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  <definedName name="_xlnm.Print_Area" localSheetId="9">'11-13'!$A$1:$N$26</definedName>
  </definedNames>
  <calcPr fullCalcOnLoad="1" fullPrecision="0"/>
</workbook>
</file>

<file path=xl/sharedStrings.xml><?xml version="1.0" encoding="utf-8"?>
<sst xmlns="http://schemas.openxmlformats.org/spreadsheetml/2006/main" count="774" uniqueCount="288">
  <si>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</si>
  <si>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</si>
  <si>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</si>
  <si>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</si>
  <si>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</si>
  <si>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</si>
  <si>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</si>
  <si>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</si>
  <si>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</si>
  <si>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</si>
  <si>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</si>
  <si>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</si>
  <si>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</si>
  <si>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</si>
  <si>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</si>
  <si>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</si>
  <si>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</si>
  <si>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</si>
  <si>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</si>
  <si>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</si>
  <si>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</si>
  <si>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</si>
  <si>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</si>
  <si>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</si>
  <si>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</si>
  <si>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</si>
  <si>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</si>
  <si>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</si>
  <si>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</si>
  <si>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</si>
  <si>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</si>
  <si>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</si>
  <si>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</si>
  <si>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</si>
  <si>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</si>
  <si>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</si>
  <si>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</si>
  <si>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</si>
  <si>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</si>
  <si>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</si>
  <si>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</si>
  <si>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</si>
  <si>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</si>
  <si>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</si>
  <si>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</si>
  <si>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</si>
  <si>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</si>
  <si>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</si>
  <si>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</si>
  <si>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</si>
  <si>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</si>
  <si>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</si>
  <si>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</si>
  <si>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</si>
  <si>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</si>
  <si>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</si>
  <si>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</si>
  <si>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</si>
  <si>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</si>
  <si>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</si>
  <si>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</si>
  <si>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</si>
  <si>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</si>
  <si>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</si>
  <si>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</si>
  <si>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</si>
  <si>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</si>
  <si>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</si>
  <si>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</si>
  <si>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</si>
  <si>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</si>
  <si>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</si>
  <si>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</si>
  <si>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</si>
  <si>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</si>
  <si>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</si>
  <si>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</si>
  <si>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</si>
  <si>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</si>
  <si>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</si>
  <si>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</si>
  <si>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</si>
  <si>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</si>
  <si>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</si>
  <si>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</si>
  <si>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</si>
  <si>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</si>
  <si>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</si>
  <si>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</si>
  <si>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</si>
  <si>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</si>
  <si>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</si>
  <si>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</si>
  <si>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</si>
  <si>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</si>
  <si>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</si>
  <si>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</si>
  <si>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</si>
  <si>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</si>
  <si>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</si>
  <si>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</si>
  <si>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</si>
  <si>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</si>
  <si>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</si>
  <si>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</si>
  <si>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</si>
  <si>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</si>
  <si>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</si>
  <si>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</si>
  <si>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</si>
  <si>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</si>
  <si>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</si>
  <si>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</si>
  <si>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</si>
  <si>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</si>
  <si>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</si>
  <si>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</si>
  <si>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</si>
  <si>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</si>
  <si>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</si>
  <si>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</si>
  <si>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</si>
  <si>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</si>
  <si>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</si>
  <si>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</si>
  <si>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</si>
  <si>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</si>
  <si>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</si>
  <si>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</si>
  <si>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</si>
  <si>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</si>
  <si>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</si>
  <si>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</si>
  <si>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</si>
  <si>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</si>
  <si>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</si>
  <si>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</si>
  <si>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</si>
  <si>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</si>
  <si>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</si>
  <si>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</si>
  <si>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</si>
  <si>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</si>
  <si>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</si>
  <si>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</si>
  <si>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</si>
  <si>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</si>
  <si>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</si>
  <si>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</si>
  <si>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</si>
  <si>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</si>
  <si>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</si>
  <si>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</si>
  <si>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</si>
  <si>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</si>
  <si>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</si>
  <si>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</si>
  <si>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</si>
  <si>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</si>
  <si>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</si>
  <si>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</si>
  <si>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</si>
  <si>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</si>
  <si>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</si>
  <si>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</si>
  <si>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</si>
  <si>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</si>
  <si>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</si>
  <si>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</si>
  <si>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</si>
  <si>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</si>
  <si>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</si>
  <si>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</si>
  <si>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</si>
  <si>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</si>
  <si>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</si>
  <si>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</si>
  <si>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</si>
  <si>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</si>
  <si>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</si>
  <si>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</si>
  <si>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</si>
  <si>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</si>
  <si>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</si>
  <si>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</si>
  <si>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</si>
  <si>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</si>
  <si>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</si>
  <si>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</si>
  <si>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</si>
  <si>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</si>
  <si>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</si>
  <si>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</si>
  <si>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</si>
  <si>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</si>
  <si>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</si>
  <si>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</si>
  <si>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</si>
  <si>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</si>
  <si>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</si>
  <si>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у тому числі тренерів</t>
  </si>
  <si>
    <t>продукту</t>
  </si>
  <si>
    <t>ефективності</t>
  </si>
  <si>
    <t>якості</t>
  </si>
  <si>
    <t>од.</t>
  </si>
  <si>
    <t>мережа розпорядників і одержувачів коштів</t>
  </si>
  <si>
    <t>грн.</t>
  </si>
  <si>
    <t>штатний розпис</t>
  </si>
  <si>
    <t>тарифікаційний список тренерів-викладачів</t>
  </si>
  <si>
    <t>осіб</t>
  </si>
  <si>
    <t>внутрішній облік</t>
  </si>
  <si>
    <t>шт.</t>
  </si>
  <si>
    <t>товарна накладна</t>
  </si>
  <si>
    <t>розрахунок до кошторису</t>
  </si>
  <si>
    <t>%</t>
  </si>
  <si>
    <t>Забезпечення підготовки спортсменів вищих категорій школами вищої спортивної майстерності</t>
  </si>
  <si>
    <t>Підготовка спортивного резерву та спортсменів вищих категорій школами вищої спортивної майстерності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</si>
  <si>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17.07.2015  № 2581 "Про затвердження Положення про школу вищої спортивної майстерностінаказ",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</si>
  <si>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кількість шкіл вищої спортивної майстерності</t>
  </si>
  <si>
    <t>кількість штатних працівників ШВСМ</t>
  </si>
  <si>
    <t>середньорічна кількість учнів ШВСМ постійного/змінного складу</t>
  </si>
  <si>
    <t>кількість всеукраїнських змагань, у яких учні ШВСМ беруть участь</t>
  </si>
  <si>
    <t>кількість навчально-тренувальних зборів у яких учні ШВСМ беруть участь</t>
  </si>
  <si>
    <t>кількість людино-днів проведених у ШВСМ навчально-тренувальних зборів</t>
  </si>
  <si>
    <t>кількість людино-днів участі учнів ШВСМ у всеукраїнських змаганнях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</si>
  <si>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</si>
  <si>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</si>
  <si>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середні витрати на забезпечення одного людино-дня участі учнів ШВСМ у всеукраїнських змаганнях</t>
  </si>
  <si>
    <t>середня вартість одиниці придбаного малоцінного спортивного обладнання та інвентарю для ШВСМ</t>
  </si>
  <si>
    <t>кількість підготовлених у ШВСМ майстрів спорту України / кандидатів у майстри спорту України / майстрів спорту міжнародного класу / членів збірних команд України / кандидатів до складу збірних команд України протягом року</t>
  </si>
  <si>
    <t>обсяг витрат на придбання спортивного спорядження, устаткування, та інвентаря</t>
  </si>
  <si>
    <t>кількість одиниць придбаного спортивного спорядження, устаткування, інвентаря, обладнання</t>
  </si>
  <si>
    <t>середні видатки на придбання одиниці обладнання</t>
  </si>
  <si>
    <t>збільшення кількості придбаного обладнання довгострокового використання порівняно з минулим роком</t>
  </si>
  <si>
    <t>план комплектування</t>
  </si>
  <si>
    <t>календарний план заходів</t>
  </si>
  <si>
    <t>кошторис</t>
  </si>
  <si>
    <t>0810</t>
  </si>
  <si>
    <t>07100000000</t>
  </si>
  <si>
    <t>Забезпечення утримання ШВСМ та ЦОП</t>
  </si>
  <si>
    <t>Забезпечення придбання спортивного обладнання і предметів довгострокового користування</t>
  </si>
  <si>
    <t>5033</t>
  </si>
  <si>
    <t>Стимулюючі виплати працівникам ШВСМ та ЦОП</t>
  </si>
  <si>
    <t>ЄСВ</t>
  </si>
  <si>
    <t>У 2020 році додаткові кошти необхідні для забезпечення представлення Закарпатської області на Чемпіонатах та Кубках України з видів спорту, підвищення оплати праці працівників та тренерів-викладачів</t>
  </si>
  <si>
    <t>Додаткові кошти необхідні для придбання довгострокового спортивного інвентаря, що покращить навчально-тренувальний процес спортсменів під час підготовки до Чемпіонатів та Кубків України з видів спорту, стимулювання оплати праці працівників та тренерів-викладачів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</si>
  <si>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</si>
  <si>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</si>
  <si>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</si>
  <si>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</si>
  <si>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</si>
  <si>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</si>
  <si>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</si>
  <si>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</si>
  <si>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</si>
  <si>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</si>
  <si>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</si>
  <si>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</si>
  <si>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</si>
  <si>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</si>
  <si>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</si>
  <si>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</si>
  <si>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</si>
  <si>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</si>
  <si>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</si>
  <si>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</si>
  <si>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</si>
  <si>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</si>
  <si>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</si>
  <si>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</si>
  <si>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</si>
  <si>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</si>
  <si>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</si>
  <si>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</si>
  <si>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</si>
  <si>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</si>
  <si>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8.Підвищення заробітної плати</t>
  </si>
  <si>
    <t>КРИНДАЧ П.І.</t>
  </si>
  <si>
    <t>ДЗЯМКА М.І.</t>
  </si>
  <si>
    <t>Забезпечення в повному обсязі  проживання під час участі в Чемпіонатах України</t>
  </si>
  <si>
    <t>Придбання канцтоварів</t>
  </si>
  <si>
    <t>Компенсація за харчування</t>
  </si>
  <si>
    <t>Відрядження працівників</t>
  </si>
  <si>
    <t>Бюджетна програма - забезпечення підготовки спортсменів школами вищої спортивної майстерності включає видатки на заробітну плату з нарахуваннями працівників Центру олімпійської підготовки, Школи вищої спортивної майстерності. Забезпечення закладів необхідними витратними матеріалами (канцтовари, заправка катриджів, оплата періодичних видань, витрати на оренду приміщень та комунальних послуг, придбання паливно-мастильних матеріалів, придбання спортивного інвентаря, забезпечення участі спортсменів у спортивних заходах, шляхом оплати проживання, харчування, проїзду. У 2021 році ріст штатних одиниць в в закладах не планується. Ріст заробітної плати включає всі необхідні виплати та виплати стимулюючого характеру. Видатки на 2022-2023 будуть спрямовані на ціж витрати</t>
  </si>
  <si>
    <t>Дебіторської та кредиторської заборгованості за період 2019-2021 роки не було</t>
  </si>
  <si>
    <t>Кошти спецфонду у 2020 році спрямовані на придбання лиж гірськолижні з кріпленням, черевики для сноуборду,  лижи гірськолижні, сноуборд, котушка фехтувальна, лижи гірські, лижи бігові, доріжка електропровідна для фехтування. У 2021 році кошти спецфонду будуть спрямовані на придбання довгострокового спортивного інвентаря із зимніх видів спорту. У 2022-2023 роках кошти спеціального фонду не плануються</t>
  </si>
  <si>
    <t>Послуги сторонніх фахівців</t>
  </si>
  <si>
    <t>Придбання довгострокового спортивного обладнянна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</si>
</sst>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i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180" fontId="28" fillId="0" borderId="14" xfId="0" applyNumberFormat="1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28" fillId="0" borderId="10" xfId="0" applyFont="1" applyFill="1" applyBorder="1" applyAlignment="1">
      <alignment vertical="top" wrapText="1"/>
    </xf>
    <xf numFmtId="1" fontId="29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89" fontId="2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/>
    </xf>
    <xf numFmtId="2" fontId="29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189" fontId="3" fillId="0" borderId="10" xfId="53" applyNumberFormat="1" applyFont="1" applyBorder="1" applyAlignment="1">
      <alignment horizontal="center" wrapText="1"/>
      <protection/>
    </xf>
    <xf numFmtId="189" fontId="5" fillId="0" borderId="10" xfId="53" applyNumberFormat="1" applyFont="1" applyBorder="1" applyAlignment="1">
      <alignment horizontal="center" wrapText="1"/>
      <protection/>
    </xf>
    <xf numFmtId="189" fontId="3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180" fontId="8" fillId="0" borderId="10" xfId="0" applyNumberFormat="1" applyFont="1" applyBorder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49" fontId="3" fillId="0" borderId="19" xfId="53" applyNumberFormat="1" applyFont="1" applyBorder="1" applyAlignment="1">
      <alignment vertical="center" wrapText="1"/>
      <protection/>
    </xf>
    <xf numFmtId="49" fontId="3" fillId="0" borderId="20" xfId="53" applyNumberFormat="1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2" fontId="48" fillId="0" borderId="11" xfId="53" applyNumberFormat="1" applyFont="1" applyBorder="1" applyAlignment="1">
      <alignment vertical="center"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80" fontId="30" fillId="0" borderId="10" xfId="0" applyNumberFormat="1" applyFont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180" fontId="30" fillId="0" borderId="19" xfId="0" applyNumberFormat="1" applyFont="1" applyBorder="1" applyAlignment="1">
      <alignment horizontal="left" vertical="center" wrapText="1"/>
    </xf>
    <xf numFmtId="180" fontId="30" fillId="0" borderId="14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8" fillId="0" borderId="19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6">
      <selection activeCell="O20" sqref="O20"/>
    </sheetView>
  </sheetViews>
  <sheetFormatPr defaultColWidth="9.00390625" defaultRowHeight="12.75"/>
  <cols>
    <col min="1" max="1" width="9.625" style="56" customWidth="1"/>
    <col min="2" max="5" width="12.50390625" style="56" customWidth="1"/>
    <col min="6" max="6" width="11.625" style="56" customWidth="1"/>
    <col min="7" max="7" width="11.50390625" style="56" bestFit="1" customWidth="1"/>
    <col min="8" max="8" width="9.50390625" style="56" customWidth="1"/>
    <col min="9" max="10" width="11.625" style="56" customWidth="1"/>
    <col min="11" max="11" width="11.50390625" style="56" bestFit="1" customWidth="1"/>
    <col min="12" max="12" width="9.50390625" style="56" customWidth="1"/>
    <col min="13" max="14" width="11.625" style="56" customWidth="1"/>
    <col min="15" max="15" width="11.50390625" style="56" bestFit="1" customWidth="1"/>
    <col min="16" max="16" width="9.50390625" style="56" customWidth="1"/>
    <col min="17" max="17" width="14.625" style="56" customWidth="1"/>
    <col min="18" max="16384" width="9.125" style="56" customWidth="1"/>
  </cols>
  <sheetData>
    <row r="1" spans="1:17" s="197" customFormat="1" ht="18">
      <c r="A1" s="85" t="s">
        <v>246</v>
      </c>
      <c r="B1" s="196"/>
      <c r="C1" s="196"/>
      <c r="D1" s="196"/>
      <c r="E1" s="19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>
      <c r="A2" s="201" t="s">
        <v>191</v>
      </c>
      <c r="B2" s="101"/>
      <c r="C2" s="101"/>
      <c r="D2" s="101"/>
      <c r="E2" s="101"/>
      <c r="F2" s="101"/>
      <c r="G2" s="101"/>
      <c r="H2" s="61"/>
      <c r="I2" s="30"/>
      <c r="J2" s="59"/>
      <c r="K2" s="311">
        <v>11</v>
      </c>
      <c r="L2" s="311"/>
      <c r="M2" s="311"/>
      <c r="N2" s="311"/>
      <c r="O2" s="311"/>
      <c r="P2" s="77"/>
      <c r="Q2" s="202">
        <v>39663671</v>
      </c>
    </row>
    <row r="3" spans="1:17" s="198" customFormat="1" ht="18" customHeight="1">
      <c r="A3" s="102" t="s">
        <v>107</v>
      </c>
      <c r="B3" s="102"/>
      <c r="C3" s="99"/>
      <c r="D3" s="99"/>
      <c r="E3" s="99"/>
      <c r="F3" s="99"/>
      <c r="G3" s="99"/>
      <c r="H3" s="99"/>
      <c r="I3" s="99"/>
      <c r="J3" s="199"/>
      <c r="K3" s="310" t="s">
        <v>168</v>
      </c>
      <c r="L3" s="310"/>
      <c r="M3" s="310"/>
      <c r="N3" s="310"/>
      <c r="O3" s="310"/>
      <c r="P3" s="199"/>
      <c r="Q3" s="203" t="s">
        <v>167</v>
      </c>
    </row>
    <row r="4" spans="1:17" s="77" customFormat="1" ht="15">
      <c r="A4" s="206" t="s">
        <v>192</v>
      </c>
      <c r="B4" s="80"/>
      <c r="C4" s="80"/>
      <c r="D4" s="80"/>
      <c r="E4" s="80"/>
      <c r="F4" s="80"/>
      <c r="G4" s="80"/>
      <c r="H4" s="80"/>
      <c r="I4" s="80"/>
      <c r="J4" s="59"/>
      <c r="K4" s="311">
        <v>111</v>
      </c>
      <c r="L4" s="311"/>
      <c r="M4" s="311"/>
      <c r="N4" s="311"/>
      <c r="O4" s="311"/>
      <c r="P4" s="205"/>
      <c r="Q4" s="202">
        <v>39663671</v>
      </c>
    </row>
    <row r="5" spans="1:17" s="198" customFormat="1" ht="23.25" customHeight="1">
      <c r="A5" s="102" t="s">
        <v>110</v>
      </c>
      <c r="B5" s="102"/>
      <c r="C5" s="102"/>
      <c r="D5" s="102"/>
      <c r="E5" s="102"/>
      <c r="F5" s="102"/>
      <c r="G5" s="102"/>
      <c r="H5" s="102"/>
      <c r="I5" s="102"/>
      <c r="J5" s="199"/>
      <c r="K5" s="310" t="s">
        <v>169</v>
      </c>
      <c r="L5" s="310"/>
      <c r="M5" s="310"/>
      <c r="N5" s="310"/>
      <c r="O5" s="310"/>
      <c r="P5" s="199"/>
      <c r="Q5" s="211" t="s">
        <v>167</v>
      </c>
    </row>
    <row r="6" spans="1:17" ht="36" customHeight="1">
      <c r="A6" s="207" t="s">
        <v>95</v>
      </c>
      <c r="B6" s="296">
        <v>1115033</v>
      </c>
      <c r="C6" s="296"/>
      <c r="D6" s="208"/>
      <c r="E6" s="296">
        <v>5033</v>
      </c>
      <c r="F6" s="296"/>
      <c r="G6" s="209"/>
      <c r="H6" s="300" t="s">
        <v>237</v>
      </c>
      <c r="I6" s="300"/>
      <c r="J6" s="210"/>
      <c r="K6" s="299" t="s">
        <v>215</v>
      </c>
      <c r="L6" s="299"/>
      <c r="M6" s="299"/>
      <c r="N6" s="299"/>
      <c r="O6" s="299"/>
      <c r="P6" s="77"/>
      <c r="Q6" s="255" t="s">
        <v>238</v>
      </c>
    </row>
    <row r="7" spans="1:17" s="198" customFormat="1" ht="35.25" customHeight="1">
      <c r="A7" s="212"/>
      <c r="B7" s="297" t="s">
        <v>170</v>
      </c>
      <c r="C7" s="297"/>
      <c r="D7" s="211"/>
      <c r="E7" s="297" t="s">
        <v>173</v>
      </c>
      <c r="F7" s="297"/>
      <c r="G7" s="213"/>
      <c r="H7" s="309" t="s">
        <v>172</v>
      </c>
      <c r="I7" s="309"/>
      <c r="J7" s="199"/>
      <c r="K7" s="298" t="s">
        <v>171</v>
      </c>
      <c r="L7" s="298"/>
      <c r="M7" s="298"/>
      <c r="N7" s="298"/>
      <c r="O7" s="298"/>
      <c r="P7" s="199"/>
      <c r="Q7" s="192" t="s">
        <v>166</v>
      </c>
    </row>
    <row r="8" spans="1:17" ht="15">
      <c r="A8" s="23" t="s">
        <v>247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59" t="s">
        <v>150</v>
      </c>
      <c r="B9" s="77"/>
      <c r="C9" s="77"/>
      <c r="D9" s="77"/>
      <c r="E9" s="77"/>
      <c r="F9" s="60"/>
      <c r="G9" s="60"/>
      <c r="H9" s="60"/>
      <c r="K9" s="60"/>
      <c r="L9" s="60"/>
      <c r="M9" s="60"/>
      <c r="N9" s="60"/>
      <c r="O9" s="60"/>
      <c r="P9" s="60"/>
      <c r="Q9" s="60"/>
    </row>
    <row r="10" spans="1:17" ht="36" customHeight="1">
      <c r="A10" s="295" t="s">
        <v>199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</row>
    <row r="11" spans="1:17" ht="15">
      <c r="A11" s="59" t="s">
        <v>149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0.25" customHeight="1">
      <c r="A12" s="294" t="s">
        <v>216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</row>
    <row r="13" spans="1:17" ht="15">
      <c r="A13" s="61" t="s">
        <v>147</v>
      </c>
      <c r="B13" s="77"/>
      <c r="C13" s="77"/>
      <c r="D13" s="77"/>
      <c r="E13" s="7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51" customHeight="1">
      <c r="A14" s="293" t="s">
        <v>217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</row>
    <row r="15" spans="1:17" s="77" customFormat="1" ht="15">
      <c r="A15" s="61" t="s">
        <v>148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">
      <c r="A16" s="10" t="s">
        <v>248</v>
      </c>
      <c r="Q16" s="36" t="s">
        <v>108</v>
      </c>
    </row>
    <row r="17" spans="1:17" ht="15.75" customHeight="1">
      <c r="A17" s="301" t="s">
        <v>3</v>
      </c>
      <c r="B17" s="291" t="s">
        <v>15</v>
      </c>
      <c r="C17" s="292"/>
      <c r="D17" s="292"/>
      <c r="E17" s="281"/>
      <c r="F17" s="288" t="s">
        <v>249</v>
      </c>
      <c r="G17" s="289"/>
      <c r="H17" s="289"/>
      <c r="I17" s="290"/>
      <c r="J17" s="288" t="s">
        <v>250</v>
      </c>
      <c r="K17" s="289"/>
      <c r="L17" s="289"/>
      <c r="M17" s="290"/>
      <c r="N17" s="288" t="s">
        <v>251</v>
      </c>
      <c r="O17" s="289"/>
      <c r="P17" s="289"/>
      <c r="Q17" s="290"/>
    </row>
    <row r="18" spans="1:17" ht="54.75">
      <c r="A18" s="302"/>
      <c r="B18" s="282"/>
      <c r="C18" s="283"/>
      <c r="D18" s="283"/>
      <c r="E18" s="284"/>
      <c r="F18" s="186" t="s">
        <v>23</v>
      </c>
      <c r="G18" s="127" t="s">
        <v>24</v>
      </c>
      <c r="H18" s="167" t="s">
        <v>112</v>
      </c>
      <c r="I18" s="167" t="s">
        <v>174</v>
      </c>
      <c r="J18" s="186" t="s">
        <v>23</v>
      </c>
      <c r="K18" s="127" t="s">
        <v>24</v>
      </c>
      <c r="L18" s="167" t="s">
        <v>112</v>
      </c>
      <c r="M18" s="167" t="s">
        <v>175</v>
      </c>
      <c r="N18" s="186" t="s">
        <v>23</v>
      </c>
      <c r="O18" s="127" t="s">
        <v>24</v>
      </c>
      <c r="P18" s="167" t="s">
        <v>112</v>
      </c>
      <c r="Q18" s="167" t="s">
        <v>122</v>
      </c>
    </row>
    <row r="19" spans="1:17" s="83" customFormat="1" ht="13.5">
      <c r="A19" s="28">
        <v>1</v>
      </c>
      <c r="B19" s="303">
        <v>2</v>
      </c>
      <c r="C19" s="304"/>
      <c r="D19" s="304"/>
      <c r="E19" s="305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3" customFormat="1" ht="13.5">
      <c r="A20" s="25"/>
      <c r="B20" s="306" t="s">
        <v>2</v>
      </c>
      <c r="C20" s="307"/>
      <c r="D20" s="307"/>
      <c r="E20" s="308"/>
      <c r="F20" s="108">
        <v>11400.6</v>
      </c>
      <c r="G20" s="70" t="s">
        <v>156</v>
      </c>
      <c r="H20" s="70" t="s">
        <v>156</v>
      </c>
      <c r="I20" s="109">
        <f>F20</f>
        <v>11400.6</v>
      </c>
      <c r="J20" s="108">
        <v>12632.8</v>
      </c>
      <c r="K20" s="70" t="s">
        <v>156</v>
      </c>
      <c r="L20" s="70" t="s">
        <v>156</v>
      </c>
      <c r="M20" s="109">
        <f>J20</f>
        <v>12632.8</v>
      </c>
      <c r="N20" s="108">
        <v>13889</v>
      </c>
      <c r="O20" s="70" t="s">
        <v>156</v>
      </c>
      <c r="P20" s="70" t="s">
        <v>156</v>
      </c>
      <c r="Q20" s="109">
        <f>N20</f>
        <v>13889</v>
      </c>
    </row>
    <row r="21" spans="1:17" s="83" customFormat="1" ht="13.5">
      <c r="A21" s="25"/>
      <c r="B21" s="306" t="s">
        <v>106</v>
      </c>
      <c r="C21" s="307"/>
      <c r="D21" s="307"/>
      <c r="E21" s="308"/>
      <c r="F21" s="70" t="s">
        <v>156</v>
      </c>
      <c r="G21" s="109"/>
      <c r="H21" s="109"/>
      <c r="I21" s="109"/>
      <c r="J21" s="70" t="s">
        <v>156</v>
      </c>
      <c r="K21" s="109"/>
      <c r="L21" s="109"/>
      <c r="M21" s="109"/>
      <c r="N21" s="70" t="s">
        <v>156</v>
      </c>
      <c r="O21" s="109"/>
      <c r="P21" s="109"/>
      <c r="Q21" s="109"/>
    </row>
    <row r="22" spans="1:17" s="35" customFormat="1" ht="27" customHeight="1">
      <c r="A22" s="8">
        <v>25010100</v>
      </c>
      <c r="B22" s="285" t="s">
        <v>7</v>
      </c>
      <c r="C22" s="286"/>
      <c r="D22" s="286"/>
      <c r="E22" s="287"/>
      <c r="F22" s="70" t="s">
        <v>156</v>
      </c>
      <c r="G22" s="109"/>
      <c r="H22" s="109"/>
      <c r="I22" s="109"/>
      <c r="J22" s="70" t="s">
        <v>156</v>
      </c>
      <c r="K22" s="109"/>
      <c r="L22" s="109"/>
      <c r="M22" s="109"/>
      <c r="N22" s="70" t="s">
        <v>156</v>
      </c>
      <c r="O22" s="109"/>
      <c r="P22" s="109"/>
      <c r="Q22" s="109"/>
    </row>
    <row r="23" spans="1:17" s="35" customFormat="1" ht="27" customHeight="1">
      <c r="A23" s="8">
        <v>25010200</v>
      </c>
      <c r="B23" s="285" t="s">
        <v>22</v>
      </c>
      <c r="C23" s="286"/>
      <c r="D23" s="286"/>
      <c r="E23" s="287"/>
      <c r="F23" s="70" t="s">
        <v>156</v>
      </c>
      <c r="G23" s="109"/>
      <c r="H23" s="109"/>
      <c r="I23" s="109"/>
      <c r="J23" s="70" t="s">
        <v>156</v>
      </c>
      <c r="K23" s="109"/>
      <c r="L23" s="109"/>
      <c r="M23" s="109"/>
      <c r="N23" s="70" t="s">
        <v>156</v>
      </c>
      <c r="O23" s="109"/>
      <c r="P23" s="109"/>
      <c r="Q23" s="109"/>
    </row>
    <row r="24" spans="1:17" s="35" customFormat="1" ht="13.5">
      <c r="A24" s="8">
        <v>25010300</v>
      </c>
      <c r="B24" s="285" t="s">
        <v>4</v>
      </c>
      <c r="C24" s="286"/>
      <c r="D24" s="286"/>
      <c r="E24" s="287"/>
      <c r="F24" s="70" t="s">
        <v>156</v>
      </c>
      <c r="G24" s="109"/>
      <c r="H24" s="109"/>
      <c r="I24" s="109"/>
      <c r="J24" s="70" t="s">
        <v>156</v>
      </c>
      <c r="K24" s="109"/>
      <c r="L24" s="109"/>
      <c r="M24" s="109"/>
      <c r="N24" s="70" t="s">
        <v>156</v>
      </c>
      <c r="O24" s="109"/>
      <c r="P24" s="109"/>
      <c r="Q24" s="109"/>
    </row>
    <row r="25" spans="1:17" s="35" customFormat="1" ht="27.75" customHeight="1">
      <c r="A25" s="8">
        <v>25010400</v>
      </c>
      <c r="B25" s="285" t="s">
        <v>8</v>
      </c>
      <c r="C25" s="286"/>
      <c r="D25" s="286"/>
      <c r="E25" s="287"/>
      <c r="F25" s="70" t="s">
        <v>156</v>
      </c>
      <c r="G25" s="109"/>
      <c r="H25" s="109"/>
      <c r="I25" s="109"/>
      <c r="J25" s="70" t="s">
        <v>156</v>
      </c>
      <c r="K25" s="109"/>
      <c r="L25" s="109"/>
      <c r="M25" s="109"/>
      <c r="N25" s="70" t="s">
        <v>156</v>
      </c>
      <c r="O25" s="109"/>
      <c r="P25" s="109"/>
      <c r="Q25" s="109"/>
    </row>
    <row r="26" spans="1:17" s="35" customFormat="1" ht="13.5">
      <c r="A26" s="8">
        <v>25020100</v>
      </c>
      <c r="B26" s="285" t="s">
        <v>9</v>
      </c>
      <c r="C26" s="286"/>
      <c r="D26" s="286"/>
      <c r="E26" s="287"/>
      <c r="F26" s="70" t="s">
        <v>156</v>
      </c>
      <c r="G26" s="109"/>
      <c r="H26" s="109"/>
      <c r="I26" s="109"/>
      <c r="J26" s="70" t="s">
        <v>156</v>
      </c>
      <c r="K26" s="109"/>
      <c r="L26" s="109"/>
      <c r="M26" s="109"/>
      <c r="N26" s="70" t="s">
        <v>156</v>
      </c>
      <c r="O26" s="109"/>
      <c r="P26" s="109"/>
      <c r="Q26" s="109"/>
    </row>
    <row r="27" spans="1:17" s="35" customFormat="1" ht="37.5" customHeight="1">
      <c r="A27" s="8">
        <v>25020200</v>
      </c>
      <c r="B27" s="285" t="s">
        <v>18</v>
      </c>
      <c r="C27" s="286"/>
      <c r="D27" s="286"/>
      <c r="E27" s="287"/>
      <c r="F27" s="70" t="s">
        <v>156</v>
      </c>
      <c r="G27" s="109"/>
      <c r="H27" s="109"/>
      <c r="I27" s="109"/>
      <c r="J27" s="70" t="s">
        <v>156</v>
      </c>
      <c r="K27" s="109"/>
      <c r="L27" s="109"/>
      <c r="M27" s="109"/>
      <c r="N27" s="70" t="s">
        <v>156</v>
      </c>
      <c r="O27" s="109"/>
      <c r="P27" s="109"/>
      <c r="Q27" s="109"/>
    </row>
    <row r="28" spans="1:17" s="35" customFormat="1" ht="51.75" customHeight="1">
      <c r="A28" s="8">
        <v>25020300</v>
      </c>
      <c r="B28" s="285" t="s">
        <v>10</v>
      </c>
      <c r="C28" s="286"/>
      <c r="D28" s="286"/>
      <c r="E28" s="287"/>
      <c r="F28" s="70" t="s">
        <v>156</v>
      </c>
      <c r="G28" s="109"/>
      <c r="H28" s="109"/>
      <c r="I28" s="109"/>
      <c r="J28" s="70" t="s">
        <v>156</v>
      </c>
      <c r="K28" s="109"/>
      <c r="L28" s="109"/>
      <c r="M28" s="109"/>
      <c r="N28" s="70" t="s">
        <v>156</v>
      </c>
      <c r="O28" s="109"/>
      <c r="P28" s="109"/>
      <c r="Q28" s="109"/>
    </row>
    <row r="29" spans="1:17" s="83" customFormat="1" ht="13.5">
      <c r="A29" s="8"/>
      <c r="B29" s="306" t="s">
        <v>97</v>
      </c>
      <c r="C29" s="307"/>
      <c r="D29" s="307"/>
      <c r="E29" s="308"/>
      <c r="F29" s="70" t="s">
        <v>156</v>
      </c>
      <c r="G29" s="109">
        <v>1134</v>
      </c>
      <c r="H29" s="109">
        <v>1134</v>
      </c>
      <c r="I29" s="109">
        <v>1134</v>
      </c>
      <c r="J29" s="70" t="s">
        <v>156</v>
      </c>
      <c r="K29" s="109">
        <v>240</v>
      </c>
      <c r="L29" s="109">
        <v>240</v>
      </c>
      <c r="M29" s="109">
        <v>240</v>
      </c>
      <c r="N29" s="70" t="s">
        <v>156</v>
      </c>
      <c r="O29" s="109">
        <v>1150</v>
      </c>
      <c r="P29" s="109">
        <v>1150</v>
      </c>
      <c r="Q29" s="109">
        <v>1150</v>
      </c>
    </row>
    <row r="30" spans="1:17" s="83" customFormat="1" ht="27.75" customHeight="1">
      <c r="A30" s="2">
        <v>602400</v>
      </c>
      <c r="B30" s="285" t="s">
        <v>20</v>
      </c>
      <c r="C30" s="286"/>
      <c r="D30" s="286"/>
      <c r="E30" s="287"/>
      <c r="F30" s="70" t="s">
        <v>156</v>
      </c>
      <c r="G30" s="110"/>
      <c r="H30" s="110"/>
      <c r="I30" s="110"/>
      <c r="J30" s="70" t="s">
        <v>156</v>
      </c>
      <c r="K30" s="110"/>
      <c r="L30" s="110"/>
      <c r="M30" s="110"/>
      <c r="N30" s="70" t="s">
        <v>156</v>
      </c>
      <c r="O30" s="110"/>
      <c r="P30" s="110"/>
      <c r="Q30" s="110"/>
    </row>
    <row r="31" spans="1:17" s="83" customFormat="1" ht="13.5">
      <c r="A31" s="2"/>
      <c r="B31" s="306" t="s">
        <v>111</v>
      </c>
      <c r="C31" s="307"/>
      <c r="D31" s="307"/>
      <c r="E31" s="308"/>
      <c r="F31" s="70" t="s">
        <v>156</v>
      </c>
      <c r="G31" s="110"/>
      <c r="H31" s="110"/>
      <c r="I31" s="110"/>
      <c r="J31" s="70" t="s">
        <v>156</v>
      </c>
      <c r="K31" s="110"/>
      <c r="L31" s="110"/>
      <c r="M31" s="110"/>
      <c r="N31" s="70" t="s">
        <v>156</v>
      </c>
      <c r="O31" s="110"/>
      <c r="P31" s="110"/>
      <c r="Q31" s="110"/>
    </row>
    <row r="32" spans="1:17" s="114" customFormat="1" ht="13.5">
      <c r="A32" s="29"/>
      <c r="B32" s="278" t="s">
        <v>109</v>
      </c>
      <c r="C32" s="279"/>
      <c r="D32" s="279"/>
      <c r="E32" s="280"/>
      <c r="F32" s="161">
        <f>F20</f>
        <v>11400.6</v>
      </c>
      <c r="G32" s="161">
        <f>G29</f>
        <v>1134</v>
      </c>
      <c r="H32" s="161">
        <f>H29</f>
        <v>1134</v>
      </c>
      <c r="I32" s="161">
        <f>I20+I29</f>
        <v>12534.6</v>
      </c>
      <c r="J32" s="161">
        <f>J20</f>
        <v>12632.8</v>
      </c>
      <c r="K32" s="161">
        <f>K29</f>
        <v>240</v>
      </c>
      <c r="L32" s="161">
        <f>L29</f>
        <v>240</v>
      </c>
      <c r="M32" s="161">
        <f>M20+M29</f>
        <v>12872.8</v>
      </c>
      <c r="N32" s="161">
        <f>N20</f>
        <v>13889</v>
      </c>
      <c r="O32" s="161">
        <f>O29</f>
        <v>1150</v>
      </c>
      <c r="P32" s="161">
        <f>P29</f>
        <v>1150</v>
      </c>
      <c r="Q32" s="161">
        <f>Q20+Q29</f>
        <v>15039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workbookViewId="0" topLeftCell="A1">
      <selection activeCell="Q23" sqref="Q23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3"/>
      <c r="H1" s="143"/>
      <c r="I1" s="143"/>
      <c r="J1" s="143"/>
      <c r="K1" s="143"/>
      <c r="L1" s="143"/>
      <c r="N1" s="152"/>
    </row>
    <row r="2" spans="1:10" s="39" customFormat="1" ht="15">
      <c r="A2" s="30" t="s">
        <v>129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264</v>
      </c>
      <c r="B3" s="9"/>
      <c r="C3" s="9"/>
      <c r="D3" s="9"/>
      <c r="E3" s="9"/>
      <c r="F3" s="9"/>
      <c r="G3" s="9"/>
      <c r="H3" s="9"/>
      <c r="I3" s="95"/>
      <c r="J3" s="95"/>
      <c r="N3" s="36" t="s">
        <v>108</v>
      </c>
    </row>
    <row r="4" spans="1:14" s="157" customFormat="1" ht="12.75">
      <c r="A4" s="356" t="s">
        <v>11</v>
      </c>
      <c r="B4" s="348" t="s">
        <v>130</v>
      </c>
      <c r="C4" s="348" t="s">
        <v>89</v>
      </c>
      <c r="D4" s="349"/>
      <c r="E4" s="350"/>
      <c r="F4" s="360" t="s">
        <v>249</v>
      </c>
      <c r="G4" s="361"/>
      <c r="H4" s="362"/>
      <c r="I4" s="360" t="s">
        <v>250</v>
      </c>
      <c r="J4" s="361"/>
      <c r="K4" s="362"/>
      <c r="L4" s="359" t="s">
        <v>251</v>
      </c>
      <c r="M4" s="359"/>
      <c r="N4" s="359"/>
    </row>
    <row r="5" spans="1:14" s="157" customFormat="1" ht="26.25">
      <c r="A5" s="356"/>
      <c r="B5" s="351"/>
      <c r="C5" s="351"/>
      <c r="D5" s="352"/>
      <c r="E5" s="353"/>
      <c r="F5" s="188" t="s">
        <v>23</v>
      </c>
      <c r="G5" s="188" t="s">
        <v>24</v>
      </c>
      <c r="H5" s="32" t="s">
        <v>152</v>
      </c>
      <c r="I5" s="188" t="s">
        <v>23</v>
      </c>
      <c r="J5" s="188" t="s">
        <v>24</v>
      </c>
      <c r="K5" s="32" t="s">
        <v>116</v>
      </c>
      <c r="L5" s="188" t="s">
        <v>23</v>
      </c>
      <c r="M5" s="188" t="s">
        <v>24</v>
      </c>
      <c r="N5" s="32" t="s">
        <v>151</v>
      </c>
    </row>
    <row r="6" spans="1:14" s="157" customFormat="1" ht="12.75">
      <c r="A6" s="32">
        <v>1</v>
      </c>
      <c r="B6" s="184">
        <v>2</v>
      </c>
      <c r="C6" s="363">
        <v>3</v>
      </c>
      <c r="D6" s="364"/>
      <c r="E6" s="365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6"/>
      <c r="B7" s="182"/>
      <c r="C7" s="288"/>
      <c r="D7" s="289"/>
      <c r="E7" s="290"/>
      <c r="F7" s="168"/>
      <c r="G7" s="168"/>
      <c r="H7" s="168"/>
      <c r="I7" s="168"/>
      <c r="J7" s="168"/>
      <c r="K7" s="168"/>
      <c r="L7" s="168"/>
      <c r="M7" s="168"/>
      <c r="N7" s="168"/>
    </row>
    <row r="8" spans="1:14" s="156" customFormat="1" ht="13.5">
      <c r="A8" s="169"/>
      <c r="B8" s="175" t="s">
        <v>109</v>
      </c>
      <c r="C8" s="288"/>
      <c r="D8" s="289"/>
      <c r="E8" s="290"/>
      <c r="F8" s="170"/>
      <c r="G8" s="170"/>
      <c r="H8" s="170"/>
      <c r="I8" s="170"/>
      <c r="J8" s="170"/>
      <c r="K8" s="170"/>
      <c r="L8" s="170"/>
      <c r="M8" s="170"/>
      <c r="N8" s="170"/>
    </row>
    <row r="9" spans="1:11" s="40" customFormat="1" ht="12.75">
      <c r="A9" s="41"/>
      <c r="B9" s="42"/>
      <c r="C9" s="41"/>
      <c r="E9" s="41"/>
      <c r="F9" s="41"/>
      <c r="G9" s="41"/>
      <c r="H9" s="41"/>
      <c r="I9" s="41"/>
      <c r="J9" s="41"/>
      <c r="K9" s="41"/>
    </row>
    <row r="10" spans="1:14" s="39" customFormat="1" ht="15.75" customHeight="1">
      <c r="A10" s="9" t="s">
        <v>265</v>
      </c>
      <c r="B10" s="9"/>
      <c r="C10" s="9"/>
      <c r="E10" s="9"/>
      <c r="F10" s="9"/>
      <c r="G10" s="9"/>
      <c r="H10" s="9"/>
      <c r="I10" s="9"/>
      <c r="J10" s="43"/>
      <c r="K10" s="43"/>
      <c r="N10" s="36" t="s">
        <v>108</v>
      </c>
    </row>
    <row r="11" spans="1:14" s="157" customFormat="1" ht="12.75">
      <c r="A11" s="356" t="s">
        <v>11</v>
      </c>
      <c r="B11" s="356" t="s">
        <v>130</v>
      </c>
      <c r="C11" s="356"/>
      <c r="D11" s="356"/>
      <c r="E11" s="356"/>
      <c r="F11" s="348" t="s">
        <v>89</v>
      </c>
      <c r="G11" s="349"/>
      <c r="H11" s="350"/>
      <c r="I11" s="356" t="s">
        <v>165</v>
      </c>
      <c r="J11" s="356"/>
      <c r="K11" s="356"/>
      <c r="L11" s="356" t="s">
        <v>253</v>
      </c>
      <c r="M11" s="356"/>
      <c r="N11" s="356"/>
    </row>
    <row r="12" spans="1:14" s="157" customFormat="1" ht="26.25">
      <c r="A12" s="356"/>
      <c r="B12" s="356"/>
      <c r="C12" s="356"/>
      <c r="D12" s="356"/>
      <c r="E12" s="356"/>
      <c r="F12" s="351"/>
      <c r="G12" s="352"/>
      <c r="H12" s="353"/>
      <c r="I12" s="188" t="s">
        <v>23</v>
      </c>
      <c r="J12" s="188" t="s">
        <v>24</v>
      </c>
      <c r="K12" s="32" t="s">
        <v>152</v>
      </c>
      <c r="L12" s="188" t="s">
        <v>23</v>
      </c>
      <c r="M12" s="188" t="s">
        <v>24</v>
      </c>
      <c r="N12" s="32" t="s">
        <v>116</v>
      </c>
    </row>
    <row r="13" spans="1:14" s="157" customFormat="1" ht="12.75">
      <c r="A13" s="32">
        <v>1</v>
      </c>
      <c r="B13" s="356">
        <v>2</v>
      </c>
      <c r="C13" s="356"/>
      <c r="D13" s="356"/>
      <c r="E13" s="356"/>
      <c r="F13" s="363">
        <v>3</v>
      </c>
      <c r="G13" s="364"/>
      <c r="H13" s="365"/>
      <c r="I13" s="32">
        <v>4</v>
      </c>
      <c r="J13" s="32">
        <v>5</v>
      </c>
      <c r="K13" s="32">
        <v>6</v>
      </c>
      <c r="L13" s="32">
        <v>7</v>
      </c>
      <c r="M13" s="32">
        <v>8</v>
      </c>
      <c r="N13" s="32">
        <v>9</v>
      </c>
    </row>
    <row r="14" spans="1:14" s="40" customFormat="1" ht="13.5">
      <c r="A14" s="166"/>
      <c r="B14" s="302"/>
      <c r="C14" s="302"/>
      <c r="D14" s="302"/>
      <c r="E14" s="302"/>
      <c r="F14" s="288"/>
      <c r="G14" s="289"/>
      <c r="H14" s="290"/>
      <c r="I14" s="168"/>
      <c r="J14" s="168"/>
      <c r="K14" s="168"/>
      <c r="L14" s="168"/>
      <c r="M14" s="168"/>
      <c r="N14" s="168"/>
    </row>
    <row r="15" spans="1:14" s="40" customFormat="1" ht="13.5">
      <c r="A15" s="169"/>
      <c r="B15" s="355" t="s">
        <v>109</v>
      </c>
      <c r="C15" s="355"/>
      <c r="D15" s="355"/>
      <c r="E15" s="355"/>
      <c r="F15" s="288"/>
      <c r="G15" s="289"/>
      <c r="H15" s="290"/>
      <c r="I15" s="170"/>
      <c r="J15" s="170"/>
      <c r="K15" s="170"/>
      <c r="L15" s="170"/>
      <c r="M15" s="170"/>
      <c r="N15" s="170"/>
    </row>
    <row r="17" spans="1:14" ht="15">
      <c r="A17" s="9" t="s">
        <v>266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6" t="s">
        <v>108</v>
      </c>
    </row>
    <row r="18" spans="1:14" ht="17.25" customHeight="1">
      <c r="A18" s="356" t="s">
        <v>134</v>
      </c>
      <c r="B18" s="356"/>
      <c r="C18" s="357" t="s">
        <v>159</v>
      </c>
      <c r="D18" s="357" t="s">
        <v>133</v>
      </c>
      <c r="E18" s="356" t="s">
        <v>249</v>
      </c>
      <c r="F18" s="356"/>
      <c r="G18" s="356" t="s">
        <v>250</v>
      </c>
      <c r="H18" s="356"/>
      <c r="I18" s="356" t="s">
        <v>251</v>
      </c>
      <c r="J18" s="356"/>
      <c r="K18" s="356" t="s">
        <v>165</v>
      </c>
      <c r="L18" s="356"/>
      <c r="M18" s="356" t="s">
        <v>253</v>
      </c>
      <c r="N18" s="356"/>
    </row>
    <row r="19" spans="1:14" ht="109.5" customHeight="1">
      <c r="A19" s="356"/>
      <c r="B19" s="356"/>
      <c r="C19" s="358"/>
      <c r="D19" s="358"/>
      <c r="E19" s="32" t="s">
        <v>131</v>
      </c>
      <c r="F19" s="32" t="s">
        <v>132</v>
      </c>
      <c r="G19" s="32" t="s">
        <v>131</v>
      </c>
      <c r="H19" s="32" t="s">
        <v>132</v>
      </c>
      <c r="I19" s="32" t="s">
        <v>131</v>
      </c>
      <c r="J19" s="32" t="s">
        <v>132</v>
      </c>
      <c r="K19" s="32" t="s">
        <v>131</v>
      </c>
      <c r="L19" s="32" t="s">
        <v>132</v>
      </c>
      <c r="M19" s="32" t="s">
        <v>131</v>
      </c>
      <c r="N19" s="32" t="s">
        <v>132</v>
      </c>
    </row>
    <row r="20" spans="1:14" ht="12.75">
      <c r="A20" s="356">
        <v>1</v>
      </c>
      <c r="B20" s="356"/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32">
        <v>7</v>
      </c>
      <c r="I20" s="32">
        <v>8</v>
      </c>
      <c r="J20" s="32">
        <v>9</v>
      </c>
      <c r="K20" s="32">
        <v>10</v>
      </c>
      <c r="L20" s="32">
        <v>11</v>
      </c>
      <c r="M20" s="32">
        <v>12</v>
      </c>
      <c r="N20" s="32">
        <v>13</v>
      </c>
    </row>
    <row r="21" spans="1:14" ht="18" customHeight="1">
      <c r="A21" s="354"/>
      <c r="B21" s="354"/>
      <c r="C21" s="167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1:14" ht="18" customHeight="1">
      <c r="A22" s="354"/>
      <c r="B22" s="354"/>
      <c r="C22" s="167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1:14" ht="13.5">
      <c r="A23" s="355" t="s">
        <v>109</v>
      </c>
      <c r="B23" s="355"/>
      <c r="C23" s="183"/>
      <c r="D23" s="243">
        <f>D21+D22</f>
        <v>0</v>
      </c>
      <c r="E23" s="243">
        <f aca="true" t="shared" si="0" ref="E23:N23">E21+E22</f>
        <v>0</v>
      </c>
      <c r="F23" s="243">
        <f t="shared" si="0"/>
        <v>0</v>
      </c>
      <c r="G23" s="243">
        <f t="shared" si="0"/>
        <v>0</v>
      </c>
      <c r="H23" s="243">
        <f t="shared" si="0"/>
        <v>0</v>
      </c>
      <c r="I23" s="243">
        <f t="shared" si="0"/>
        <v>0</v>
      </c>
      <c r="J23" s="243">
        <f t="shared" si="0"/>
        <v>0</v>
      </c>
      <c r="K23" s="243">
        <f t="shared" si="0"/>
        <v>0</v>
      </c>
      <c r="L23" s="243">
        <f t="shared" si="0"/>
        <v>0</v>
      </c>
      <c r="M23" s="243">
        <f t="shared" si="0"/>
        <v>0</v>
      </c>
      <c r="N23" s="243">
        <f t="shared" si="0"/>
        <v>0</v>
      </c>
    </row>
    <row r="24" spans="2:14" ht="12.75">
      <c r="B24" s="69"/>
      <c r="C24" s="69"/>
      <c r="D24" s="69"/>
      <c r="E24" s="69"/>
      <c r="F24" s="158"/>
      <c r="G24" s="158"/>
      <c r="H24" s="158"/>
      <c r="I24" s="158"/>
      <c r="J24" s="158"/>
      <c r="K24" s="158"/>
      <c r="L24" s="158"/>
      <c r="M24" s="158"/>
      <c r="N24" s="44"/>
    </row>
    <row r="25" spans="1:14" ht="30" customHeight="1">
      <c r="A25" s="367" t="s">
        <v>267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</row>
    <row r="26" spans="1:14" s="11" customFormat="1" ht="81" customHeight="1">
      <c r="A26" s="366" t="s">
        <v>283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</row>
    <row r="27" spans="1:14" ht="25.5" customHeight="1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1:14" ht="22.5" customHeight="1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</sheetData>
  <mergeCells count="36"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A27:N27"/>
    <mergeCell ref="A28:N28"/>
    <mergeCell ref="C4:E5"/>
    <mergeCell ref="A22:B22"/>
    <mergeCell ref="A23:B23"/>
    <mergeCell ref="A18:B19"/>
    <mergeCell ref="A20:B20"/>
    <mergeCell ref="C18:C19"/>
    <mergeCell ref="A21:B21"/>
    <mergeCell ref="L4:N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showZeros="0" zoomScaleSheetLayoutView="90" workbookViewId="0" topLeftCell="A52">
      <selection activeCell="H26" sqref="H26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25390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1:12" s="45" customFormat="1" ht="18" customHeight="1">
      <c r="A1" s="96" t="s">
        <v>268</v>
      </c>
      <c r="B1" s="96"/>
      <c r="C1" s="96"/>
      <c r="D1" s="96"/>
      <c r="E1" s="96"/>
      <c r="F1" s="96"/>
      <c r="G1" s="96"/>
      <c r="H1" s="96"/>
      <c r="I1" s="96"/>
      <c r="J1" s="96"/>
      <c r="K1" s="68"/>
      <c r="L1" s="68"/>
    </row>
    <row r="2" spans="1:12" s="45" customFormat="1" ht="15">
      <c r="A2" s="46" t="s">
        <v>269</v>
      </c>
      <c r="L2" s="36" t="s">
        <v>108</v>
      </c>
    </row>
    <row r="3" spans="1:12" ht="39" customHeight="1">
      <c r="A3" s="378" t="s">
        <v>157</v>
      </c>
      <c r="B3" s="390" t="s">
        <v>15</v>
      </c>
      <c r="C3" s="391"/>
      <c r="D3" s="392"/>
      <c r="E3" s="378" t="s">
        <v>90</v>
      </c>
      <c r="F3" s="378" t="s">
        <v>94</v>
      </c>
      <c r="G3" s="403" t="s">
        <v>135</v>
      </c>
      <c r="H3" s="401" t="s">
        <v>136</v>
      </c>
      <c r="I3" s="396" t="s">
        <v>137</v>
      </c>
      <c r="J3" s="388" t="s">
        <v>101</v>
      </c>
      <c r="K3" s="389"/>
      <c r="L3" s="396" t="s">
        <v>138</v>
      </c>
    </row>
    <row r="4" spans="1:12" ht="42.75" customHeight="1">
      <c r="A4" s="378"/>
      <c r="B4" s="393"/>
      <c r="C4" s="394"/>
      <c r="D4" s="395"/>
      <c r="E4" s="378"/>
      <c r="F4" s="378"/>
      <c r="G4" s="404"/>
      <c r="H4" s="402"/>
      <c r="I4" s="397"/>
      <c r="J4" s="189" t="s">
        <v>91</v>
      </c>
      <c r="K4" s="189" t="s">
        <v>92</v>
      </c>
      <c r="L4" s="397"/>
    </row>
    <row r="5" spans="1:12" ht="12.75">
      <c r="A5" s="49">
        <v>1</v>
      </c>
      <c r="B5" s="398">
        <v>2</v>
      </c>
      <c r="C5" s="399"/>
      <c r="D5" s="400"/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3.5" customHeight="1">
      <c r="A6" s="50">
        <v>2111</v>
      </c>
      <c r="B6" s="369" t="str">
        <f>'6.1-6.2.'!B10</f>
        <v>Заробітна плата</v>
      </c>
      <c r="C6" s="370"/>
      <c r="D6" s="371"/>
      <c r="E6" s="171">
        <v>3377</v>
      </c>
      <c r="F6" s="171">
        <v>3377</v>
      </c>
      <c r="G6" s="171"/>
      <c r="H6" s="171"/>
      <c r="I6" s="171"/>
      <c r="J6" s="171"/>
      <c r="K6" s="171"/>
      <c r="L6" s="171">
        <f>F6</f>
        <v>3377</v>
      </c>
    </row>
    <row r="7" spans="1:12" ht="12.75">
      <c r="A7" s="50">
        <v>2120</v>
      </c>
      <c r="B7" s="369" t="str">
        <f>'6.1-6.2.'!B12</f>
        <v>Нарахування на оплату праці</v>
      </c>
      <c r="C7" s="370"/>
      <c r="D7" s="371"/>
      <c r="E7" s="171">
        <v>749.5</v>
      </c>
      <c r="F7" s="171">
        <v>749.6</v>
      </c>
      <c r="G7" s="171"/>
      <c r="H7" s="171"/>
      <c r="I7" s="171"/>
      <c r="J7" s="171"/>
      <c r="K7" s="171"/>
      <c r="L7" s="171">
        <f aca="true" t="shared" si="0" ref="L7:L18">F7</f>
        <v>749.6</v>
      </c>
    </row>
    <row r="8" spans="1:12" ht="12.75">
      <c r="A8" s="50">
        <v>2210</v>
      </c>
      <c r="B8" s="369" t="str">
        <f>'6.1-6.2.'!B14</f>
        <v>Предмети, матеріали, обладнання та інвентар</v>
      </c>
      <c r="C8" s="370"/>
      <c r="D8" s="371"/>
      <c r="E8" s="171">
        <v>620</v>
      </c>
      <c r="F8" s="171">
        <v>619.8</v>
      </c>
      <c r="G8" s="171"/>
      <c r="H8" s="171"/>
      <c r="I8" s="171"/>
      <c r="J8" s="171"/>
      <c r="K8" s="171"/>
      <c r="L8" s="171">
        <f t="shared" si="0"/>
        <v>619.8</v>
      </c>
    </row>
    <row r="9" spans="1:12" ht="12.75">
      <c r="A9" s="50">
        <v>2220</v>
      </c>
      <c r="B9" s="369" t="str">
        <f>'6.1-6.2.'!B15</f>
        <v>Медикаменти та перев'язувальні матеріали</v>
      </c>
      <c r="C9" s="370"/>
      <c r="D9" s="371"/>
      <c r="E9" s="171">
        <v>12</v>
      </c>
      <c r="F9" s="171">
        <v>12</v>
      </c>
      <c r="G9" s="171"/>
      <c r="H9" s="171"/>
      <c r="I9" s="171"/>
      <c r="J9" s="171"/>
      <c r="K9" s="171"/>
      <c r="L9" s="171">
        <f t="shared" si="0"/>
        <v>12</v>
      </c>
    </row>
    <row r="10" spans="1:12" ht="12.75">
      <c r="A10" s="50">
        <v>2230</v>
      </c>
      <c r="B10" s="372" t="str">
        <f>'6.1-6.2.'!B16</f>
        <v>Продукти харчування</v>
      </c>
      <c r="C10" s="373"/>
      <c r="D10" s="374"/>
      <c r="E10" s="171">
        <v>4364</v>
      </c>
      <c r="F10" s="171">
        <v>4364</v>
      </c>
      <c r="G10" s="171"/>
      <c r="H10" s="171"/>
      <c r="I10" s="171"/>
      <c r="J10" s="171"/>
      <c r="K10" s="171"/>
      <c r="L10" s="171">
        <f t="shared" si="0"/>
        <v>4364</v>
      </c>
    </row>
    <row r="11" spans="1:12" ht="12.75">
      <c r="A11" s="50">
        <v>2240</v>
      </c>
      <c r="B11" s="369" t="str">
        <f>'6.1-6.2.'!B17</f>
        <v>Оплата послуг (крім комунальних)</v>
      </c>
      <c r="C11" s="370"/>
      <c r="D11" s="371"/>
      <c r="E11" s="171">
        <v>278.2</v>
      </c>
      <c r="F11" s="171">
        <v>278.2</v>
      </c>
      <c r="G11" s="171"/>
      <c r="H11" s="171"/>
      <c r="I11" s="171"/>
      <c r="J11" s="171"/>
      <c r="K11" s="171"/>
      <c r="L11" s="171">
        <f t="shared" si="0"/>
        <v>278.2</v>
      </c>
    </row>
    <row r="12" spans="1:12" ht="12.75">
      <c r="A12" s="50">
        <v>2250</v>
      </c>
      <c r="B12" s="369" t="str">
        <f>'6.1-6.2.'!B18</f>
        <v>Видатки на відрядження</v>
      </c>
      <c r="C12" s="370"/>
      <c r="D12" s="371"/>
      <c r="E12" s="171">
        <v>16.3</v>
      </c>
      <c r="F12" s="171">
        <v>16.2</v>
      </c>
      <c r="G12" s="171"/>
      <c r="H12" s="171"/>
      <c r="I12" s="171"/>
      <c r="J12" s="171"/>
      <c r="K12" s="171"/>
      <c r="L12" s="171">
        <f t="shared" si="0"/>
        <v>16.2</v>
      </c>
    </row>
    <row r="13" spans="1:12" ht="12.75">
      <c r="A13" s="50">
        <v>2271</v>
      </c>
      <c r="B13" s="369" t="str">
        <f>'6.1-6.2.'!B21</f>
        <v>Оплата теплопостачання</v>
      </c>
      <c r="C13" s="370"/>
      <c r="D13" s="371"/>
      <c r="E13" s="171">
        <v>4</v>
      </c>
      <c r="F13" s="171">
        <v>3</v>
      </c>
      <c r="G13" s="171"/>
      <c r="H13" s="171"/>
      <c r="I13" s="171"/>
      <c r="J13" s="171"/>
      <c r="K13" s="171"/>
      <c r="L13" s="171">
        <f t="shared" si="0"/>
        <v>3</v>
      </c>
    </row>
    <row r="14" spans="1:12" ht="12.75">
      <c r="A14" s="50">
        <v>2272</v>
      </c>
      <c r="B14" s="369" t="str">
        <f>'6.1-6.2.'!B22</f>
        <v>Оплата водопостачання та водовідведення</v>
      </c>
      <c r="C14" s="370"/>
      <c r="D14" s="371"/>
      <c r="E14" s="171">
        <v>5</v>
      </c>
      <c r="F14" s="171">
        <v>4</v>
      </c>
      <c r="G14" s="171"/>
      <c r="H14" s="171"/>
      <c r="I14" s="171"/>
      <c r="J14" s="171"/>
      <c r="K14" s="171"/>
      <c r="L14" s="171">
        <f t="shared" si="0"/>
        <v>4</v>
      </c>
    </row>
    <row r="15" spans="1:12" ht="12.75">
      <c r="A15" s="50">
        <v>2273</v>
      </c>
      <c r="B15" s="369" t="str">
        <f>'6.1-6.2.'!B23</f>
        <v>Оплата електроенергії</v>
      </c>
      <c r="C15" s="370"/>
      <c r="D15" s="371"/>
      <c r="E15" s="171">
        <v>16</v>
      </c>
      <c r="F15" s="171">
        <v>13.4</v>
      </c>
      <c r="G15" s="171"/>
      <c r="H15" s="171"/>
      <c r="I15" s="171"/>
      <c r="J15" s="171"/>
      <c r="K15" s="171"/>
      <c r="L15" s="171">
        <f t="shared" si="0"/>
        <v>13.4</v>
      </c>
    </row>
    <row r="16" spans="1:12" ht="12.75">
      <c r="A16" s="50">
        <v>2274</v>
      </c>
      <c r="B16" s="369" t="str">
        <f>'6.1-6.2.'!B24</f>
        <v>Оплата природного газу</v>
      </c>
      <c r="C16" s="370"/>
      <c r="D16" s="371"/>
      <c r="E16" s="171"/>
      <c r="F16" s="171"/>
      <c r="G16" s="171"/>
      <c r="H16" s="171"/>
      <c r="I16" s="171"/>
      <c r="J16" s="171"/>
      <c r="K16" s="171"/>
      <c r="L16" s="171">
        <f t="shared" si="0"/>
        <v>0</v>
      </c>
    </row>
    <row r="17" spans="1:12" ht="33" customHeight="1">
      <c r="A17" s="50">
        <v>2282</v>
      </c>
      <c r="B17" s="372" t="str">
        <f>'6.1-6.2.'!B29</f>
        <v>Окремі заходи по реалізації державних (регіональних) програм, не віднесені до заходів розвитку</v>
      </c>
      <c r="C17" s="373"/>
      <c r="D17" s="374"/>
      <c r="E17" s="171">
        <v>1973</v>
      </c>
      <c r="F17" s="171">
        <v>1963.4</v>
      </c>
      <c r="G17" s="171"/>
      <c r="H17" s="171"/>
      <c r="I17" s="171"/>
      <c r="J17" s="171"/>
      <c r="K17" s="171"/>
      <c r="L17" s="171">
        <f t="shared" si="0"/>
        <v>1963.4</v>
      </c>
    </row>
    <row r="18" spans="1:12" ht="29.25" customHeight="1">
      <c r="A18" s="50">
        <v>3110</v>
      </c>
      <c r="B18" s="375" t="str">
        <f>'6.1-6.2.'!B50</f>
        <v>Придбання обладнання і предметів довгострокового користування</v>
      </c>
      <c r="C18" s="376"/>
      <c r="D18" s="377"/>
      <c r="E18" s="171">
        <v>1134</v>
      </c>
      <c r="F18" s="171">
        <v>1134</v>
      </c>
      <c r="G18" s="171"/>
      <c r="H18" s="171"/>
      <c r="I18" s="171"/>
      <c r="J18" s="171"/>
      <c r="K18" s="171"/>
      <c r="L18" s="171">
        <f t="shared" si="0"/>
        <v>1134</v>
      </c>
    </row>
    <row r="19" spans="1:12" ht="12.75">
      <c r="A19" s="49"/>
      <c r="B19" s="382" t="s">
        <v>109</v>
      </c>
      <c r="C19" s="383"/>
      <c r="D19" s="384"/>
      <c r="E19" s="172">
        <f aca="true" t="shared" si="1" ref="E19:L19">SUM(E6:E18)</f>
        <v>12549</v>
      </c>
      <c r="F19" s="172">
        <f t="shared" si="1"/>
        <v>12534.6</v>
      </c>
      <c r="G19" s="172">
        <f t="shared" si="1"/>
        <v>0</v>
      </c>
      <c r="H19" s="172">
        <f t="shared" si="1"/>
        <v>0</v>
      </c>
      <c r="I19" s="172">
        <f t="shared" si="1"/>
        <v>0</v>
      </c>
      <c r="J19" s="172">
        <f t="shared" si="1"/>
        <v>0</v>
      </c>
      <c r="K19" s="172">
        <f t="shared" si="1"/>
        <v>0</v>
      </c>
      <c r="L19" s="172">
        <f t="shared" si="1"/>
        <v>12534.6</v>
      </c>
    </row>
    <row r="20" spans="1:10" ht="12.75">
      <c r="A20" s="51"/>
      <c r="B20" s="52"/>
      <c r="C20" s="53"/>
      <c r="D20" s="53"/>
      <c r="E20" s="53"/>
      <c r="F20" s="53"/>
      <c r="G20" s="53"/>
      <c r="H20" s="53"/>
      <c r="I20" s="53"/>
      <c r="J20" s="53"/>
    </row>
    <row r="21" spans="1:12" s="45" customFormat="1" ht="15">
      <c r="A21" s="46" t="s">
        <v>270</v>
      </c>
      <c r="L21" s="36" t="s">
        <v>108</v>
      </c>
    </row>
    <row r="22" spans="1:12" ht="12.75">
      <c r="A22" s="378" t="s">
        <v>157</v>
      </c>
      <c r="B22" s="378" t="s">
        <v>15</v>
      </c>
      <c r="C22" s="387" t="s">
        <v>163</v>
      </c>
      <c r="D22" s="387"/>
      <c r="E22" s="387"/>
      <c r="F22" s="387"/>
      <c r="G22" s="387"/>
      <c r="H22" s="387" t="s">
        <v>164</v>
      </c>
      <c r="I22" s="387"/>
      <c r="J22" s="387"/>
      <c r="K22" s="387"/>
      <c r="L22" s="387"/>
    </row>
    <row r="23" spans="1:12" ht="42.75" customHeight="1">
      <c r="A23" s="378"/>
      <c r="B23" s="378"/>
      <c r="C23" s="378" t="s">
        <v>158</v>
      </c>
      <c r="D23" s="378" t="s">
        <v>139</v>
      </c>
      <c r="E23" s="378" t="s">
        <v>140</v>
      </c>
      <c r="F23" s="378"/>
      <c r="G23" s="378" t="s">
        <v>141</v>
      </c>
      <c r="H23" s="378" t="s">
        <v>16</v>
      </c>
      <c r="I23" s="378" t="s">
        <v>142</v>
      </c>
      <c r="J23" s="378" t="s">
        <v>140</v>
      </c>
      <c r="K23" s="378"/>
      <c r="L23" s="378" t="s">
        <v>143</v>
      </c>
    </row>
    <row r="24" spans="1:12" ht="66.75" customHeight="1">
      <c r="A24" s="378"/>
      <c r="B24" s="378"/>
      <c r="C24" s="378"/>
      <c r="D24" s="378"/>
      <c r="E24" s="189" t="s">
        <v>91</v>
      </c>
      <c r="F24" s="189" t="s">
        <v>92</v>
      </c>
      <c r="G24" s="378"/>
      <c r="H24" s="378"/>
      <c r="I24" s="378"/>
      <c r="J24" s="189" t="s">
        <v>91</v>
      </c>
      <c r="K24" s="189" t="s">
        <v>92</v>
      </c>
      <c r="L24" s="378"/>
    </row>
    <row r="25" spans="1:12" ht="12.75">
      <c r="A25" s="49">
        <v>1</v>
      </c>
      <c r="B25" s="49">
        <v>2</v>
      </c>
      <c r="C25" s="49">
        <v>3</v>
      </c>
      <c r="D25" s="49">
        <v>4</v>
      </c>
      <c r="E25" s="49">
        <v>5</v>
      </c>
      <c r="F25" s="49">
        <v>6</v>
      </c>
      <c r="G25" s="49">
        <v>7</v>
      </c>
      <c r="H25" s="49">
        <v>8</v>
      </c>
      <c r="I25" s="49">
        <v>9</v>
      </c>
      <c r="J25" s="49">
        <v>10</v>
      </c>
      <c r="K25" s="49">
        <v>11</v>
      </c>
      <c r="L25" s="49">
        <v>12</v>
      </c>
    </row>
    <row r="26" spans="1:12" ht="18" customHeight="1">
      <c r="A26" s="50">
        <f aca="true" t="shared" si="2" ref="A26:B29">A6</f>
        <v>2111</v>
      </c>
      <c r="B26" s="244" t="str">
        <f t="shared" si="2"/>
        <v>Заробітна плата</v>
      </c>
      <c r="C26" s="173">
        <v>4207.8</v>
      </c>
      <c r="D26" s="173"/>
      <c r="E26" s="173"/>
      <c r="F26" s="173"/>
      <c r="G26" s="173">
        <f>C26</f>
        <v>4207.8</v>
      </c>
      <c r="H26" s="173">
        <v>5342.5</v>
      </c>
      <c r="I26" s="173"/>
      <c r="J26" s="173"/>
      <c r="K26" s="173"/>
      <c r="L26" s="173">
        <f>H26</f>
        <v>5342.5</v>
      </c>
    </row>
    <row r="27" spans="1:12" ht="18" customHeight="1">
      <c r="A27" s="50">
        <f t="shared" si="2"/>
        <v>2120</v>
      </c>
      <c r="B27" s="244" t="str">
        <f t="shared" si="2"/>
        <v>Нарахування на оплату праці</v>
      </c>
      <c r="C27" s="173">
        <v>926</v>
      </c>
      <c r="D27" s="173"/>
      <c r="E27" s="173"/>
      <c r="F27" s="173"/>
      <c r="G27" s="173">
        <f aca="true" t="shared" si="3" ref="G27:G33">C27</f>
        <v>926</v>
      </c>
      <c r="H27" s="173">
        <v>1175.4</v>
      </c>
      <c r="I27" s="173"/>
      <c r="J27" s="173"/>
      <c r="K27" s="173"/>
      <c r="L27" s="173">
        <f aca="true" t="shared" si="4" ref="L27:L40">H27</f>
        <v>1175.4</v>
      </c>
    </row>
    <row r="28" spans="1:12" ht="27" customHeight="1">
      <c r="A28" s="50">
        <f t="shared" si="2"/>
        <v>2210</v>
      </c>
      <c r="B28" s="244" t="str">
        <f t="shared" si="2"/>
        <v>Предмети, матеріали, обладнання та інвентар</v>
      </c>
      <c r="C28" s="48">
        <v>680</v>
      </c>
      <c r="D28" s="173"/>
      <c r="E28" s="173"/>
      <c r="F28" s="173"/>
      <c r="G28" s="173">
        <f t="shared" si="3"/>
        <v>680</v>
      </c>
      <c r="H28" s="173">
        <v>760</v>
      </c>
      <c r="I28" s="173"/>
      <c r="J28" s="173"/>
      <c r="K28" s="173"/>
      <c r="L28" s="173">
        <f t="shared" si="4"/>
        <v>760</v>
      </c>
    </row>
    <row r="29" spans="1:12" ht="27" customHeight="1">
      <c r="A29" s="50">
        <f t="shared" si="2"/>
        <v>2220</v>
      </c>
      <c r="B29" s="244" t="str">
        <f t="shared" si="2"/>
        <v>Медикаменти та перев'язувальні матеріали</v>
      </c>
      <c r="C29" s="173">
        <v>12</v>
      </c>
      <c r="D29" s="173"/>
      <c r="E29" s="173"/>
      <c r="F29" s="173"/>
      <c r="G29" s="173">
        <f t="shared" si="3"/>
        <v>12</v>
      </c>
      <c r="H29" s="173">
        <v>15</v>
      </c>
      <c r="I29" s="173"/>
      <c r="J29" s="173"/>
      <c r="K29" s="173"/>
      <c r="L29" s="173">
        <f t="shared" si="4"/>
        <v>15</v>
      </c>
    </row>
    <row r="30" spans="1:12" ht="27" customHeight="1">
      <c r="A30" s="50">
        <v>2230</v>
      </c>
      <c r="B30" s="244" t="str">
        <f>B10</f>
        <v>Продукти харчування</v>
      </c>
      <c r="C30" s="173">
        <v>4650</v>
      </c>
      <c r="D30" s="173"/>
      <c r="E30" s="173"/>
      <c r="F30" s="173"/>
      <c r="G30" s="173">
        <f t="shared" si="3"/>
        <v>4650</v>
      </c>
      <c r="H30" s="173">
        <v>4120</v>
      </c>
      <c r="I30" s="173"/>
      <c r="J30" s="173"/>
      <c r="K30" s="173"/>
      <c r="L30" s="173">
        <f t="shared" si="4"/>
        <v>4120</v>
      </c>
    </row>
    <row r="31" spans="1:12" ht="30.75" customHeight="1">
      <c r="A31" s="50">
        <f aca="true" t="shared" si="5" ref="A31:B36">A11</f>
        <v>2240</v>
      </c>
      <c r="B31" s="244" t="str">
        <f t="shared" si="5"/>
        <v>Оплата послуг (крім комунальних)</v>
      </c>
      <c r="C31" s="173">
        <v>285</v>
      </c>
      <c r="D31" s="173"/>
      <c r="E31" s="173"/>
      <c r="F31" s="173"/>
      <c r="G31" s="173">
        <f t="shared" si="3"/>
        <v>285</v>
      </c>
      <c r="H31" s="173">
        <v>310</v>
      </c>
      <c r="I31" s="173"/>
      <c r="J31" s="173"/>
      <c r="K31" s="173"/>
      <c r="L31" s="173">
        <f t="shared" si="4"/>
        <v>310</v>
      </c>
    </row>
    <row r="32" spans="1:12" ht="18" customHeight="1">
      <c r="A32" s="50">
        <f t="shared" si="5"/>
        <v>2250</v>
      </c>
      <c r="B32" s="244" t="str">
        <f t="shared" si="5"/>
        <v>Видатки на відрядження</v>
      </c>
      <c r="C32" s="173">
        <v>35</v>
      </c>
      <c r="D32" s="173"/>
      <c r="E32" s="173"/>
      <c r="F32" s="173"/>
      <c r="G32" s="173">
        <f t="shared" si="3"/>
        <v>35</v>
      </c>
      <c r="H32" s="173">
        <v>35.1</v>
      </c>
      <c r="I32" s="173"/>
      <c r="J32" s="173"/>
      <c r="K32" s="173"/>
      <c r="L32" s="173">
        <f t="shared" si="4"/>
        <v>35.1</v>
      </c>
    </row>
    <row r="33" spans="1:12" ht="18" customHeight="1">
      <c r="A33" s="50">
        <f t="shared" si="5"/>
        <v>2271</v>
      </c>
      <c r="B33" s="244" t="str">
        <f t="shared" si="5"/>
        <v>Оплата теплопостачання</v>
      </c>
      <c r="C33" s="173">
        <v>5</v>
      </c>
      <c r="D33" s="173"/>
      <c r="E33" s="173"/>
      <c r="F33" s="173"/>
      <c r="G33" s="173">
        <f t="shared" si="3"/>
        <v>5</v>
      </c>
      <c r="H33" s="173">
        <v>6</v>
      </c>
      <c r="I33" s="173"/>
      <c r="J33" s="173"/>
      <c r="K33" s="173"/>
      <c r="L33" s="173">
        <f t="shared" si="4"/>
        <v>6</v>
      </c>
    </row>
    <row r="34" spans="1:12" ht="29.25" customHeight="1">
      <c r="A34" s="50">
        <f t="shared" si="5"/>
        <v>2272</v>
      </c>
      <c r="B34" s="244" t="str">
        <f t="shared" si="5"/>
        <v>Оплата водопостачання та водовідведення</v>
      </c>
      <c r="C34" s="173">
        <v>6</v>
      </c>
      <c r="D34" s="173"/>
      <c r="E34" s="173"/>
      <c r="F34" s="173"/>
      <c r="G34" s="173">
        <f aca="true" t="shared" si="6" ref="G34:G40">C34</f>
        <v>6</v>
      </c>
      <c r="H34" s="173">
        <v>7</v>
      </c>
      <c r="I34" s="173"/>
      <c r="J34" s="173"/>
      <c r="K34" s="173"/>
      <c r="L34" s="173">
        <f t="shared" si="4"/>
        <v>7</v>
      </c>
    </row>
    <row r="35" spans="1:12" ht="21.75" customHeight="1">
      <c r="A35" s="50">
        <f t="shared" si="5"/>
        <v>2273</v>
      </c>
      <c r="B35" s="244" t="str">
        <f t="shared" si="5"/>
        <v>Оплата електроенергії</v>
      </c>
      <c r="C35" s="173">
        <v>17</v>
      </c>
      <c r="D35" s="173"/>
      <c r="E35" s="173"/>
      <c r="F35" s="173"/>
      <c r="G35" s="173">
        <f t="shared" si="6"/>
        <v>17</v>
      </c>
      <c r="H35" s="173">
        <v>18</v>
      </c>
      <c r="I35" s="173"/>
      <c r="J35" s="173"/>
      <c r="K35" s="173"/>
      <c r="L35" s="173">
        <f t="shared" si="4"/>
        <v>18</v>
      </c>
    </row>
    <row r="36" spans="1:12" ht="15" customHeight="1">
      <c r="A36" s="50">
        <f t="shared" si="5"/>
        <v>2274</v>
      </c>
      <c r="B36" s="244" t="str">
        <f t="shared" si="5"/>
        <v>Оплата природного газу</v>
      </c>
      <c r="C36" s="173"/>
      <c r="D36" s="173"/>
      <c r="E36" s="173"/>
      <c r="F36" s="173"/>
      <c r="G36" s="173">
        <f t="shared" si="6"/>
        <v>0</v>
      </c>
      <c r="H36" s="173"/>
      <c r="I36" s="173"/>
      <c r="J36" s="173"/>
      <c r="K36" s="173"/>
      <c r="L36" s="173">
        <f t="shared" si="4"/>
        <v>0</v>
      </c>
    </row>
    <row r="37" spans="1:12" ht="42" customHeight="1">
      <c r="A37" s="50">
        <v>2275</v>
      </c>
      <c r="B37" s="244" t="str">
        <f>'6.1-6.2.'!B25</f>
        <v>Оплата інших енергоносіїв та інших комунальних послуг</v>
      </c>
      <c r="C37" s="173"/>
      <c r="D37" s="173"/>
      <c r="E37" s="173"/>
      <c r="F37" s="173"/>
      <c r="G37" s="173">
        <f t="shared" si="6"/>
        <v>0</v>
      </c>
      <c r="H37" s="173"/>
      <c r="I37" s="173"/>
      <c r="J37" s="173"/>
      <c r="K37" s="173"/>
      <c r="L37" s="173">
        <f t="shared" si="4"/>
        <v>0</v>
      </c>
    </row>
    <row r="38" spans="1:12" ht="55.5" customHeight="1">
      <c r="A38" s="50">
        <f>A17</f>
        <v>2282</v>
      </c>
      <c r="B38" s="244" t="str">
        <f>B17</f>
        <v>Окремі заходи по реалізації державних (регіональних) програм, не віднесені до заходів розвитку</v>
      </c>
      <c r="C38" s="173">
        <v>1809</v>
      </c>
      <c r="D38" s="173"/>
      <c r="E38" s="173"/>
      <c r="F38" s="173"/>
      <c r="G38" s="173">
        <f t="shared" si="6"/>
        <v>1809</v>
      </c>
      <c r="H38" s="173">
        <v>2100</v>
      </c>
      <c r="I38" s="173"/>
      <c r="J38" s="173"/>
      <c r="K38" s="173"/>
      <c r="L38" s="173">
        <f t="shared" si="4"/>
        <v>2100</v>
      </c>
    </row>
    <row r="39" spans="1:12" ht="21" customHeight="1">
      <c r="A39" s="50">
        <v>2800</v>
      </c>
      <c r="B39" s="244" t="str">
        <f>'6.1-6.2.'!B41</f>
        <v>Інші поточні видатки</v>
      </c>
      <c r="C39" s="173"/>
      <c r="D39" s="173"/>
      <c r="E39" s="173"/>
      <c r="F39" s="173"/>
      <c r="G39" s="173">
        <f t="shared" si="6"/>
        <v>0</v>
      </c>
      <c r="H39" s="173"/>
      <c r="I39" s="173"/>
      <c r="J39" s="173"/>
      <c r="K39" s="173"/>
      <c r="L39" s="173">
        <f t="shared" si="4"/>
        <v>0</v>
      </c>
    </row>
    <row r="40" spans="1:12" ht="42" customHeight="1">
      <c r="A40" s="50">
        <f>A18</f>
        <v>3110</v>
      </c>
      <c r="B40" s="244" t="str">
        <f>B18</f>
        <v>Придбання обладнання і предметів довгострокового користування</v>
      </c>
      <c r="C40" s="173">
        <v>240</v>
      </c>
      <c r="D40" s="173"/>
      <c r="E40" s="173"/>
      <c r="F40" s="173"/>
      <c r="G40" s="173">
        <f t="shared" si="6"/>
        <v>240</v>
      </c>
      <c r="H40" s="173">
        <v>1150</v>
      </c>
      <c r="I40" s="173"/>
      <c r="J40" s="173"/>
      <c r="K40" s="173"/>
      <c r="L40" s="173">
        <f t="shared" si="4"/>
        <v>1150</v>
      </c>
    </row>
    <row r="41" spans="1:12" ht="12.75">
      <c r="A41" s="49"/>
      <c r="B41" s="113" t="s">
        <v>109</v>
      </c>
      <c r="C41" s="172">
        <f aca="true" t="shared" si="7" ref="C41:L41">SUM(C26:C40)</f>
        <v>12872.8</v>
      </c>
      <c r="D41" s="172">
        <f t="shared" si="7"/>
        <v>0</v>
      </c>
      <c r="E41" s="172">
        <f t="shared" si="7"/>
        <v>0</v>
      </c>
      <c r="F41" s="172">
        <f t="shared" si="7"/>
        <v>0</v>
      </c>
      <c r="G41" s="172">
        <f t="shared" si="7"/>
        <v>12872.8</v>
      </c>
      <c r="H41" s="172">
        <f t="shared" si="7"/>
        <v>15039</v>
      </c>
      <c r="I41" s="172">
        <f t="shared" si="7"/>
        <v>0</v>
      </c>
      <c r="J41" s="172">
        <f t="shared" si="7"/>
        <v>0</v>
      </c>
      <c r="K41" s="172">
        <f t="shared" si="7"/>
        <v>0</v>
      </c>
      <c r="L41" s="172">
        <f t="shared" si="7"/>
        <v>15039</v>
      </c>
    </row>
    <row r="42" spans="1:12" ht="12.75">
      <c r="A42" s="51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2" ht="15">
      <c r="A43" s="54" t="s">
        <v>271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6" t="s">
        <v>108</v>
      </c>
    </row>
    <row r="44" spans="1:12" ht="81" customHeight="1">
      <c r="A44" s="190" t="s">
        <v>157</v>
      </c>
      <c r="B44" s="189" t="s">
        <v>15</v>
      </c>
      <c r="C44" s="189" t="s">
        <v>90</v>
      </c>
      <c r="D44" s="189" t="s">
        <v>94</v>
      </c>
      <c r="E44" s="189" t="s">
        <v>177</v>
      </c>
      <c r="F44" s="189" t="s">
        <v>272</v>
      </c>
      <c r="G44" s="189" t="s">
        <v>273</v>
      </c>
      <c r="H44" s="378" t="s">
        <v>93</v>
      </c>
      <c r="I44" s="378"/>
      <c r="J44" s="378" t="s">
        <v>102</v>
      </c>
      <c r="K44" s="378"/>
      <c r="L44" s="378"/>
    </row>
    <row r="45" spans="1:12" ht="12.75">
      <c r="A45" s="47">
        <v>1</v>
      </c>
      <c r="B45" s="49">
        <v>2</v>
      </c>
      <c r="C45" s="49">
        <v>3</v>
      </c>
      <c r="D45" s="47">
        <v>4</v>
      </c>
      <c r="E45" s="49">
        <v>5</v>
      </c>
      <c r="F45" s="49">
        <v>6</v>
      </c>
      <c r="G45" s="47">
        <v>7</v>
      </c>
      <c r="H45" s="385">
        <v>8</v>
      </c>
      <c r="I45" s="385"/>
      <c r="J45" s="385">
        <v>9</v>
      </c>
      <c r="K45" s="385"/>
      <c r="L45" s="385"/>
    </row>
    <row r="46" spans="1:12" ht="12.75">
      <c r="A46" s="47">
        <f>A6</f>
        <v>2111</v>
      </c>
      <c r="B46" s="272" t="str">
        <f>B6</f>
        <v>Заробітна плата</v>
      </c>
      <c r="C46" s="273">
        <f>E6</f>
        <v>3377</v>
      </c>
      <c r="D46" s="275">
        <f>F6</f>
        <v>3377</v>
      </c>
      <c r="E46" s="49"/>
      <c r="F46" s="49"/>
      <c r="G46" s="47"/>
      <c r="H46" s="49"/>
      <c r="I46" s="49"/>
      <c r="J46" s="49"/>
      <c r="K46" s="49"/>
      <c r="L46" s="49"/>
    </row>
    <row r="47" spans="1:12" ht="12.75">
      <c r="A47" s="47">
        <f aca="true" t="shared" si="8" ref="A47:B58">A7</f>
        <v>2120</v>
      </c>
      <c r="B47" s="272" t="str">
        <f t="shared" si="8"/>
        <v>Нарахування на оплату праці</v>
      </c>
      <c r="C47" s="273">
        <f aca="true" t="shared" si="9" ref="C47:C59">E7</f>
        <v>749.5</v>
      </c>
      <c r="D47" s="275">
        <f aca="true" t="shared" si="10" ref="D47:D59">F7</f>
        <v>749.6</v>
      </c>
      <c r="E47" s="49"/>
      <c r="F47" s="49"/>
      <c r="G47" s="47"/>
      <c r="H47" s="49"/>
      <c r="I47" s="49"/>
      <c r="J47" s="49"/>
      <c r="K47" s="49"/>
      <c r="L47" s="49"/>
    </row>
    <row r="48" spans="1:12" ht="26.25">
      <c r="A48" s="47">
        <f t="shared" si="8"/>
        <v>2210</v>
      </c>
      <c r="B48" s="272" t="str">
        <f t="shared" si="8"/>
        <v>Предмети, матеріали, обладнання та інвентар</v>
      </c>
      <c r="C48" s="273">
        <f t="shared" si="9"/>
        <v>620</v>
      </c>
      <c r="D48" s="275">
        <f t="shared" si="10"/>
        <v>619.8</v>
      </c>
      <c r="E48" s="49"/>
      <c r="F48" s="49"/>
      <c r="G48" s="47"/>
      <c r="H48" s="49"/>
      <c r="I48" s="49"/>
      <c r="J48" s="49"/>
      <c r="K48" s="49"/>
      <c r="L48" s="49"/>
    </row>
    <row r="49" spans="1:12" ht="26.25">
      <c r="A49" s="47">
        <f t="shared" si="8"/>
        <v>2220</v>
      </c>
      <c r="B49" s="272" t="str">
        <f t="shared" si="8"/>
        <v>Медикаменти та перев'язувальні матеріали</v>
      </c>
      <c r="C49" s="273">
        <f t="shared" si="9"/>
        <v>12</v>
      </c>
      <c r="D49" s="275">
        <f t="shared" si="10"/>
        <v>12</v>
      </c>
      <c r="E49" s="49"/>
      <c r="F49" s="49"/>
      <c r="G49" s="47"/>
      <c r="H49" s="49"/>
      <c r="I49" s="49"/>
      <c r="J49" s="49"/>
      <c r="K49" s="49"/>
      <c r="L49" s="49"/>
    </row>
    <row r="50" spans="1:12" ht="12.75">
      <c r="A50" s="47">
        <f t="shared" si="8"/>
        <v>2230</v>
      </c>
      <c r="B50" s="272" t="str">
        <f t="shared" si="8"/>
        <v>Продукти харчування</v>
      </c>
      <c r="C50" s="273">
        <f t="shared" si="9"/>
        <v>4364</v>
      </c>
      <c r="D50" s="275">
        <f t="shared" si="10"/>
        <v>4364</v>
      </c>
      <c r="E50" s="49"/>
      <c r="F50" s="49"/>
      <c r="G50" s="47"/>
      <c r="H50" s="49"/>
      <c r="I50" s="49"/>
      <c r="J50" s="49"/>
      <c r="K50" s="49"/>
      <c r="L50" s="49"/>
    </row>
    <row r="51" spans="1:12" ht="26.25">
      <c r="A51" s="47">
        <f t="shared" si="8"/>
        <v>2240</v>
      </c>
      <c r="B51" s="272" t="str">
        <f t="shared" si="8"/>
        <v>Оплата послуг (крім комунальних)</v>
      </c>
      <c r="C51" s="273">
        <f t="shared" si="9"/>
        <v>278.2</v>
      </c>
      <c r="D51" s="275">
        <f t="shared" si="10"/>
        <v>278.2</v>
      </c>
      <c r="E51" s="49"/>
      <c r="F51" s="49"/>
      <c r="G51" s="47"/>
      <c r="H51" s="49"/>
      <c r="I51" s="49"/>
      <c r="J51" s="49"/>
      <c r="K51" s="49"/>
      <c r="L51" s="49"/>
    </row>
    <row r="52" spans="1:12" ht="12.75">
      <c r="A52" s="47">
        <f t="shared" si="8"/>
        <v>2250</v>
      </c>
      <c r="B52" s="272" t="str">
        <f t="shared" si="8"/>
        <v>Видатки на відрядження</v>
      </c>
      <c r="C52" s="273">
        <f t="shared" si="9"/>
        <v>16.3</v>
      </c>
      <c r="D52" s="275">
        <f t="shared" si="10"/>
        <v>16.2</v>
      </c>
      <c r="E52" s="49"/>
      <c r="F52" s="49"/>
      <c r="G52" s="47"/>
      <c r="H52" s="49"/>
      <c r="I52" s="49"/>
      <c r="J52" s="49"/>
      <c r="K52" s="49"/>
      <c r="L52" s="49"/>
    </row>
    <row r="53" spans="1:12" ht="12.75">
      <c r="A53" s="47">
        <f t="shared" si="8"/>
        <v>2271</v>
      </c>
      <c r="B53" s="272" t="str">
        <f t="shared" si="8"/>
        <v>Оплата теплопостачання</v>
      </c>
      <c r="C53" s="273">
        <f t="shared" si="9"/>
        <v>4</v>
      </c>
      <c r="D53" s="275">
        <f t="shared" si="10"/>
        <v>3</v>
      </c>
      <c r="E53" s="171"/>
      <c r="F53" s="171"/>
      <c r="G53" s="171"/>
      <c r="H53" s="368"/>
      <c r="I53" s="368"/>
      <c r="J53" s="368"/>
      <c r="K53" s="368"/>
      <c r="L53" s="368"/>
    </row>
    <row r="54" spans="1:12" ht="26.25">
      <c r="A54" s="47">
        <f t="shared" si="8"/>
        <v>2272</v>
      </c>
      <c r="B54" s="272" t="str">
        <f t="shared" si="8"/>
        <v>Оплата водопостачання та водовідведення</v>
      </c>
      <c r="C54" s="273">
        <f t="shared" si="9"/>
        <v>5</v>
      </c>
      <c r="D54" s="275">
        <f t="shared" si="10"/>
        <v>4</v>
      </c>
      <c r="E54" s="171"/>
      <c r="F54" s="171"/>
      <c r="G54" s="171"/>
      <c r="H54" s="271"/>
      <c r="I54" s="271"/>
      <c r="J54" s="271"/>
      <c r="K54" s="271"/>
      <c r="L54" s="271"/>
    </row>
    <row r="55" spans="1:12" ht="12.75">
      <c r="A55" s="47">
        <f t="shared" si="8"/>
        <v>2273</v>
      </c>
      <c r="B55" s="272" t="str">
        <f t="shared" si="8"/>
        <v>Оплата електроенергії</v>
      </c>
      <c r="C55" s="273">
        <f t="shared" si="9"/>
        <v>16</v>
      </c>
      <c r="D55" s="275">
        <f t="shared" si="10"/>
        <v>13.4</v>
      </c>
      <c r="E55" s="171"/>
      <c r="F55" s="171"/>
      <c r="G55" s="171"/>
      <c r="H55" s="271"/>
      <c r="I55" s="271"/>
      <c r="J55" s="271"/>
      <c r="K55" s="271"/>
      <c r="L55" s="271"/>
    </row>
    <row r="56" spans="1:12" ht="12.75">
      <c r="A56" s="47">
        <f t="shared" si="8"/>
        <v>2274</v>
      </c>
      <c r="B56" s="272" t="str">
        <f t="shared" si="8"/>
        <v>Оплата природного газу</v>
      </c>
      <c r="C56" s="273">
        <f t="shared" si="9"/>
        <v>0</v>
      </c>
      <c r="D56" s="275">
        <f t="shared" si="10"/>
        <v>0</v>
      </c>
      <c r="E56" s="171"/>
      <c r="F56" s="171"/>
      <c r="G56" s="171"/>
      <c r="H56" s="271"/>
      <c r="I56" s="271"/>
      <c r="J56" s="271"/>
      <c r="K56" s="271"/>
      <c r="L56" s="271"/>
    </row>
    <row r="57" spans="1:12" ht="52.5">
      <c r="A57" s="47">
        <f t="shared" si="8"/>
        <v>2282</v>
      </c>
      <c r="B57" s="272" t="str">
        <f t="shared" si="8"/>
        <v>Окремі заходи по реалізації державних (регіональних) програм, не віднесені до заходів розвитку</v>
      </c>
      <c r="C57" s="273">
        <f t="shared" si="9"/>
        <v>1973</v>
      </c>
      <c r="D57" s="275">
        <f t="shared" si="10"/>
        <v>1963.4</v>
      </c>
      <c r="E57" s="171"/>
      <c r="F57" s="171"/>
      <c r="G57" s="171"/>
      <c r="H57" s="271"/>
      <c r="I57" s="271"/>
      <c r="J57" s="271"/>
      <c r="K57" s="271"/>
      <c r="L57" s="271"/>
    </row>
    <row r="58" spans="1:12" ht="39">
      <c r="A58" s="47">
        <f t="shared" si="8"/>
        <v>3110</v>
      </c>
      <c r="B58" s="272" t="str">
        <f t="shared" si="8"/>
        <v>Придбання обладнання і предметів довгострокового користування</v>
      </c>
      <c r="C58" s="273">
        <f t="shared" si="9"/>
        <v>1134</v>
      </c>
      <c r="D58" s="275">
        <f t="shared" si="10"/>
        <v>1134</v>
      </c>
      <c r="E58" s="171"/>
      <c r="F58" s="171"/>
      <c r="G58" s="171"/>
      <c r="H58" s="271"/>
      <c r="I58" s="271"/>
      <c r="J58" s="271"/>
      <c r="K58" s="271"/>
      <c r="L58" s="271"/>
    </row>
    <row r="59" spans="1:12" ht="12.75">
      <c r="A59" s="49"/>
      <c r="B59" s="113" t="s">
        <v>109</v>
      </c>
      <c r="C59" s="274">
        <f t="shared" si="9"/>
        <v>12549</v>
      </c>
      <c r="D59" s="276">
        <f t="shared" si="10"/>
        <v>12534.6</v>
      </c>
      <c r="E59" s="172"/>
      <c r="F59" s="172"/>
      <c r="G59" s="172"/>
      <c r="H59" s="386"/>
      <c r="I59" s="386"/>
      <c r="J59" s="386"/>
      <c r="K59" s="386"/>
      <c r="L59" s="386"/>
    </row>
    <row r="60" spans="1:12" ht="12.75">
      <c r="A60" s="51"/>
      <c r="B60" s="159"/>
      <c r="C60" s="160"/>
      <c r="D60" s="160"/>
      <c r="E60" s="160"/>
      <c r="F60" s="160"/>
      <c r="G60" s="160"/>
      <c r="H60" s="51"/>
      <c r="I60" s="51"/>
      <c r="J60" s="51"/>
      <c r="K60" s="51"/>
      <c r="L60" s="51"/>
    </row>
    <row r="61" spans="1:12" ht="15">
      <c r="A61" s="96" t="s">
        <v>274</v>
      </c>
      <c r="B61" s="159"/>
      <c r="C61" s="160"/>
      <c r="D61" s="160"/>
      <c r="E61" s="160"/>
      <c r="F61" s="160"/>
      <c r="G61" s="160"/>
      <c r="H61" s="51"/>
      <c r="I61" s="51"/>
      <c r="J61" s="51"/>
      <c r="K61" s="51"/>
      <c r="L61" s="51"/>
    </row>
    <row r="62" spans="1:12" ht="15">
      <c r="A62" s="380" t="s">
        <v>284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</row>
    <row r="63" spans="1:12" ht="15">
      <c r="A63" s="54"/>
      <c r="B63" s="159"/>
      <c r="C63" s="160"/>
      <c r="D63" s="160"/>
      <c r="E63" s="160"/>
      <c r="F63" s="160"/>
      <c r="G63" s="160"/>
      <c r="H63" s="51"/>
      <c r="I63" s="51"/>
      <c r="J63" s="51"/>
      <c r="K63" s="51"/>
      <c r="L63" s="51"/>
    </row>
    <row r="64" spans="1:12" ht="33.75" customHeight="1">
      <c r="A64" s="381" t="s">
        <v>275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</row>
    <row r="65" spans="1:12" ht="66.75" customHeight="1">
      <c r="A65" s="379" t="s">
        <v>285</v>
      </c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</row>
    <row r="66" spans="1:12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1" s="14" customFormat="1" ht="15" customHeight="1">
      <c r="A67" s="17" t="s">
        <v>5</v>
      </c>
      <c r="H67" s="15"/>
      <c r="J67" s="228" t="s">
        <v>277</v>
      </c>
      <c r="K67" s="16"/>
    </row>
    <row r="68" spans="1:11" s="7" customFormat="1" ht="12.75">
      <c r="A68" s="21"/>
      <c r="H68" s="5" t="s">
        <v>0</v>
      </c>
      <c r="J68" s="13" t="s">
        <v>1</v>
      </c>
      <c r="K68" s="55"/>
    </row>
    <row r="69" spans="1:11" s="7" customFormat="1" ht="12.75">
      <c r="A69" s="21"/>
      <c r="H69" s="5"/>
      <c r="J69" s="13"/>
      <c r="K69" s="55"/>
    </row>
    <row r="70" spans="1:11" s="14" customFormat="1" ht="15">
      <c r="A70" s="9" t="s">
        <v>6</v>
      </c>
      <c r="H70" s="18"/>
      <c r="J70" s="228" t="s">
        <v>278</v>
      </c>
      <c r="K70" s="16"/>
    </row>
    <row r="71" spans="8:11" s="3" customFormat="1" ht="12.75">
      <c r="H71" s="5" t="s">
        <v>0</v>
      </c>
      <c r="J71" s="13" t="s">
        <v>1</v>
      </c>
      <c r="K71" s="55"/>
    </row>
  </sheetData>
  <mergeCells count="47">
    <mergeCell ref="B5:D5"/>
    <mergeCell ref="B6:D6"/>
    <mergeCell ref="B7:D7"/>
    <mergeCell ref="H3:H4"/>
    <mergeCell ref="E3:E4"/>
    <mergeCell ref="F3:F4"/>
    <mergeCell ref="G3:G4"/>
    <mergeCell ref="J53:L53"/>
    <mergeCell ref="J44:L44"/>
    <mergeCell ref="J45:L45"/>
    <mergeCell ref="L3:L4"/>
    <mergeCell ref="L23:L24"/>
    <mergeCell ref="J23:K23"/>
    <mergeCell ref="I23:I24"/>
    <mergeCell ref="D23:D24"/>
    <mergeCell ref="E23:F23"/>
    <mergeCell ref="H23:H24"/>
    <mergeCell ref="H44:I44"/>
    <mergeCell ref="C23:C24"/>
    <mergeCell ref="A3:A4"/>
    <mergeCell ref="C22:G22"/>
    <mergeCell ref="A22:A24"/>
    <mergeCell ref="H22:L22"/>
    <mergeCell ref="J3:K3"/>
    <mergeCell ref="B10:D10"/>
    <mergeCell ref="B3:D4"/>
    <mergeCell ref="I3:I4"/>
    <mergeCell ref="B8:D8"/>
    <mergeCell ref="B9:D9"/>
    <mergeCell ref="B11:D11"/>
    <mergeCell ref="A65:L65"/>
    <mergeCell ref="A62:L62"/>
    <mergeCell ref="A64:L64"/>
    <mergeCell ref="B19:D19"/>
    <mergeCell ref="H45:I45"/>
    <mergeCell ref="H59:I59"/>
    <mergeCell ref="J59:L59"/>
    <mergeCell ref="H53:I53"/>
    <mergeCell ref="B12:D12"/>
    <mergeCell ref="B13:D13"/>
    <mergeCell ref="B14:D14"/>
    <mergeCell ref="B15:D15"/>
    <mergeCell ref="B17:D17"/>
    <mergeCell ref="B16:D16"/>
    <mergeCell ref="B18:D18"/>
    <mergeCell ref="B22:B24"/>
    <mergeCell ref="G23:G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1" r:id="rId1"/>
  <rowBreaks count="1" manualBreakCount="1">
    <brk id="3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showZeros="0" tabSelected="1" workbookViewId="0" topLeftCell="A52">
      <selection activeCell="G13" sqref="G13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5" customFormat="1" ht="18">
      <c r="A1" s="84" t="s">
        <v>178</v>
      </c>
      <c r="B1" s="84"/>
      <c r="C1" s="84"/>
      <c r="D1" s="84"/>
      <c r="E1" s="194"/>
      <c r="F1" s="194"/>
      <c r="G1" s="194"/>
      <c r="H1" s="194"/>
      <c r="I1" s="194"/>
      <c r="J1" s="194"/>
    </row>
    <row r="2" spans="1:10" ht="15">
      <c r="A2" s="201" t="s">
        <v>191</v>
      </c>
      <c r="B2" s="101"/>
      <c r="C2" s="101"/>
      <c r="D2" s="101"/>
      <c r="E2" s="101"/>
      <c r="F2" s="200"/>
      <c r="H2" s="311">
        <v>11</v>
      </c>
      <c r="I2" s="311"/>
      <c r="J2" s="202">
        <v>39663671</v>
      </c>
    </row>
    <row r="3" spans="1:10" s="3" customFormat="1" ht="26.25" customHeight="1">
      <c r="A3" s="99" t="s">
        <v>107</v>
      </c>
      <c r="B3" s="99"/>
      <c r="C3" s="100"/>
      <c r="D3" s="100"/>
      <c r="E3" s="100"/>
      <c r="F3" s="100"/>
      <c r="H3" s="310" t="s">
        <v>168</v>
      </c>
      <c r="I3" s="310"/>
      <c r="J3" s="193" t="s">
        <v>167</v>
      </c>
    </row>
    <row r="4" spans="1:10" s="3" customFormat="1" ht="15">
      <c r="A4" s="206" t="str">
        <f>'Форма-2 п.1-5.1'!A4</f>
        <v>2. Управління молоді та спорту ОДА</v>
      </c>
      <c r="B4" s="206"/>
      <c r="C4" s="57"/>
      <c r="D4" s="57"/>
      <c r="E4" s="57"/>
      <c r="F4" s="200"/>
      <c r="H4" s="311">
        <v>111</v>
      </c>
      <c r="I4" s="311"/>
      <c r="J4" s="202">
        <v>39663671</v>
      </c>
    </row>
    <row r="5" spans="1:10" s="3" customFormat="1" ht="34.5" customHeight="1">
      <c r="A5" s="99" t="s">
        <v>110</v>
      </c>
      <c r="B5" s="99"/>
      <c r="C5" s="99"/>
      <c r="D5" s="99"/>
      <c r="E5" s="99"/>
      <c r="F5" s="58"/>
      <c r="H5" s="310" t="s">
        <v>169</v>
      </c>
      <c r="I5" s="310"/>
      <c r="J5" s="193" t="s">
        <v>167</v>
      </c>
    </row>
    <row r="6" spans="1:10" s="3" customFormat="1" ht="60" customHeight="1">
      <c r="A6" s="23" t="s">
        <v>95</v>
      </c>
      <c r="B6" s="220">
        <v>1115033</v>
      </c>
      <c r="C6" s="221"/>
      <c r="D6" s="256" t="s">
        <v>241</v>
      </c>
      <c r="E6" s="222"/>
      <c r="F6" s="257" t="s">
        <v>237</v>
      </c>
      <c r="H6" s="299" t="s">
        <v>215</v>
      </c>
      <c r="I6" s="434"/>
      <c r="J6" s="255" t="s">
        <v>238</v>
      </c>
    </row>
    <row r="7" spans="2:10" s="3" customFormat="1" ht="38.25" customHeight="1">
      <c r="B7" s="204" t="s">
        <v>170</v>
      </c>
      <c r="C7" s="218"/>
      <c r="D7" s="219" t="s">
        <v>173</v>
      </c>
      <c r="E7" s="105"/>
      <c r="F7" s="217" t="s">
        <v>172</v>
      </c>
      <c r="H7" s="297" t="s">
        <v>171</v>
      </c>
      <c r="I7" s="297"/>
      <c r="J7" s="192" t="s">
        <v>166</v>
      </c>
    </row>
    <row r="8" spans="1:10" ht="15">
      <c r="A8" s="26" t="s">
        <v>144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179</v>
      </c>
      <c r="B9" s="27"/>
      <c r="E9" s="22"/>
      <c r="F9" s="22"/>
      <c r="G9" s="22"/>
      <c r="H9" s="22"/>
      <c r="I9" s="22"/>
      <c r="J9" s="4" t="s">
        <v>108</v>
      </c>
    </row>
    <row r="10" spans="1:10" s="3" customFormat="1" ht="13.5">
      <c r="A10" s="427" t="s">
        <v>189</v>
      </c>
      <c r="B10" s="428"/>
      <c r="C10" s="291" t="s">
        <v>15</v>
      </c>
      <c r="D10" s="281"/>
      <c r="E10" s="342" t="s">
        <v>249</v>
      </c>
      <c r="F10" s="342" t="s">
        <v>250</v>
      </c>
      <c r="G10" s="301" t="s">
        <v>251</v>
      </c>
      <c r="H10" s="301"/>
      <c r="I10" s="301" t="s">
        <v>180</v>
      </c>
      <c r="J10" s="301"/>
    </row>
    <row r="11" spans="1:10" s="3" customFormat="1" ht="45.75" customHeight="1">
      <c r="A11" s="429"/>
      <c r="B11" s="430"/>
      <c r="C11" s="282"/>
      <c r="D11" s="284"/>
      <c r="E11" s="343"/>
      <c r="F11" s="343"/>
      <c r="G11" s="167" t="s">
        <v>16</v>
      </c>
      <c r="H11" s="167" t="s">
        <v>17</v>
      </c>
      <c r="I11" s="301"/>
      <c r="J11" s="301"/>
    </row>
    <row r="12" spans="1:10" s="3" customFormat="1" ht="13.5">
      <c r="A12" s="303">
        <v>1</v>
      </c>
      <c r="B12" s="305"/>
      <c r="C12" s="303">
        <v>2</v>
      </c>
      <c r="D12" s="305"/>
      <c r="E12" s="28">
        <v>3</v>
      </c>
      <c r="F12" s="28">
        <v>4</v>
      </c>
      <c r="G12" s="28">
        <v>5</v>
      </c>
      <c r="H12" s="28">
        <v>6</v>
      </c>
      <c r="I12" s="424">
        <v>7</v>
      </c>
      <c r="J12" s="424"/>
    </row>
    <row r="13" spans="1:10" s="3" customFormat="1" ht="36" customHeight="1">
      <c r="A13" s="303">
        <v>2111</v>
      </c>
      <c r="B13" s="305"/>
      <c r="C13" s="414" t="str">
        <f>'6.1-6.2.'!B10</f>
        <v>Заробітна плата</v>
      </c>
      <c r="D13" s="415"/>
      <c r="E13" s="252">
        <f>'14-15'!F6</f>
        <v>3377</v>
      </c>
      <c r="F13" s="252">
        <f>'14-15'!C26</f>
        <v>4207.8</v>
      </c>
      <c r="G13" s="252">
        <v>5342.5</v>
      </c>
      <c r="H13" s="252">
        <v>356.4</v>
      </c>
      <c r="I13" s="410" t="s">
        <v>242</v>
      </c>
      <c r="J13" s="411"/>
    </row>
    <row r="14" spans="1:10" s="3" customFormat="1" ht="30.75" customHeight="1">
      <c r="A14" s="303">
        <v>2120</v>
      </c>
      <c r="B14" s="305"/>
      <c r="C14" s="414" t="str">
        <f>'6.1-6.2.'!B12</f>
        <v>Нарахування на оплату праці</v>
      </c>
      <c r="D14" s="415"/>
      <c r="E14" s="252">
        <f>'14-15'!F7</f>
        <v>749.6</v>
      </c>
      <c r="F14" s="252">
        <f>'14-15'!C27</f>
        <v>926</v>
      </c>
      <c r="G14" s="252">
        <v>1175.4</v>
      </c>
      <c r="H14" s="252">
        <v>78.2</v>
      </c>
      <c r="I14" s="410" t="s">
        <v>243</v>
      </c>
      <c r="J14" s="411"/>
    </row>
    <row r="15" spans="1:10" s="3" customFormat="1" ht="36" customHeight="1">
      <c r="A15" s="303">
        <v>2210</v>
      </c>
      <c r="B15" s="305"/>
      <c r="C15" s="414" t="str">
        <f>'6.1-6.2.'!B14</f>
        <v>Предмети, матеріали, обладнання та інвентар</v>
      </c>
      <c r="D15" s="415"/>
      <c r="E15" s="252">
        <f>'14-15'!F8</f>
        <v>619.8</v>
      </c>
      <c r="F15" s="252">
        <f>'14-15'!C28</f>
        <v>680</v>
      </c>
      <c r="G15" s="252">
        <f>'14-15'!H28</f>
        <v>760</v>
      </c>
      <c r="H15" s="252">
        <v>35</v>
      </c>
      <c r="I15" s="410" t="s">
        <v>280</v>
      </c>
      <c r="J15" s="411"/>
    </row>
    <row r="16" spans="1:10" s="3" customFormat="1" ht="40.5" customHeight="1">
      <c r="A16" s="303">
        <v>2220</v>
      </c>
      <c r="B16" s="305"/>
      <c r="C16" s="414" t="str">
        <f>'6.1-6.2.'!B15</f>
        <v>Медикаменти та перев'язувальні матеріали</v>
      </c>
      <c r="D16" s="415"/>
      <c r="E16" s="252">
        <f>'14-15'!F9</f>
        <v>12</v>
      </c>
      <c r="F16" s="252">
        <f>'14-15'!C29</f>
        <v>12</v>
      </c>
      <c r="G16" s="252">
        <f>'14-15'!H29</f>
        <v>15</v>
      </c>
      <c r="H16" s="252"/>
      <c r="I16" s="410"/>
      <c r="J16" s="411"/>
    </row>
    <row r="17" spans="1:10" s="3" customFormat="1" ht="21" customHeight="1">
      <c r="A17" s="303">
        <v>2230</v>
      </c>
      <c r="B17" s="305"/>
      <c r="C17" s="414" t="str">
        <f>'6.1-6.2.'!B16</f>
        <v>Продукти харчування</v>
      </c>
      <c r="D17" s="415"/>
      <c r="E17" s="252">
        <f>'14-15'!F10</f>
        <v>4364</v>
      </c>
      <c r="F17" s="252">
        <f>'14-15'!C30</f>
        <v>4650</v>
      </c>
      <c r="G17" s="252">
        <f>'14-15'!H30</f>
        <v>4120</v>
      </c>
      <c r="H17" s="252">
        <v>65</v>
      </c>
      <c r="I17" s="410" t="s">
        <v>281</v>
      </c>
      <c r="J17" s="411"/>
    </row>
    <row r="18" spans="1:10" s="3" customFormat="1" ht="18" customHeight="1">
      <c r="A18" s="303">
        <v>2240</v>
      </c>
      <c r="B18" s="305"/>
      <c r="C18" s="414" t="str">
        <f>'6.1-6.2.'!B17</f>
        <v>Оплата послуг (крім комунальних)</v>
      </c>
      <c r="D18" s="415"/>
      <c r="E18" s="252">
        <f>'14-15'!F11</f>
        <v>278.2</v>
      </c>
      <c r="F18" s="252">
        <f>'14-15'!C31</f>
        <v>285</v>
      </c>
      <c r="G18" s="252">
        <f>'14-15'!H31</f>
        <v>310</v>
      </c>
      <c r="H18" s="252">
        <v>0.6</v>
      </c>
      <c r="I18" s="410" t="s">
        <v>286</v>
      </c>
      <c r="J18" s="411"/>
    </row>
    <row r="19" spans="1:10" s="3" customFormat="1" ht="18.75" customHeight="1">
      <c r="A19" s="303">
        <v>2250</v>
      </c>
      <c r="B19" s="305"/>
      <c r="C19" s="414" t="str">
        <f>'6.1-6.2.'!B18</f>
        <v>Видатки на відрядження</v>
      </c>
      <c r="D19" s="415"/>
      <c r="E19" s="252">
        <f>'14-15'!F12</f>
        <v>16.2</v>
      </c>
      <c r="F19" s="252">
        <f>'14-15'!C32</f>
        <v>35</v>
      </c>
      <c r="G19" s="252">
        <f>'14-15'!H32</f>
        <v>35.1</v>
      </c>
      <c r="H19" s="252">
        <v>6.5</v>
      </c>
      <c r="I19" s="410" t="s">
        <v>282</v>
      </c>
      <c r="J19" s="411"/>
    </row>
    <row r="20" spans="1:10" s="3" customFormat="1" ht="18.75" customHeight="1">
      <c r="A20" s="303">
        <v>2271</v>
      </c>
      <c r="B20" s="305"/>
      <c r="C20" s="414" t="str">
        <f>'6.1-6.2.'!B21</f>
        <v>Оплата теплопостачання</v>
      </c>
      <c r="D20" s="415"/>
      <c r="E20" s="252">
        <f>'14-15'!F13</f>
        <v>3</v>
      </c>
      <c r="F20" s="252">
        <f>'14-15'!C33</f>
        <v>5</v>
      </c>
      <c r="G20" s="252">
        <f>'14-15'!H33</f>
        <v>6</v>
      </c>
      <c r="H20" s="252"/>
      <c r="I20" s="410"/>
      <c r="J20" s="411"/>
    </row>
    <row r="21" spans="1:10" s="3" customFormat="1" ht="29.25" customHeight="1">
      <c r="A21" s="303">
        <v>2272</v>
      </c>
      <c r="B21" s="305"/>
      <c r="C21" s="414" t="str">
        <f>'6.1-6.2.'!B22</f>
        <v>Оплата водопостачання та водовідведення</v>
      </c>
      <c r="D21" s="415"/>
      <c r="E21" s="252">
        <f>'14-15'!F14</f>
        <v>4</v>
      </c>
      <c r="F21" s="252">
        <f>'14-15'!C34</f>
        <v>6</v>
      </c>
      <c r="G21" s="252">
        <f>'14-15'!H34</f>
        <v>7</v>
      </c>
      <c r="H21" s="252"/>
      <c r="I21" s="410"/>
      <c r="J21" s="411"/>
    </row>
    <row r="22" spans="1:10" s="11" customFormat="1" ht="18.75" customHeight="1">
      <c r="A22" s="412">
        <v>2273</v>
      </c>
      <c r="B22" s="413"/>
      <c r="C22" s="414" t="str">
        <f>'6.1-6.2.'!B23</f>
        <v>Оплата електроенергії</v>
      </c>
      <c r="D22" s="415"/>
      <c r="E22" s="252">
        <f>'14-15'!F15</f>
        <v>13.4</v>
      </c>
      <c r="F22" s="252">
        <f>'14-15'!C35</f>
        <v>17</v>
      </c>
      <c r="G22" s="252">
        <f>'14-15'!H35</f>
        <v>18</v>
      </c>
      <c r="H22" s="253"/>
      <c r="I22" s="407"/>
      <c r="J22" s="407"/>
    </row>
    <row r="23" spans="1:10" s="11" customFormat="1" ht="43.5" customHeight="1">
      <c r="A23" s="412">
        <v>2282</v>
      </c>
      <c r="B23" s="413"/>
      <c r="C23" s="408" t="str">
        <f>'6.1-6.2.'!B29</f>
        <v>Окремі заходи по реалізації державних (регіональних) програм, не віднесені до заходів розвитку</v>
      </c>
      <c r="D23" s="409"/>
      <c r="E23" s="252">
        <v>1963.4</v>
      </c>
      <c r="F23" s="252">
        <v>1809</v>
      </c>
      <c r="G23" s="252">
        <v>2100</v>
      </c>
      <c r="H23" s="253">
        <v>20</v>
      </c>
      <c r="I23" s="407" t="s">
        <v>279</v>
      </c>
      <c r="J23" s="407"/>
    </row>
    <row r="24" spans="1:10" s="11" customFormat="1" ht="45.75" customHeight="1">
      <c r="A24" s="412">
        <v>3110</v>
      </c>
      <c r="B24" s="413"/>
      <c r="C24" s="408" t="str">
        <f>'6.1-6.2.'!B50</f>
        <v>Придбання обладнання і предметів довгострокового користування</v>
      </c>
      <c r="D24" s="409"/>
      <c r="E24" s="252">
        <v>1134</v>
      </c>
      <c r="F24" s="252">
        <v>240</v>
      </c>
      <c r="G24" s="252">
        <v>1150</v>
      </c>
      <c r="H24" s="253"/>
      <c r="I24" s="407"/>
      <c r="J24" s="407"/>
    </row>
    <row r="25" spans="1:10" s="11" customFormat="1" ht="13.5">
      <c r="A25" s="412"/>
      <c r="B25" s="413"/>
      <c r="C25" s="431" t="s">
        <v>193</v>
      </c>
      <c r="D25" s="432"/>
      <c r="E25" s="258">
        <f>SUM(E13:E24)</f>
        <v>12534.6</v>
      </c>
      <c r="F25" s="258">
        <f>SUM(F13:F24)</f>
        <v>12872.8</v>
      </c>
      <c r="G25" s="258">
        <f>SUM(G13:G24)</f>
        <v>15039</v>
      </c>
      <c r="H25" s="258">
        <f>SUM(H13:H24)</f>
        <v>561.7</v>
      </c>
      <c r="I25" s="437"/>
      <c r="J25" s="406"/>
    </row>
    <row r="26" spans="1:10" ht="15" customHeight="1">
      <c r="A26" s="23" t="s">
        <v>103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s="3" customFormat="1" ht="58.5" customHeight="1">
      <c r="A27" s="127" t="s">
        <v>11</v>
      </c>
      <c r="B27" s="315" t="s">
        <v>15</v>
      </c>
      <c r="C27" s="316"/>
      <c r="D27" s="317"/>
      <c r="E27" s="127" t="s">
        <v>13</v>
      </c>
      <c r="F27" s="337" t="s">
        <v>14</v>
      </c>
      <c r="G27" s="337"/>
      <c r="H27" s="337"/>
      <c r="I27" s="185" t="s">
        <v>181</v>
      </c>
      <c r="J27" s="167" t="s">
        <v>182</v>
      </c>
    </row>
    <row r="28" spans="1:10" s="3" customFormat="1" ht="13.5">
      <c r="A28" s="66">
        <v>1</v>
      </c>
      <c r="B28" s="334">
        <v>2</v>
      </c>
      <c r="C28" s="335"/>
      <c r="D28" s="336"/>
      <c r="E28" s="66">
        <v>3</v>
      </c>
      <c r="F28" s="334">
        <v>4</v>
      </c>
      <c r="G28" s="335"/>
      <c r="H28" s="336"/>
      <c r="I28" s="28">
        <v>5</v>
      </c>
      <c r="J28" s="28">
        <v>6</v>
      </c>
    </row>
    <row r="29" spans="1:10" s="3" customFormat="1" ht="13.5">
      <c r="A29" s="66"/>
      <c r="B29" s="425" t="str">
        <f>'8.1'!B7</f>
        <v>затрат</v>
      </c>
      <c r="C29" s="425"/>
      <c r="D29" s="425"/>
      <c r="E29" s="66"/>
      <c r="F29" s="326"/>
      <c r="G29" s="326"/>
      <c r="H29" s="326"/>
      <c r="I29" s="110"/>
      <c r="J29" s="110"/>
    </row>
    <row r="30" spans="1:10" s="3" customFormat="1" ht="21.75" customHeight="1">
      <c r="A30" s="127"/>
      <c r="B30" s="426" t="str">
        <f>'8.1'!B8</f>
        <v>кількість шкіл вищої спортивної майстерності</v>
      </c>
      <c r="C30" s="426"/>
      <c r="D30" s="426"/>
      <c r="E30" s="127" t="str">
        <f>'8.1'!C8</f>
        <v>од.</v>
      </c>
      <c r="F30" s="327" t="s">
        <v>205</v>
      </c>
      <c r="G30" s="327"/>
      <c r="H30" s="327"/>
      <c r="I30" s="270">
        <f>'8.1'!M8</f>
        <v>2</v>
      </c>
      <c r="J30" s="270">
        <f>I30</f>
        <v>2</v>
      </c>
    </row>
    <row r="31" spans="1:10" s="3" customFormat="1" ht="18" customHeight="1">
      <c r="A31" s="127"/>
      <c r="B31" s="426" t="str">
        <f>'8.1'!B9</f>
        <v>кількість штатних працівників ШВСМ</v>
      </c>
      <c r="C31" s="426"/>
      <c r="D31" s="426"/>
      <c r="E31" s="127" t="str">
        <f>'8.1'!C9</f>
        <v>од.</v>
      </c>
      <c r="F31" s="327" t="s">
        <v>207</v>
      </c>
      <c r="G31" s="327"/>
      <c r="H31" s="327"/>
      <c r="I31" s="110">
        <f>'8.1'!M9</f>
        <v>39</v>
      </c>
      <c r="J31" s="110">
        <f aca="true" t="shared" si="0" ref="J31:J52">I31</f>
        <v>39</v>
      </c>
    </row>
    <row r="32" spans="1:10" s="3" customFormat="1" ht="24.75" customHeight="1">
      <c r="A32" s="127"/>
      <c r="B32" s="426" t="str">
        <f>'8.1'!B10</f>
        <v>у тому числі тренерів</v>
      </c>
      <c r="C32" s="426"/>
      <c r="D32" s="426"/>
      <c r="E32" s="127" t="str">
        <f>'8.1'!C10</f>
        <v>од.</v>
      </c>
      <c r="F32" s="327" t="s">
        <v>208</v>
      </c>
      <c r="G32" s="327"/>
      <c r="H32" s="327"/>
      <c r="I32" s="110">
        <f>'8.1'!M10</f>
        <v>24</v>
      </c>
      <c r="J32" s="110">
        <f t="shared" si="0"/>
        <v>24</v>
      </c>
    </row>
    <row r="33" spans="1:10" s="3" customFormat="1" ht="36" customHeight="1">
      <c r="A33" s="141"/>
      <c r="B33" s="426" t="str">
        <f>'8.1'!B11</f>
        <v>середньорічна кількість учнів ШВСМ постійного/змінного складу</v>
      </c>
      <c r="C33" s="426"/>
      <c r="D33" s="426"/>
      <c r="E33" s="127" t="str">
        <f>'8.1'!C11</f>
        <v>осіб</v>
      </c>
      <c r="F33" s="327" t="s">
        <v>234</v>
      </c>
      <c r="G33" s="327"/>
      <c r="H33" s="327"/>
      <c r="I33" s="270">
        <f>'8.1'!M11</f>
        <v>180</v>
      </c>
      <c r="J33" s="270">
        <f t="shared" si="0"/>
        <v>180</v>
      </c>
    </row>
    <row r="34" spans="1:10" s="3" customFormat="1" ht="31.5" customHeight="1">
      <c r="A34" s="176"/>
      <c r="B34" s="426" t="str">
        <f>'8.1'!B12</f>
        <v>кількість всеукраїнських змагань, у яких учні ШВСМ беруть участь</v>
      </c>
      <c r="C34" s="426"/>
      <c r="D34" s="426"/>
      <c r="E34" s="127" t="str">
        <f>'8.1'!C12</f>
        <v>од.</v>
      </c>
      <c r="F34" s="327" t="s">
        <v>235</v>
      </c>
      <c r="G34" s="327"/>
      <c r="H34" s="327"/>
      <c r="I34" s="270">
        <f>'8.1'!M12</f>
        <v>35</v>
      </c>
      <c r="J34" s="270">
        <f t="shared" si="0"/>
        <v>35</v>
      </c>
    </row>
    <row r="35" spans="1:10" s="3" customFormat="1" ht="38.25" customHeight="1">
      <c r="A35" s="141"/>
      <c r="B35" s="426" t="str">
        <f>'8.1'!B13</f>
        <v>кількість навчально-тренувальних зборів у яких учні ШВСМ беруть участь</v>
      </c>
      <c r="C35" s="426"/>
      <c r="D35" s="426"/>
      <c r="E35" s="127" t="str">
        <f>'8.1'!C13</f>
        <v>од.</v>
      </c>
      <c r="F35" s="327" t="s">
        <v>235</v>
      </c>
      <c r="G35" s="327"/>
      <c r="H35" s="327"/>
      <c r="I35" s="270">
        <f>'8.1'!M13</f>
        <v>135</v>
      </c>
      <c r="J35" s="270">
        <f t="shared" si="0"/>
        <v>135</v>
      </c>
    </row>
    <row r="36" spans="1:10" s="3" customFormat="1" ht="24" customHeight="1">
      <c r="A36" s="176"/>
      <c r="B36" s="425" t="str">
        <f>'8.1'!B14</f>
        <v>продукту</v>
      </c>
      <c r="C36" s="425"/>
      <c r="D36" s="425"/>
      <c r="E36" s="127">
        <f>'8.1'!C14</f>
        <v>0</v>
      </c>
      <c r="F36" s="327"/>
      <c r="G36" s="327"/>
      <c r="H36" s="327"/>
      <c r="I36" s="270">
        <f>'8.1'!M14</f>
        <v>0</v>
      </c>
      <c r="J36" s="270">
        <f t="shared" si="0"/>
        <v>0</v>
      </c>
    </row>
    <row r="37" spans="1:10" s="3" customFormat="1" ht="45" customHeight="1">
      <c r="A37" s="176"/>
      <c r="B37" s="426" t="str">
        <f>'8.1'!B15</f>
        <v>кількість людино-днів проведених у ШВСМ навчально-тренувальних зборів</v>
      </c>
      <c r="C37" s="426"/>
      <c r="D37" s="426"/>
      <c r="E37" s="127" t="str">
        <f>'8.1'!C15</f>
        <v>од.</v>
      </c>
      <c r="F37" s="327" t="s">
        <v>210</v>
      </c>
      <c r="G37" s="327"/>
      <c r="H37" s="327"/>
      <c r="I37" s="270">
        <f>'8.1'!M15</f>
        <v>3023</v>
      </c>
      <c r="J37" s="270">
        <f t="shared" si="0"/>
        <v>3023</v>
      </c>
    </row>
    <row r="38" spans="1:10" s="3" customFormat="1" ht="42" customHeight="1">
      <c r="A38" s="176"/>
      <c r="B38" s="426" t="str">
        <f>'8.1'!B16</f>
        <v>кількість людино-днів участі учнів ШВСМ у всеукраїнських змаганнях</v>
      </c>
      <c r="C38" s="426"/>
      <c r="D38" s="426"/>
      <c r="E38" s="127" t="str">
        <f>'8.1'!C16</f>
        <v>од.</v>
      </c>
      <c r="F38" s="327" t="s">
        <v>210</v>
      </c>
      <c r="G38" s="327"/>
      <c r="H38" s="327"/>
      <c r="I38" s="270">
        <f>'8.1'!M16</f>
        <v>602</v>
      </c>
      <c r="J38" s="270">
        <f t="shared" si="0"/>
        <v>602</v>
      </c>
    </row>
    <row r="39" spans="1:10" s="3" customFormat="1" ht="39.75" customHeight="1">
      <c r="A39" s="176"/>
      <c r="B39" s="426" t="str">
        <f>'8.1'!B17</f>
        <v>кількість придбаного малоцінного спортивного обладнання та інвентарю для ШВСМ</v>
      </c>
      <c r="C39" s="426"/>
      <c r="D39" s="426"/>
      <c r="E39" s="127" t="str">
        <f>'8.1'!C17</f>
        <v>шт.</v>
      </c>
      <c r="F39" s="327" t="s">
        <v>212</v>
      </c>
      <c r="G39" s="327"/>
      <c r="H39" s="327"/>
      <c r="I39" s="270">
        <f>'8.1'!M17</f>
        <v>368</v>
      </c>
      <c r="J39" s="270">
        <f t="shared" si="0"/>
        <v>368</v>
      </c>
    </row>
    <row r="40" spans="1:10" s="3" customFormat="1" ht="21" customHeight="1">
      <c r="A40" s="176"/>
      <c r="B40" s="425" t="str">
        <f>'8.1'!B18</f>
        <v>ефективності</v>
      </c>
      <c r="C40" s="425"/>
      <c r="D40" s="425"/>
      <c r="E40" s="127">
        <f>'8.1'!C18</f>
        <v>0</v>
      </c>
      <c r="F40" s="327"/>
      <c r="G40" s="327"/>
      <c r="H40" s="327"/>
      <c r="I40" s="270">
        <f>'8.1'!M18</f>
        <v>0</v>
      </c>
      <c r="J40" s="270">
        <f t="shared" si="0"/>
        <v>0</v>
      </c>
    </row>
    <row r="41" spans="1:10" s="3" customFormat="1" ht="42.75" customHeight="1">
      <c r="A41" s="176"/>
      <c r="B41" s="426" t="str">
        <f>'8.1'!B19</f>
        <v>середні витрати на проведення ШВСМ одного людино-дня навчально-тренувальних зборів</v>
      </c>
      <c r="C41" s="426"/>
      <c r="D41" s="426"/>
      <c r="E41" s="127" t="str">
        <f>'8.1'!C19</f>
        <v>грн.</v>
      </c>
      <c r="F41" s="327" t="s">
        <v>213</v>
      </c>
      <c r="G41" s="327"/>
      <c r="H41" s="327"/>
      <c r="I41" s="270">
        <f>'8.1'!M19</f>
        <v>695</v>
      </c>
      <c r="J41" s="270">
        <f>2120000/J37</f>
        <v>701</v>
      </c>
    </row>
    <row r="42" spans="1:10" s="3" customFormat="1" ht="42" customHeight="1">
      <c r="A42" s="176"/>
      <c r="B42" s="426" t="str">
        <f>'8.1'!B20</f>
        <v>середні витрати на забезпечення одного людино-дня участі учнів ШВСМ у всеукраїнських змаганнях</v>
      </c>
      <c r="C42" s="426"/>
      <c r="D42" s="426"/>
      <c r="E42" s="127" t="str">
        <f>'8.1'!C20</f>
        <v>грн.</v>
      </c>
      <c r="F42" s="327" t="s">
        <v>213</v>
      </c>
      <c r="G42" s="327"/>
      <c r="H42" s="327"/>
      <c r="I42" s="270">
        <f>'8.1'!M20</f>
        <v>3488</v>
      </c>
      <c r="J42" s="270">
        <f>2120000/J38</f>
        <v>3522</v>
      </c>
    </row>
    <row r="43" spans="1:10" s="3" customFormat="1" ht="36.75" customHeight="1">
      <c r="A43" s="176"/>
      <c r="B43" s="426" t="str">
        <f>'8.1'!B21</f>
        <v>середня вартість одиниці придбаного малоцінного спортивного обладнання та інвентарю для ШВСМ</v>
      </c>
      <c r="C43" s="426"/>
      <c r="D43" s="426"/>
      <c r="E43" s="127" t="str">
        <f>'8.1'!C21</f>
        <v>грн.</v>
      </c>
      <c r="F43" s="327" t="s">
        <v>212</v>
      </c>
      <c r="G43" s="327"/>
      <c r="H43" s="327"/>
      <c r="I43" s="270">
        <f>'8.1'!M21</f>
        <v>2773</v>
      </c>
      <c r="J43" s="270">
        <v>2773</v>
      </c>
    </row>
    <row r="44" spans="1:10" s="3" customFormat="1" ht="18" customHeight="1">
      <c r="A44" s="176"/>
      <c r="B44" s="425" t="str">
        <f>'8.1'!B22</f>
        <v>якості</v>
      </c>
      <c r="C44" s="425"/>
      <c r="D44" s="425"/>
      <c r="E44" s="127">
        <f>'8.1'!C22</f>
        <v>0</v>
      </c>
      <c r="F44" s="327"/>
      <c r="G44" s="327"/>
      <c r="H44" s="327"/>
      <c r="I44" s="270">
        <f>'8.1'!M22</f>
        <v>0</v>
      </c>
      <c r="J44" s="270">
        <f t="shared" si="0"/>
        <v>0</v>
      </c>
    </row>
    <row r="45" spans="1:10" s="3" customFormat="1" ht="75" customHeight="1">
      <c r="A45" s="176"/>
      <c r="B45" s="426" t="str">
        <f>'8.1'!B23</f>
        <v>кількість підготовлених у ШВСМ майстрів спорту України / кандидатів у майстри спорту України / майстрів спорту міжнародного класу / членів збірних команд України / кандидатів до складу збірних команд України протягом року</v>
      </c>
      <c r="C45" s="426"/>
      <c r="D45" s="426"/>
      <c r="E45" s="127" t="str">
        <f>'8.1'!C23</f>
        <v>осіб</v>
      </c>
      <c r="F45" s="327" t="s">
        <v>210</v>
      </c>
      <c r="G45" s="327"/>
      <c r="H45" s="327"/>
      <c r="I45" s="270">
        <f>'8.1'!M23</f>
        <v>52</v>
      </c>
      <c r="J45" s="270">
        <f t="shared" si="0"/>
        <v>52</v>
      </c>
    </row>
    <row r="46" spans="1:10" s="3" customFormat="1" ht="22.5" customHeight="1">
      <c r="A46" s="176"/>
      <c r="B46" s="425" t="str">
        <f>'8.1'!B24</f>
        <v>затрат</v>
      </c>
      <c r="C46" s="425"/>
      <c r="D46" s="425"/>
      <c r="E46" s="127">
        <f>'8.1'!C24</f>
        <v>0</v>
      </c>
      <c r="F46" s="328"/>
      <c r="G46" s="329"/>
      <c r="H46" s="330"/>
      <c r="I46" s="270">
        <f>'8.1'!M24</f>
        <v>0</v>
      </c>
      <c r="J46" s="270">
        <f t="shared" si="0"/>
        <v>0</v>
      </c>
    </row>
    <row r="47" spans="1:10" s="3" customFormat="1" ht="37.5" customHeight="1">
      <c r="A47" s="176"/>
      <c r="B47" s="426" t="str">
        <f>'8.1'!B25</f>
        <v>обсяг витрат на придбання спортивного спорядження, устаткування, та інвентаря</v>
      </c>
      <c r="C47" s="426"/>
      <c r="D47" s="426"/>
      <c r="E47" s="127" t="str">
        <f>'8.1'!C25</f>
        <v>грн.</v>
      </c>
      <c r="F47" s="328" t="s">
        <v>236</v>
      </c>
      <c r="G47" s="329"/>
      <c r="H47" s="330"/>
      <c r="I47" s="270">
        <f>'8.1'!N25</f>
        <v>1150000</v>
      </c>
      <c r="J47" s="270">
        <v>1150000</v>
      </c>
    </row>
    <row r="48" spans="1:10" s="3" customFormat="1" ht="21.75" customHeight="1">
      <c r="A48" s="176"/>
      <c r="B48" s="425" t="str">
        <f>'8.1'!B26</f>
        <v>продукту</v>
      </c>
      <c r="C48" s="425"/>
      <c r="D48" s="425"/>
      <c r="E48" s="127">
        <f>'8.1'!C26</f>
        <v>0</v>
      </c>
      <c r="F48" s="328"/>
      <c r="G48" s="329"/>
      <c r="H48" s="330"/>
      <c r="I48" s="270">
        <f>'8.1'!N26</f>
        <v>0</v>
      </c>
      <c r="J48" s="270">
        <f t="shared" si="0"/>
        <v>0</v>
      </c>
    </row>
    <row r="49" spans="1:10" s="3" customFormat="1" ht="41.25" customHeight="1">
      <c r="A49" s="176"/>
      <c r="B49" s="426" t="str">
        <f>'8.1'!B27</f>
        <v>кількість одиниць придбаного спортивного спорядження, устаткування, інвентаря, обладнання</v>
      </c>
      <c r="C49" s="426"/>
      <c r="D49" s="426"/>
      <c r="E49" s="127" t="str">
        <f>'8.1'!C27</f>
        <v>од.</v>
      </c>
      <c r="F49" s="328" t="s">
        <v>212</v>
      </c>
      <c r="G49" s="329"/>
      <c r="H49" s="330"/>
      <c r="I49" s="270">
        <f>'8.1'!N27</f>
        <v>50</v>
      </c>
      <c r="J49" s="270">
        <v>50</v>
      </c>
    </row>
    <row r="50" spans="1:10" s="3" customFormat="1" ht="21" customHeight="1">
      <c r="A50" s="176"/>
      <c r="B50" s="425" t="str">
        <f>'8.1'!B28</f>
        <v>ефективності</v>
      </c>
      <c r="C50" s="425"/>
      <c r="D50" s="425"/>
      <c r="E50" s="127">
        <f>'8.1'!C28</f>
        <v>0</v>
      </c>
      <c r="F50" s="328"/>
      <c r="G50" s="329"/>
      <c r="H50" s="330"/>
      <c r="I50" s="270">
        <f>'8.1'!N28</f>
        <v>0</v>
      </c>
      <c r="J50" s="270">
        <f t="shared" si="0"/>
        <v>0</v>
      </c>
    </row>
    <row r="51" spans="1:10" s="3" customFormat="1" ht="27" customHeight="1">
      <c r="A51" s="176"/>
      <c r="B51" s="426" t="str">
        <f>'8.1'!B29</f>
        <v>середні видатки на придбання одиниці обладнання</v>
      </c>
      <c r="C51" s="426"/>
      <c r="D51" s="426"/>
      <c r="E51" s="127" t="str">
        <f>'8.1'!C29</f>
        <v>грн.</v>
      </c>
      <c r="F51" s="328" t="s">
        <v>213</v>
      </c>
      <c r="G51" s="329"/>
      <c r="H51" s="330"/>
      <c r="I51" s="270">
        <f>'8.1'!N29</f>
        <v>23000</v>
      </c>
      <c r="J51" s="270">
        <f>J47/J49</f>
        <v>23000</v>
      </c>
    </row>
    <row r="52" spans="1:10" s="3" customFormat="1" ht="17.25" customHeight="1">
      <c r="A52" s="176"/>
      <c r="B52" s="425" t="str">
        <f>'8.1'!B30</f>
        <v>якості</v>
      </c>
      <c r="C52" s="425"/>
      <c r="D52" s="425"/>
      <c r="E52" s="127">
        <f>'8.1'!C30</f>
        <v>0</v>
      </c>
      <c r="F52" s="328"/>
      <c r="G52" s="329"/>
      <c r="H52" s="330"/>
      <c r="I52" s="110">
        <f>'8.1'!N30</f>
        <v>0</v>
      </c>
      <c r="J52" s="110">
        <f t="shared" si="0"/>
        <v>0</v>
      </c>
    </row>
    <row r="53" spans="1:10" s="3" customFormat="1" ht="51" customHeight="1">
      <c r="A53" s="176"/>
      <c r="B53" s="426" t="str">
        <f>'8.1'!B31</f>
        <v>збільшення кількості придбаного обладнання довгострокового використання порівняно з минулим роком</v>
      </c>
      <c r="C53" s="426"/>
      <c r="D53" s="426"/>
      <c r="E53" s="127" t="str">
        <f>'8.1'!C31</f>
        <v>%</v>
      </c>
      <c r="F53" s="328" t="s">
        <v>210</v>
      </c>
      <c r="G53" s="329"/>
      <c r="H53" s="330"/>
      <c r="I53" s="110">
        <f>'8.1'!N31</f>
        <v>100</v>
      </c>
      <c r="J53" s="110">
        <v>0</v>
      </c>
    </row>
    <row r="54" spans="1:10" s="3" customFormat="1" ht="13.5">
      <c r="A54" s="223"/>
      <c r="B54" s="224"/>
      <c r="C54" s="224"/>
      <c r="D54" s="224"/>
      <c r="E54" s="225"/>
      <c r="F54" s="226"/>
      <c r="G54" s="226"/>
      <c r="H54" s="226"/>
      <c r="I54" s="227"/>
      <c r="J54" s="227"/>
    </row>
    <row r="55" spans="1:10" s="3" customFormat="1" ht="28.5" customHeight="1">
      <c r="A55" s="423" t="s">
        <v>183</v>
      </c>
      <c r="B55" s="423"/>
      <c r="C55" s="423"/>
      <c r="D55" s="423"/>
      <c r="E55" s="423"/>
      <c r="F55" s="423"/>
      <c r="G55" s="423"/>
      <c r="H55" s="423"/>
      <c r="I55" s="423"/>
      <c r="J55" s="423"/>
    </row>
    <row r="56" spans="1:10" s="3" customFormat="1" ht="37.5" customHeight="1">
      <c r="A56" s="293" t="s">
        <v>244</v>
      </c>
      <c r="B56" s="293"/>
      <c r="C56" s="293"/>
      <c r="D56" s="293"/>
      <c r="E56" s="293"/>
      <c r="F56" s="293"/>
      <c r="G56" s="293"/>
      <c r="H56" s="293"/>
      <c r="I56" s="293"/>
      <c r="J56" s="293"/>
    </row>
    <row r="57" spans="1:10" s="3" customFormat="1" ht="15">
      <c r="A57" s="86"/>
      <c r="B57" s="86"/>
      <c r="C57" s="86"/>
      <c r="D57" s="86"/>
      <c r="E57" s="86"/>
      <c r="F57" s="86"/>
      <c r="G57" s="86"/>
      <c r="H57" s="86"/>
      <c r="I57" s="86"/>
      <c r="J57" s="86"/>
    </row>
    <row r="58" spans="1:10" s="3" customFormat="1" ht="15">
      <c r="A58" s="93"/>
      <c r="B58" s="93"/>
      <c r="C58" s="94"/>
      <c r="D58" s="94"/>
      <c r="E58" s="24"/>
      <c r="F58" s="24"/>
      <c r="G58" s="24"/>
      <c r="H58" s="97"/>
      <c r="I58" s="97"/>
      <c r="J58" s="97"/>
    </row>
    <row r="59" spans="1:10" s="19" customFormat="1" ht="15">
      <c r="A59" s="27" t="s">
        <v>184</v>
      </c>
      <c r="B59" s="27"/>
      <c r="E59" s="22"/>
      <c r="F59" s="22"/>
      <c r="G59" s="22"/>
      <c r="H59" s="22"/>
      <c r="I59" s="22"/>
      <c r="J59" s="4" t="s">
        <v>108</v>
      </c>
    </row>
    <row r="60" spans="1:10" s="3" customFormat="1" ht="13.5">
      <c r="A60" s="427" t="s">
        <v>3</v>
      </c>
      <c r="B60" s="428"/>
      <c r="C60" s="291" t="s">
        <v>15</v>
      </c>
      <c r="D60" s="281"/>
      <c r="E60" s="301" t="s">
        <v>160</v>
      </c>
      <c r="F60" s="301"/>
      <c r="G60" s="301" t="s">
        <v>165</v>
      </c>
      <c r="H60" s="301"/>
      <c r="I60" s="301" t="s">
        <v>185</v>
      </c>
      <c r="J60" s="301"/>
    </row>
    <row r="61" spans="1:10" s="3" customFormat="1" ht="49.5" customHeight="1">
      <c r="A61" s="429"/>
      <c r="B61" s="430"/>
      <c r="C61" s="282"/>
      <c r="D61" s="284"/>
      <c r="E61" s="167" t="s">
        <v>21</v>
      </c>
      <c r="F61" s="167" t="s">
        <v>145</v>
      </c>
      <c r="G61" s="167" t="s">
        <v>21</v>
      </c>
      <c r="H61" s="167" t="s">
        <v>145</v>
      </c>
      <c r="I61" s="301"/>
      <c r="J61" s="301"/>
    </row>
    <row r="62" spans="1:10" s="3" customFormat="1" ht="13.5">
      <c r="A62" s="303">
        <v>1</v>
      </c>
      <c r="B62" s="305"/>
      <c r="C62" s="303">
        <v>2</v>
      </c>
      <c r="D62" s="305"/>
      <c r="E62" s="28">
        <v>3</v>
      </c>
      <c r="F62" s="28">
        <v>4</v>
      </c>
      <c r="G62" s="28">
        <v>5</v>
      </c>
      <c r="H62" s="28">
        <v>6</v>
      </c>
      <c r="I62" s="424">
        <v>7</v>
      </c>
      <c r="J62" s="424"/>
    </row>
    <row r="63" spans="1:10" s="3" customFormat="1" ht="35.25" customHeight="1">
      <c r="A63" s="303">
        <f>A13</f>
        <v>2111</v>
      </c>
      <c r="B63" s="305"/>
      <c r="C63" s="405" t="str">
        <f>C13</f>
        <v>Заробітна плата</v>
      </c>
      <c r="D63" s="406"/>
      <c r="E63" s="252">
        <v>4300</v>
      </c>
      <c r="F63" s="252">
        <v>300</v>
      </c>
      <c r="G63" s="252">
        <v>400</v>
      </c>
      <c r="H63" s="252">
        <v>300</v>
      </c>
      <c r="I63" s="410" t="str">
        <f>I13</f>
        <v>Стимулюючі виплати працівникам ШВСМ та ЦОП</v>
      </c>
      <c r="J63" s="438"/>
    </row>
    <row r="64" spans="1:10" s="3" customFormat="1" ht="13.5">
      <c r="A64" s="303">
        <f aca="true" t="shared" si="1" ref="A64:A74">A14</f>
        <v>2120</v>
      </c>
      <c r="B64" s="305"/>
      <c r="C64" s="405" t="str">
        <f aca="true" t="shared" si="2" ref="C64:C74">C14</f>
        <v>Нарахування на оплату праці</v>
      </c>
      <c r="D64" s="406"/>
      <c r="E64" s="252">
        <v>946</v>
      </c>
      <c r="F64" s="252">
        <v>66</v>
      </c>
      <c r="G64" s="252">
        <v>990</v>
      </c>
      <c r="H64" s="252">
        <v>66</v>
      </c>
      <c r="I64" s="410" t="str">
        <f>I14</f>
        <v>ЄСВ</v>
      </c>
      <c r="J64" s="438"/>
    </row>
    <row r="65" spans="1:10" s="3" customFormat="1" ht="13.5">
      <c r="A65" s="303">
        <f t="shared" si="1"/>
        <v>2210</v>
      </c>
      <c r="B65" s="305"/>
      <c r="C65" s="405" t="str">
        <f t="shared" si="2"/>
        <v>Предмети, матеріали, обладнання та інвентар</v>
      </c>
      <c r="D65" s="406"/>
      <c r="E65" s="252">
        <v>690</v>
      </c>
      <c r="F65" s="252"/>
      <c r="G65" s="252">
        <v>700</v>
      </c>
      <c r="H65" s="252"/>
      <c r="I65" s="439"/>
      <c r="J65" s="440"/>
    </row>
    <row r="66" spans="1:10" s="3" customFormat="1" ht="20.25" customHeight="1">
      <c r="A66" s="303">
        <f t="shared" si="1"/>
        <v>2220</v>
      </c>
      <c r="B66" s="305"/>
      <c r="C66" s="405" t="str">
        <f t="shared" si="2"/>
        <v>Медикаменти та перев'язувальні матеріали</v>
      </c>
      <c r="D66" s="406"/>
      <c r="E66" s="252">
        <v>12</v>
      </c>
      <c r="F66" s="252"/>
      <c r="G66" s="252">
        <v>12</v>
      </c>
      <c r="H66" s="252"/>
      <c r="I66" s="439"/>
      <c r="J66" s="440"/>
    </row>
    <row r="67" spans="1:10" s="3" customFormat="1" ht="13.5">
      <c r="A67" s="303">
        <f t="shared" si="1"/>
        <v>2230</v>
      </c>
      <c r="B67" s="305"/>
      <c r="C67" s="405" t="str">
        <f t="shared" si="2"/>
        <v>Продукти харчування</v>
      </c>
      <c r="D67" s="406"/>
      <c r="E67" s="252">
        <v>4700</v>
      </c>
      <c r="F67" s="252"/>
      <c r="G67" s="252">
        <v>4787</v>
      </c>
      <c r="H67" s="252"/>
      <c r="I67" s="439"/>
      <c r="J67" s="440"/>
    </row>
    <row r="68" spans="1:10" s="3" customFormat="1" ht="13.5">
      <c r="A68" s="303">
        <f t="shared" si="1"/>
        <v>2240</v>
      </c>
      <c r="B68" s="305"/>
      <c r="C68" s="405" t="str">
        <f t="shared" si="2"/>
        <v>Оплата послуг (крім комунальних)</v>
      </c>
      <c r="D68" s="406"/>
      <c r="E68" s="252">
        <v>297</v>
      </c>
      <c r="F68" s="252"/>
      <c r="G68" s="252">
        <v>300</v>
      </c>
      <c r="H68" s="252"/>
      <c r="I68" s="439"/>
      <c r="J68" s="440"/>
    </row>
    <row r="69" spans="1:10" s="3" customFormat="1" ht="13.5">
      <c r="A69" s="303">
        <f t="shared" si="1"/>
        <v>2250</v>
      </c>
      <c r="B69" s="305"/>
      <c r="C69" s="405" t="str">
        <f t="shared" si="2"/>
        <v>Видатки на відрядження</v>
      </c>
      <c r="D69" s="406"/>
      <c r="E69" s="252">
        <v>24</v>
      </c>
      <c r="F69" s="252"/>
      <c r="G69" s="252">
        <v>26</v>
      </c>
      <c r="H69" s="252"/>
      <c r="I69" s="439"/>
      <c r="J69" s="440"/>
    </row>
    <row r="70" spans="1:10" s="3" customFormat="1" ht="13.5">
      <c r="A70" s="303">
        <f t="shared" si="1"/>
        <v>2271</v>
      </c>
      <c r="B70" s="305"/>
      <c r="C70" s="405" t="str">
        <f t="shared" si="2"/>
        <v>Оплата теплопостачання</v>
      </c>
      <c r="D70" s="406"/>
      <c r="E70" s="252">
        <v>6</v>
      </c>
      <c r="F70" s="252"/>
      <c r="G70" s="252">
        <v>7</v>
      </c>
      <c r="H70" s="252"/>
      <c r="I70" s="439"/>
      <c r="J70" s="440"/>
    </row>
    <row r="71" spans="1:10" s="3" customFormat="1" ht="13.5">
      <c r="A71" s="303">
        <f t="shared" si="1"/>
        <v>2272</v>
      </c>
      <c r="B71" s="305"/>
      <c r="C71" s="405" t="str">
        <f t="shared" si="2"/>
        <v>Оплата водопостачання та водовідведення</v>
      </c>
      <c r="D71" s="406"/>
      <c r="E71" s="252">
        <v>7</v>
      </c>
      <c r="F71" s="252"/>
      <c r="G71" s="252">
        <v>8</v>
      </c>
      <c r="H71" s="252"/>
      <c r="I71" s="439"/>
      <c r="J71" s="440"/>
    </row>
    <row r="72" spans="1:10" s="3" customFormat="1" ht="13.5">
      <c r="A72" s="303">
        <f t="shared" si="1"/>
        <v>2273</v>
      </c>
      <c r="B72" s="305"/>
      <c r="C72" s="405" t="str">
        <f t="shared" si="2"/>
        <v>Оплата електроенергії</v>
      </c>
      <c r="D72" s="406"/>
      <c r="E72" s="252">
        <v>18</v>
      </c>
      <c r="F72" s="252"/>
      <c r="G72" s="252">
        <v>20</v>
      </c>
      <c r="H72" s="252"/>
      <c r="I72" s="439"/>
      <c r="J72" s="440"/>
    </row>
    <row r="73" spans="1:10" s="3" customFormat="1" ht="48" customHeight="1">
      <c r="A73" s="303">
        <f t="shared" si="1"/>
        <v>2282</v>
      </c>
      <c r="B73" s="305"/>
      <c r="C73" s="405" t="str">
        <f t="shared" si="2"/>
        <v>Окремі заходи по реалізації державних (регіональних) програм, не віднесені до заходів розвитку</v>
      </c>
      <c r="D73" s="406"/>
      <c r="E73" s="252">
        <v>2300</v>
      </c>
      <c r="F73" s="252">
        <v>200</v>
      </c>
      <c r="G73" s="252">
        <v>2450</v>
      </c>
      <c r="H73" s="252">
        <v>200</v>
      </c>
      <c r="I73" s="410" t="str">
        <f>I23</f>
        <v>Забезпечення в повному обсязі  проживання під час участі в Чемпіонатах України</v>
      </c>
      <c r="J73" s="438"/>
    </row>
    <row r="74" spans="1:10" s="3" customFormat="1" ht="30" customHeight="1">
      <c r="A74" s="303">
        <f t="shared" si="1"/>
        <v>3110</v>
      </c>
      <c r="B74" s="305"/>
      <c r="C74" s="405" t="str">
        <f t="shared" si="2"/>
        <v>Придбання обладнання і предметів довгострокового користування</v>
      </c>
      <c r="D74" s="406"/>
      <c r="E74" s="252"/>
      <c r="F74" s="252">
        <v>500</v>
      </c>
      <c r="G74" s="252"/>
      <c r="H74" s="252">
        <v>500</v>
      </c>
      <c r="I74" s="410" t="s">
        <v>287</v>
      </c>
      <c r="J74" s="438"/>
    </row>
    <row r="75" spans="1:10" s="3" customFormat="1" ht="18.75" customHeight="1">
      <c r="A75" s="412"/>
      <c r="B75" s="413"/>
      <c r="C75" s="435"/>
      <c r="D75" s="436"/>
      <c r="E75" s="253"/>
      <c r="F75" s="253"/>
      <c r="G75" s="253"/>
      <c r="H75" s="253"/>
      <c r="I75" s="422"/>
      <c r="J75" s="422"/>
    </row>
    <row r="76" spans="1:10" s="3" customFormat="1" ht="13.5">
      <c r="A76" s="412"/>
      <c r="B76" s="413"/>
      <c r="C76" s="431" t="s">
        <v>193</v>
      </c>
      <c r="D76" s="432"/>
      <c r="E76" s="259">
        <f>SUM(E63:E74)</f>
        <v>13300</v>
      </c>
      <c r="F76" s="259">
        <f>SUM(F63:F74)</f>
        <v>1066</v>
      </c>
      <c r="G76" s="259">
        <f>SUM(G63:G74)</f>
        <v>9700</v>
      </c>
      <c r="H76" s="259">
        <f>SUM(H63:H74)</f>
        <v>1066</v>
      </c>
      <c r="I76" s="422"/>
      <c r="J76" s="422"/>
    </row>
    <row r="77" spans="1:10" s="1" customFormat="1" ht="15" customHeight="1">
      <c r="A77" s="23" t="s">
        <v>146</v>
      </c>
      <c r="B77" s="23"/>
      <c r="C77" s="23"/>
      <c r="D77" s="23"/>
      <c r="E77" s="23"/>
      <c r="F77" s="23"/>
      <c r="G77" s="23"/>
      <c r="H77" s="23"/>
      <c r="I77" s="23"/>
      <c r="J77" s="23"/>
    </row>
    <row r="78" spans="1:10" s="3" customFormat="1" ht="90" customHeight="1">
      <c r="A78" s="127" t="s">
        <v>11</v>
      </c>
      <c r="B78" s="315" t="s">
        <v>15</v>
      </c>
      <c r="C78" s="316"/>
      <c r="D78" s="317"/>
      <c r="E78" s="127" t="s">
        <v>13</v>
      </c>
      <c r="F78" s="127" t="s">
        <v>14</v>
      </c>
      <c r="G78" s="167" t="s">
        <v>161</v>
      </c>
      <c r="H78" s="167" t="s">
        <v>162</v>
      </c>
      <c r="I78" s="167" t="s">
        <v>186</v>
      </c>
      <c r="J78" s="167" t="s">
        <v>187</v>
      </c>
    </row>
    <row r="79" spans="1:10" s="3" customFormat="1" ht="13.5">
      <c r="A79" s="66">
        <v>1</v>
      </c>
      <c r="B79" s="334">
        <v>2</v>
      </c>
      <c r="C79" s="335"/>
      <c r="D79" s="336"/>
      <c r="E79" s="66">
        <v>3</v>
      </c>
      <c r="F79" s="66">
        <v>4</v>
      </c>
      <c r="G79" s="66">
        <v>5</v>
      </c>
      <c r="H79" s="66">
        <v>6</v>
      </c>
      <c r="I79" s="66">
        <v>7</v>
      </c>
      <c r="J79" s="66">
        <v>8</v>
      </c>
    </row>
    <row r="80" spans="1:10" s="3" customFormat="1" ht="13.5">
      <c r="A80" s="66"/>
      <c r="B80" s="416" t="str">
        <f>B29</f>
        <v>затрат</v>
      </c>
      <c r="C80" s="417"/>
      <c r="D80" s="418"/>
      <c r="E80" s="66"/>
      <c r="F80" s="66"/>
      <c r="G80" s="177"/>
      <c r="H80" s="177"/>
      <c r="I80" s="177"/>
      <c r="J80" s="177"/>
    </row>
    <row r="81" spans="1:10" s="3" customFormat="1" ht="62.25" customHeight="1">
      <c r="A81" s="66"/>
      <c r="B81" s="419" t="str">
        <f aca="true" t="shared" si="3" ref="B81:B104">B30</f>
        <v>кількість шкіл вищої спортивної майстерності</v>
      </c>
      <c r="C81" s="420"/>
      <c r="D81" s="421"/>
      <c r="E81" s="66" t="str">
        <f>E30</f>
        <v>од.</v>
      </c>
      <c r="F81" s="237" t="str">
        <f>F30</f>
        <v>мережа розпорядників і одержувачів коштів</v>
      </c>
      <c r="G81" s="254">
        <f>'8.2'!G7</f>
        <v>2</v>
      </c>
      <c r="H81" s="177">
        <v>2</v>
      </c>
      <c r="I81" s="254">
        <f>'8.2'!J7</f>
        <v>2</v>
      </c>
      <c r="J81" s="177">
        <v>2</v>
      </c>
    </row>
    <row r="82" spans="1:10" s="3" customFormat="1" ht="26.25" customHeight="1">
      <c r="A82" s="127"/>
      <c r="B82" s="419" t="str">
        <f t="shared" si="3"/>
        <v>кількість штатних працівників ШВСМ</v>
      </c>
      <c r="C82" s="420"/>
      <c r="D82" s="421"/>
      <c r="E82" s="66" t="str">
        <f aca="true" t="shared" si="4" ref="E82:F98">E31</f>
        <v>од.</v>
      </c>
      <c r="F82" s="237" t="str">
        <f t="shared" si="4"/>
        <v>штатний розпис</v>
      </c>
      <c r="G82" s="254">
        <f>'8.2'!G8</f>
        <v>39</v>
      </c>
      <c r="H82" s="177">
        <v>39</v>
      </c>
      <c r="I82" s="254">
        <f>'8.2'!J8</f>
        <v>39</v>
      </c>
      <c r="J82" s="177">
        <v>39</v>
      </c>
    </row>
    <row r="83" spans="1:10" s="3" customFormat="1" ht="44.25" customHeight="1">
      <c r="A83" s="127"/>
      <c r="B83" s="419" t="str">
        <f t="shared" si="3"/>
        <v>у тому числі тренерів</v>
      </c>
      <c r="C83" s="420"/>
      <c r="D83" s="421"/>
      <c r="E83" s="66" t="str">
        <f t="shared" si="4"/>
        <v>од.</v>
      </c>
      <c r="F83" s="237" t="str">
        <f t="shared" si="4"/>
        <v>тарифікаційний список тренерів-викладачів</v>
      </c>
      <c r="G83" s="254">
        <f>'8.2'!G9</f>
        <v>24</v>
      </c>
      <c r="H83" s="177">
        <v>24</v>
      </c>
      <c r="I83" s="254">
        <f>'8.2'!J9</f>
        <v>24</v>
      </c>
      <c r="J83" s="177">
        <v>24</v>
      </c>
    </row>
    <row r="84" spans="1:10" s="3" customFormat="1" ht="43.5" customHeight="1">
      <c r="A84" s="127"/>
      <c r="B84" s="419" t="str">
        <f t="shared" si="3"/>
        <v>середньорічна кількість учнів ШВСМ постійного/змінного складу</v>
      </c>
      <c r="C84" s="420"/>
      <c r="D84" s="421"/>
      <c r="E84" s="66" t="str">
        <f t="shared" si="4"/>
        <v>осіб</v>
      </c>
      <c r="F84" s="237" t="str">
        <f t="shared" si="4"/>
        <v>план комплектування</v>
      </c>
      <c r="G84" s="277">
        <f>'8.2'!G10</f>
        <v>180</v>
      </c>
      <c r="H84" s="277">
        <v>181</v>
      </c>
      <c r="I84" s="277">
        <f>'8.2'!J10</f>
        <v>180</v>
      </c>
      <c r="J84" s="277">
        <v>181</v>
      </c>
    </row>
    <row r="85" spans="1:10" s="3" customFormat="1" ht="30.75" customHeight="1">
      <c r="A85" s="141"/>
      <c r="B85" s="419" t="str">
        <f t="shared" si="3"/>
        <v>кількість всеукраїнських змагань, у яких учні ШВСМ беруть участь</v>
      </c>
      <c r="C85" s="420"/>
      <c r="D85" s="421"/>
      <c r="E85" s="66" t="str">
        <f t="shared" si="4"/>
        <v>од.</v>
      </c>
      <c r="F85" s="237" t="str">
        <f t="shared" si="4"/>
        <v>календарний план заходів</v>
      </c>
      <c r="G85" s="254">
        <f>'8.2'!G11</f>
        <v>35</v>
      </c>
      <c r="H85" s="177">
        <v>35</v>
      </c>
      <c r="I85" s="254">
        <f>'8.2'!J11</f>
        <v>35</v>
      </c>
      <c r="J85" s="177">
        <v>35</v>
      </c>
    </row>
    <row r="86" spans="1:10" s="3" customFormat="1" ht="51" customHeight="1">
      <c r="A86" s="176"/>
      <c r="B86" s="419" t="str">
        <f t="shared" si="3"/>
        <v>кількість навчально-тренувальних зборів у яких учні ШВСМ беруть участь</v>
      </c>
      <c r="C86" s="420"/>
      <c r="D86" s="421"/>
      <c r="E86" s="66" t="str">
        <f t="shared" si="4"/>
        <v>од.</v>
      </c>
      <c r="F86" s="237" t="str">
        <f t="shared" si="4"/>
        <v>календарний план заходів</v>
      </c>
      <c r="G86" s="254">
        <f>'8.2'!G12</f>
        <v>135</v>
      </c>
      <c r="H86" s="177">
        <v>84</v>
      </c>
      <c r="I86" s="254">
        <f>'8.2'!J12</f>
        <v>135</v>
      </c>
      <c r="J86" s="177">
        <v>84</v>
      </c>
    </row>
    <row r="87" spans="1:10" s="3" customFormat="1" ht="18.75" customHeight="1">
      <c r="A87" s="176"/>
      <c r="B87" s="416" t="str">
        <f t="shared" si="3"/>
        <v>продукту</v>
      </c>
      <c r="C87" s="417"/>
      <c r="D87" s="418"/>
      <c r="E87" s="66">
        <f t="shared" si="4"/>
        <v>0</v>
      </c>
      <c r="F87" s="237">
        <f t="shared" si="4"/>
        <v>0</v>
      </c>
      <c r="G87" s="254">
        <f>'8.2'!G13</f>
        <v>0</v>
      </c>
      <c r="H87" s="177"/>
      <c r="I87" s="254">
        <f>'8.2'!J13</f>
        <v>0</v>
      </c>
      <c r="J87" s="177"/>
    </row>
    <row r="88" spans="1:10" s="3" customFormat="1" ht="42" customHeight="1">
      <c r="A88" s="176"/>
      <c r="B88" s="419" t="str">
        <f t="shared" si="3"/>
        <v>кількість людино-днів проведених у ШВСМ навчально-тренувальних зборів</v>
      </c>
      <c r="C88" s="420"/>
      <c r="D88" s="421"/>
      <c r="E88" s="66" t="str">
        <f t="shared" si="4"/>
        <v>од.</v>
      </c>
      <c r="F88" s="237" t="str">
        <f t="shared" si="4"/>
        <v>внутрішній облік</v>
      </c>
      <c r="G88" s="254">
        <f>'8.2'!G14</f>
        <v>3023</v>
      </c>
      <c r="H88" s="177">
        <v>2875</v>
      </c>
      <c r="I88" s="254">
        <f>'8.2'!J14</f>
        <v>3023</v>
      </c>
      <c r="J88" s="177">
        <v>2875</v>
      </c>
    </row>
    <row r="89" spans="1:10" s="3" customFormat="1" ht="36" customHeight="1">
      <c r="A89" s="176"/>
      <c r="B89" s="419" t="str">
        <f t="shared" si="3"/>
        <v>кількість людино-днів участі учнів ШВСМ у всеукраїнських змаганнях</v>
      </c>
      <c r="C89" s="420"/>
      <c r="D89" s="421"/>
      <c r="E89" s="66" t="str">
        <f t="shared" si="4"/>
        <v>од.</v>
      </c>
      <c r="F89" s="237" t="str">
        <f t="shared" si="4"/>
        <v>внутрішній облік</v>
      </c>
      <c r="G89" s="254">
        <f>'8.2'!G15</f>
        <v>602</v>
      </c>
      <c r="H89" s="177">
        <v>502</v>
      </c>
      <c r="I89" s="254">
        <f>'8.2'!J15</f>
        <v>602</v>
      </c>
      <c r="J89" s="177">
        <v>502</v>
      </c>
    </row>
    <row r="90" spans="1:10" s="3" customFormat="1" ht="47.25" customHeight="1">
      <c r="A90" s="176"/>
      <c r="B90" s="419" t="str">
        <f t="shared" si="3"/>
        <v>кількість придбаного малоцінного спортивного обладнання та інвентарю для ШВСМ</v>
      </c>
      <c r="C90" s="420"/>
      <c r="D90" s="421"/>
      <c r="E90" s="66" t="str">
        <f t="shared" si="4"/>
        <v>шт.</v>
      </c>
      <c r="F90" s="237" t="str">
        <f t="shared" si="4"/>
        <v>товарна накладна</v>
      </c>
      <c r="G90" s="254">
        <f>'8.2'!G16</f>
        <v>368</v>
      </c>
      <c r="H90" s="177">
        <v>252</v>
      </c>
      <c r="I90" s="254">
        <f>'8.2'!J16</f>
        <v>368</v>
      </c>
      <c r="J90" s="177">
        <v>252</v>
      </c>
    </row>
    <row r="91" spans="1:10" s="3" customFormat="1" ht="18" customHeight="1">
      <c r="A91" s="141"/>
      <c r="B91" s="416" t="str">
        <f t="shared" si="3"/>
        <v>ефективності</v>
      </c>
      <c r="C91" s="417"/>
      <c r="D91" s="418"/>
      <c r="E91" s="66">
        <f t="shared" si="4"/>
        <v>0</v>
      </c>
      <c r="F91" s="237">
        <f t="shared" si="4"/>
        <v>0</v>
      </c>
      <c r="G91" s="254">
        <f>'8.2'!G17</f>
        <v>0</v>
      </c>
      <c r="H91" s="177"/>
      <c r="I91" s="254">
        <f>'8.2'!J17</f>
        <v>0</v>
      </c>
      <c r="J91" s="177"/>
    </row>
    <row r="92" spans="1:10" s="3" customFormat="1" ht="45.75" customHeight="1">
      <c r="A92" s="141"/>
      <c r="B92" s="419" t="str">
        <f t="shared" si="3"/>
        <v>середні витрати на проведення ШВСМ одного людино-дня навчально-тренувальних зборів</v>
      </c>
      <c r="C92" s="420"/>
      <c r="D92" s="421"/>
      <c r="E92" s="66" t="str">
        <f t="shared" si="4"/>
        <v>грн.</v>
      </c>
      <c r="F92" s="237" t="str">
        <f t="shared" si="4"/>
        <v>розрахунок до кошторису</v>
      </c>
      <c r="G92" s="254">
        <f>'8.2'!G18</f>
        <v>711</v>
      </c>
      <c r="H92" s="254">
        <f>2500000/H88</f>
        <v>869.57</v>
      </c>
      <c r="I92" s="254">
        <f>'8.2'!J18</f>
        <v>860</v>
      </c>
      <c r="J92" s="254">
        <f>2650000/J88</f>
        <v>921.74</v>
      </c>
    </row>
    <row r="93" spans="1:10" s="3" customFormat="1" ht="42" customHeight="1">
      <c r="A93" s="141"/>
      <c r="B93" s="419" t="str">
        <f t="shared" si="3"/>
        <v>середні витрати на забезпечення одного людино-дня участі учнів ШВСМ у всеукраїнських змаганнях</v>
      </c>
      <c r="C93" s="420"/>
      <c r="D93" s="421"/>
      <c r="E93" s="66" t="str">
        <f t="shared" si="4"/>
        <v>грн.</v>
      </c>
      <c r="F93" s="237" t="str">
        <f t="shared" si="4"/>
        <v>розрахунок до кошторису</v>
      </c>
      <c r="G93" s="254">
        <f>'8.2'!G19</f>
        <v>3571</v>
      </c>
      <c r="H93" s="254">
        <f>2500000/H89</f>
        <v>4980.08</v>
      </c>
      <c r="I93" s="254">
        <f>'8.2'!J19</f>
        <v>4319</v>
      </c>
      <c r="J93" s="254">
        <f>2650000/J89</f>
        <v>5278.88</v>
      </c>
    </row>
    <row r="94" spans="1:10" s="3" customFormat="1" ht="47.25" customHeight="1">
      <c r="A94" s="141"/>
      <c r="B94" s="419" t="str">
        <f t="shared" si="3"/>
        <v>середня вартість одиниці придбаного малоцінного спортивного обладнання та інвентарю для ШВСМ</v>
      </c>
      <c r="C94" s="420"/>
      <c r="D94" s="421"/>
      <c r="E94" s="66" t="str">
        <f t="shared" si="4"/>
        <v>грн.</v>
      </c>
      <c r="F94" s="237" t="str">
        <f t="shared" si="4"/>
        <v>товарна накладна</v>
      </c>
      <c r="G94" s="254">
        <f>'8.2'!G20</f>
        <v>3000</v>
      </c>
      <c r="H94" s="177">
        <v>2100</v>
      </c>
      <c r="I94" s="254">
        <f>'8.2'!J20</f>
        <v>3100</v>
      </c>
      <c r="J94" s="177">
        <v>2200</v>
      </c>
    </row>
    <row r="95" spans="1:10" s="3" customFormat="1" ht="22.5" customHeight="1">
      <c r="A95" s="141"/>
      <c r="B95" s="416" t="str">
        <f t="shared" si="3"/>
        <v>якості</v>
      </c>
      <c r="C95" s="417"/>
      <c r="D95" s="418"/>
      <c r="E95" s="66">
        <f t="shared" si="4"/>
        <v>0</v>
      </c>
      <c r="F95" s="237">
        <f t="shared" si="4"/>
        <v>0</v>
      </c>
      <c r="G95" s="254">
        <f>'8.2'!G21</f>
        <v>0</v>
      </c>
      <c r="H95" s="177"/>
      <c r="I95" s="254">
        <f>'8.2'!J21</f>
        <v>0</v>
      </c>
      <c r="J95" s="177"/>
    </row>
    <row r="96" spans="1:10" s="3" customFormat="1" ht="63.75" customHeight="1">
      <c r="A96" s="141"/>
      <c r="B96" s="419" t="str">
        <f t="shared" si="3"/>
        <v>кількість підготовлених у ШВСМ майстрів спорту України / кандидатів у майстри спорту України / майстрів спорту міжнародного класу / членів збірних команд України / кандидатів до складу збірних команд України протягом року</v>
      </c>
      <c r="C96" s="420"/>
      <c r="D96" s="421"/>
      <c r="E96" s="66" t="str">
        <f t="shared" si="4"/>
        <v>осіб</v>
      </c>
      <c r="F96" s="237" t="str">
        <f t="shared" si="4"/>
        <v>внутрішній облік</v>
      </c>
      <c r="G96" s="254">
        <f>'8.2'!G22</f>
        <v>52</v>
      </c>
      <c r="H96" s="177">
        <v>37</v>
      </c>
      <c r="I96" s="254">
        <f>'8.2'!J22</f>
        <v>52</v>
      </c>
      <c r="J96" s="177">
        <v>37</v>
      </c>
    </row>
    <row r="97" spans="1:10" s="3" customFormat="1" ht="24.75" customHeight="1">
      <c r="A97" s="141"/>
      <c r="B97" s="416" t="str">
        <f t="shared" si="3"/>
        <v>затрат</v>
      </c>
      <c r="C97" s="417"/>
      <c r="D97" s="418"/>
      <c r="E97" s="66">
        <f t="shared" si="4"/>
        <v>0</v>
      </c>
      <c r="F97" s="237">
        <f t="shared" si="4"/>
        <v>0</v>
      </c>
      <c r="G97" s="254">
        <f>'8.2'!G23</f>
        <v>0</v>
      </c>
      <c r="H97" s="236"/>
      <c r="I97" s="254">
        <f>'8.2'!J23</f>
        <v>0</v>
      </c>
      <c r="J97" s="177"/>
    </row>
    <row r="98" spans="1:10" s="3" customFormat="1" ht="42" customHeight="1">
      <c r="A98" s="141"/>
      <c r="B98" s="419" t="str">
        <f t="shared" si="3"/>
        <v>обсяг витрат на придбання спортивного спорядження, устаткування, та інвентаря</v>
      </c>
      <c r="C98" s="420"/>
      <c r="D98" s="421"/>
      <c r="E98" s="66" t="str">
        <f t="shared" si="4"/>
        <v>грн.</v>
      </c>
      <c r="F98" s="237" t="str">
        <f t="shared" si="4"/>
        <v>кошторис</v>
      </c>
      <c r="G98" s="252"/>
      <c r="H98" s="260">
        <v>500</v>
      </c>
      <c r="I98" s="252">
        <f>'8.2'!J24</f>
        <v>0</v>
      </c>
      <c r="J98" s="252">
        <v>500</v>
      </c>
    </row>
    <row r="99" spans="1:10" s="3" customFormat="1" ht="21.75" customHeight="1">
      <c r="A99" s="141"/>
      <c r="B99" s="416" t="str">
        <f t="shared" si="3"/>
        <v>продукту</v>
      </c>
      <c r="C99" s="417"/>
      <c r="D99" s="418"/>
      <c r="E99" s="66">
        <f aca="true" t="shared" si="5" ref="E99:F104">E48</f>
        <v>0</v>
      </c>
      <c r="F99" s="237">
        <f t="shared" si="5"/>
        <v>0</v>
      </c>
      <c r="G99" s="252">
        <f>'8.2'!G25</f>
        <v>0</v>
      </c>
      <c r="H99" s="260"/>
      <c r="I99" s="252">
        <f>'8.2'!J25</f>
        <v>0</v>
      </c>
      <c r="J99" s="252"/>
    </row>
    <row r="100" spans="1:10" s="3" customFormat="1" ht="57" customHeight="1">
      <c r="A100" s="141"/>
      <c r="B100" s="419" t="str">
        <f t="shared" si="3"/>
        <v>кількість одиниць придбаного спортивного спорядження, устаткування, інвентаря, обладнання</v>
      </c>
      <c r="C100" s="420"/>
      <c r="D100" s="421"/>
      <c r="E100" s="66" t="str">
        <f t="shared" si="5"/>
        <v>од.</v>
      </c>
      <c r="F100" s="237" t="str">
        <f t="shared" si="5"/>
        <v>товарна накладна</v>
      </c>
      <c r="G100" s="252">
        <f>'8.2'!G26</f>
        <v>0</v>
      </c>
      <c r="H100" s="260">
        <v>25</v>
      </c>
      <c r="I100" s="252">
        <f>'8.2'!J26</f>
        <v>0</v>
      </c>
      <c r="J100" s="252">
        <v>25</v>
      </c>
    </row>
    <row r="101" spans="1:10" s="3" customFormat="1" ht="20.25" customHeight="1">
      <c r="A101" s="141"/>
      <c r="B101" s="416" t="str">
        <f t="shared" si="3"/>
        <v>ефективності</v>
      </c>
      <c r="C101" s="417"/>
      <c r="D101" s="418"/>
      <c r="E101" s="66">
        <f t="shared" si="5"/>
        <v>0</v>
      </c>
      <c r="F101" s="237">
        <f t="shared" si="5"/>
        <v>0</v>
      </c>
      <c r="G101" s="252">
        <f>'8.2'!G27</f>
        <v>0</v>
      </c>
      <c r="H101" s="260"/>
      <c r="I101" s="252">
        <f>'8.2'!J27</f>
        <v>0</v>
      </c>
      <c r="J101" s="252"/>
    </row>
    <row r="102" spans="1:10" s="3" customFormat="1" ht="27.75" customHeight="1">
      <c r="A102" s="141"/>
      <c r="B102" s="419" t="str">
        <f t="shared" si="3"/>
        <v>середні видатки на придбання одиниці обладнання</v>
      </c>
      <c r="C102" s="420"/>
      <c r="D102" s="421"/>
      <c r="E102" s="66" t="str">
        <f t="shared" si="5"/>
        <v>грн.</v>
      </c>
      <c r="F102" s="237" t="str">
        <f t="shared" si="5"/>
        <v>розрахунок до кошторису</v>
      </c>
      <c r="G102" s="252">
        <f>'8.2'!G28</f>
        <v>0</v>
      </c>
      <c r="H102" s="260">
        <f>500000/25</f>
        <v>20000</v>
      </c>
      <c r="I102" s="252">
        <f>'8.2'!J28</f>
        <v>0</v>
      </c>
      <c r="J102" s="252">
        <v>20000</v>
      </c>
    </row>
    <row r="103" spans="1:10" s="3" customFormat="1" ht="21" customHeight="1">
      <c r="A103" s="141"/>
      <c r="B103" s="416" t="str">
        <f t="shared" si="3"/>
        <v>якості</v>
      </c>
      <c r="C103" s="417"/>
      <c r="D103" s="418"/>
      <c r="E103" s="66">
        <f t="shared" si="5"/>
        <v>0</v>
      </c>
      <c r="F103" s="237">
        <f t="shared" si="5"/>
        <v>0</v>
      </c>
      <c r="G103" s="252">
        <f>'8.2'!G29</f>
        <v>0</v>
      </c>
      <c r="H103" s="260"/>
      <c r="I103" s="252">
        <f>'8.2'!J29</f>
        <v>0</v>
      </c>
      <c r="J103" s="252"/>
    </row>
    <row r="104" spans="1:10" s="3" customFormat="1" ht="57" customHeight="1">
      <c r="A104" s="141"/>
      <c r="B104" s="419" t="str">
        <f t="shared" si="3"/>
        <v>збільшення кількості придбаного обладнання довгострокового використання порівняно з минулим роком</v>
      </c>
      <c r="C104" s="420"/>
      <c r="D104" s="421"/>
      <c r="E104" s="66" t="str">
        <f t="shared" si="5"/>
        <v>%</v>
      </c>
      <c r="F104" s="237" t="str">
        <f t="shared" si="5"/>
        <v>внутрішній облік</v>
      </c>
      <c r="G104" s="252">
        <f>'8.2'!G30</f>
        <v>0</v>
      </c>
      <c r="H104" s="260">
        <v>40</v>
      </c>
      <c r="I104" s="252">
        <f>'8.2'!J30</f>
        <v>0</v>
      </c>
      <c r="J104" s="252"/>
    </row>
    <row r="105" spans="1:10" s="3" customFormat="1" ht="13.5">
      <c r="A105" s="233"/>
      <c r="B105" s="234"/>
      <c r="C105" s="234"/>
      <c r="D105" s="234"/>
      <c r="E105" s="216"/>
      <c r="F105" s="235"/>
      <c r="G105" s="236"/>
      <c r="H105" s="236"/>
      <c r="I105" s="236"/>
      <c r="J105" s="236"/>
    </row>
    <row r="106" spans="1:10" s="3" customFormat="1" ht="28.5" customHeight="1">
      <c r="A106" s="423" t="s">
        <v>188</v>
      </c>
      <c r="B106" s="423"/>
      <c r="C106" s="423"/>
      <c r="D106" s="423"/>
      <c r="E106" s="423"/>
      <c r="F106" s="423"/>
      <c r="G106" s="423"/>
      <c r="H106" s="423"/>
      <c r="I106" s="423"/>
      <c r="J106" s="423"/>
    </row>
    <row r="107" spans="1:10" s="3" customFormat="1" ht="37.5" customHeight="1">
      <c r="A107" s="433" t="s">
        <v>245</v>
      </c>
      <c r="B107" s="433"/>
      <c r="C107" s="433"/>
      <c r="D107" s="433"/>
      <c r="E107" s="433"/>
      <c r="F107" s="433"/>
      <c r="G107" s="433"/>
      <c r="H107" s="433"/>
      <c r="I107" s="433"/>
      <c r="J107" s="433"/>
    </row>
    <row r="108" spans="1:10" s="6" customFormat="1" ht="12.75">
      <c r="A108" s="93"/>
      <c r="B108" s="93"/>
      <c r="C108" s="93"/>
      <c r="D108" s="93"/>
      <c r="E108" s="261"/>
      <c r="F108" s="261"/>
      <c r="G108" s="261"/>
      <c r="H108" s="261"/>
      <c r="I108" s="261"/>
      <c r="J108" s="4"/>
    </row>
    <row r="109" spans="1:11" s="3" customFormat="1" ht="13.5">
      <c r="A109" s="81"/>
      <c r="B109" s="81"/>
      <c r="C109" s="162"/>
      <c r="D109" s="162"/>
      <c r="E109" s="24"/>
      <c r="F109" s="24"/>
      <c r="G109" s="24"/>
      <c r="H109" s="24"/>
      <c r="I109" s="93"/>
      <c r="J109" s="93"/>
      <c r="K109" s="105"/>
    </row>
    <row r="110" spans="1:10" s="14" customFormat="1" ht="15" customHeight="1">
      <c r="A110" s="17" t="s">
        <v>5</v>
      </c>
      <c r="B110" s="17"/>
      <c r="G110" s="15"/>
      <c r="I110" s="228" t="str">
        <f>'14-15'!J67</f>
        <v>КРИНДАЧ П.І.</v>
      </c>
      <c r="J110" s="16"/>
    </row>
    <row r="111" spans="1:10" s="7" customFormat="1" ht="12.75">
      <c r="A111" s="21"/>
      <c r="B111" s="21"/>
      <c r="G111" s="5" t="s">
        <v>0</v>
      </c>
      <c r="I111" s="13" t="s">
        <v>1</v>
      </c>
      <c r="J111" s="55"/>
    </row>
    <row r="112" spans="1:10" s="7" customFormat="1" ht="12.75">
      <c r="A112" s="21"/>
      <c r="B112" s="21"/>
      <c r="G112" s="5"/>
      <c r="I112" s="13"/>
      <c r="J112" s="55"/>
    </row>
    <row r="113" spans="1:10" s="14" customFormat="1" ht="15" customHeight="1">
      <c r="A113" s="9" t="s">
        <v>6</v>
      </c>
      <c r="B113" s="9"/>
      <c r="G113" s="18"/>
      <c r="I113" s="228" t="str">
        <f>'14-15'!J70</f>
        <v>ДЗЯМКА М.І.</v>
      </c>
      <c r="J113" s="16"/>
    </row>
    <row r="114" spans="7:10" s="3" customFormat="1" ht="12.75">
      <c r="G114" s="5" t="s">
        <v>0</v>
      </c>
      <c r="I114" s="13" t="s">
        <v>1</v>
      </c>
      <c r="J114" s="55"/>
    </row>
  </sheetData>
  <mergeCells count="189">
    <mergeCell ref="I71:J71"/>
    <mergeCell ref="I72:J72"/>
    <mergeCell ref="I73:J73"/>
    <mergeCell ref="I74:J74"/>
    <mergeCell ref="I67:J67"/>
    <mergeCell ref="I68:J68"/>
    <mergeCell ref="I69:J69"/>
    <mergeCell ref="I70:J70"/>
    <mergeCell ref="I63:J63"/>
    <mergeCell ref="I64:J64"/>
    <mergeCell ref="I65:J65"/>
    <mergeCell ref="I66:J66"/>
    <mergeCell ref="B103:D103"/>
    <mergeCell ref="B104:D104"/>
    <mergeCell ref="B99:D99"/>
    <mergeCell ref="B100:D100"/>
    <mergeCell ref="B101:D101"/>
    <mergeCell ref="B102:D102"/>
    <mergeCell ref="B52:D52"/>
    <mergeCell ref="B53:D53"/>
    <mergeCell ref="F48:H48"/>
    <mergeCell ref="F49:H49"/>
    <mergeCell ref="F50:H50"/>
    <mergeCell ref="F51:H51"/>
    <mergeCell ref="F52:H52"/>
    <mergeCell ref="F53:H53"/>
    <mergeCell ref="B48:D48"/>
    <mergeCell ref="B49:D49"/>
    <mergeCell ref="B50:D50"/>
    <mergeCell ref="B51:D51"/>
    <mergeCell ref="I12:J12"/>
    <mergeCell ref="C60:D61"/>
    <mergeCell ref="A56:J56"/>
    <mergeCell ref="F42:H42"/>
    <mergeCell ref="A60:B61"/>
    <mergeCell ref="G60:H60"/>
    <mergeCell ref="I60:J61"/>
    <mergeCell ref="B43:D43"/>
    <mergeCell ref="B44:D44"/>
    <mergeCell ref="B45:D45"/>
    <mergeCell ref="G10:H10"/>
    <mergeCell ref="I10:J11"/>
    <mergeCell ref="E10:E11"/>
    <mergeCell ref="F10:F11"/>
    <mergeCell ref="I25:J25"/>
    <mergeCell ref="F27:H27"/>
    <mergeCell ref="F37:H37"/>
    <mergeCell ref="A22:B22"/>
    <mergeCell ref="C75:D75"/>
    <mergeCell ref="C76:D76"/>
    <mergeCell ref="C62:D62"/>
    <mergeCell ref="B39:D39"/>
    <mergeCell ref="B40:D40"/>
    <mergeCell ref="B41:D41"/>
    <mergeCell ref="B42:D42"/>
    <mergeCell ref="A65:B65"/>
    <mergeCell ref="A66:B66"/>
    <mergeCell ref="A67:B67"/>
    <mergeCell ref="H3:I3"/>
    <mergeCell ref="H2:I2"/>
    <mergeCell ref="H4:I4"/>
    <mergeCell ref="H7:I7"/>
    <mergeCell ref="H6:I6"/>
    <mergeCell ref="I22:J22"/>
    <mergeCell ref="H5:I5"/>
    <mergeCell ref="C10:D11"/>
    <mergeCell ref="C12:D12"/>
    <mergeCell ref="C20:D20"/>
    <mergeCell ref="C21:D21"/>
    <mergeCell ref="I21:J21"/>
    <mergeCell ref="I17:J17"/>
    <mergeCell ref="I18:J18"/>
    <mergeCell ref="I19:J19"/>
    <mergeCell ref="B84:D84"/>
    <mergeCell ref="A25:B25"/>
    <mergeCell ref="B35:D35"/>
    <mergeCell ref="B29:D29"/>
    <mergeCell ref="B30:D30"/>
    <mergeCell ref="B31:D31"/>
    <mergeCell ref="B32:D32"/>
    <mergeCell ref="B27:D27"/>
    <mergeCell ref="A62:B62"/>
    <mergeCell ref="A75:B75"/>
    <mergeCell ref="A106:J106"/>
    <mergeCell ref="B79:D79"/>
    <mergeCell ref="B80:D80"/>
    <mergeCell ref="A107:J107"/>
    <mergeCell ref="B85:D85"/>
    <mergeCell ref="B81:D81"/>
    <mergeCell ref="B82:D82"/>
    <mergeCell ref="B96:D96"/>
    <mergeCell ref="B90:D90"/>
    <mergeCell ref="B92:D92"/>
    <mergeCell ref="F38:H38"/>
    <mergeCell ref="B28:D28"/>
    <mergeCell ref="F28:H28"/>
    <mergeCell ref="F30:H30"/>
    <mergeCell ref="F35:H35"/>
    <mergeCell ref="B36:D36"/>
    <mergeCell ref="B37:D37"/>
    <mergeCell ref="B38:D38"/>
    <mergeCell ref="F29:H29"/>
    <mergeCell ref="F36:H36"/>
    <mergeCell ref="A10:B11"/>
    <mergeCell ref="F34:H34"/>
    <mergeCell ref="B33:D33"/>
    <mergeCell ref="B34:D34"/>
    <mergeCell ref="F32:H32"/>
    <mergeCell ref="F33:H33"/>
    <mergeCell ref="F31:H31"/>
    <mergeCell ref="A12:B12"/>
    <mergeCell ref="C22:D22"/>
    <mergeCell ref="C25:D25"/>
    <mergeCell ref="B95:D95"/>
    <mergeCell ref="B93:D93"/>
    <mergeCell ref="B94:D94"/>
    <mergeCell ref="B91:D91"/>
    <mergeCell ref="B86:D86"/>
    <mergeCell ref="F39:H39"/>
    <mergeCell ref="A55:J55"/>
    <mergeCell ref="F40:H40"/>
    <mergeCell ref="I62:J62"/>
    <mergeCell ref="B46:D46"/>
    <mergeCell ref="B47:D47"/>
    <mergeCell ref="F46:H46"/>
    <mergeCell ref="F47:H47"/>
    <mergeCell ref="F41:H41"/>
    <mergeCell ref="B97:D97"/>
    <mergeCell ref="B98:D98"/>
    <mergeCell ref="B83:D83"/>
    <mergeCell ref="I75:J75"/>
    <mergeCell ref="I76:J76"/>
    <mergeCell ref="B78:D78"/>
    <mergeCell ref="A76:B76"/>
    <mergeCell ref="B88:D88"/>
    <mergeCell ref="B89:D89"/>
    <mergeCell ref="B87:D8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C13:D13"/>
    <mergeCell ref="C14:D14"/>
    <mergeCell ref="C15:D15"/>
    <mergeCell ref="C16:D16"/>
    <mergeCell ref="C17:D17"/>
    <mergeCell ref="C18:D18"/>
    <mergeCell ref="C19:D19"/>
    <mergeCell ref="I20:J20"/>
    <mergeCell ref="I13:J13"/>
    <mergeCell ref="I14:J14"/>
    <mergeCell ref="I15:J15"/>
    <mergeCell ref="I16:J16"/>
    <mergeCell ref="I23:J23"/>
    <mergeCell ref="I24:J24"/>
    <mergeCell ref="A63:B63"/>
    <mergeCell ref="A64:B64"/>
    <mergeCell ref="C23:D23"/>
    <mergeCell ref="C24:D24"/>
    <mergeCell ref="E60:F60"/>
    <mergeCell ref="F43:H43"/>
    <mergeCell ref="F44:H44"/>
    <mergeCell ref="F45:H45"/>
    <mergeCell ref="A68:B68"/>
    <mergeCell ref="A69:B69"/>
    <mergeCell ref="A70:B70"/>
    <mergeCell ref="A71:B71"/>
    <mergeCell ref="A72:B72"/>
    <mergeCell ref="A73:B73"/>
    <mergeCell ref="A74:B74"/>
    <mergeCell ref="C63:D63"/>
    <mergeCell ref="C64:D64"/>
    <mergeCell ref="C65:D65"/>
    <mergeCell ref="C66:D66"/>
    <mergeCell ref="C67:D67"/>
    <mergeCell ref="C68:D68"/>
    <mergeCell ref="C69:D69"/>
    <mergeCell ref="C74:D74"/>
    <mergeCell ref="C70:D70"/>
    <mergeCell ref="C71:D71"/>
    <mergeCell ref="C72:D72"/>
    <mergeCell ref="C73:D7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1" r:id="rId1"/>
  <rowBreaks count="5" manualBreakCount="5">
    <brk id="25" max="255" man="1"/>
    <brk id="43" max="255" man="1"/>
    <brk id="58" max="255" man="1"/>
    <brk id="84" max="9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6" customWidth="1"/>
    <col min="2" max="2" width="69.625" style="56" customWidth="1"/>
    <col min="3" max="10" width="13.50390625" style="56" customWidth="1"/>
    <col min="11" max="16384" width="9.125" style="56" customWidth="1"/>
  </cols>
  <sheetData>
    <row r="1" spans="1:10" ht="15">
      <c r="A1" s="153"/>
      <c r="B1" s="154"/>
      <c r="C1" s="155"/>
      <c r="D1" s="155"/>
      <c r="E1" s="155"/>
      <c r="F1" s="155"/>
      <c r="G1" s="143"/>
      <c r="H1" s="143"/>
      <c r="I1" s="143"/>
      <c r="J1" s="143"/>
    </row>
    <row r="2" spans="1:10" s="77" customFormat="1" ht="15">
      <c r="A2" s="61" t="s">
        <v>252</v>
      </c>
      <c r="B2" s="61"/>
      <c r="C2" s="61"/>
      <c r="D2" s="61"/>
      <c r="E2" s="61"/>
      <c r="F2" s="61"/>
      <c r="G2" s="107"/>
      <c r="H2" s="107"/>
      <c r="I2" s="107"/>
      <c r="J2" s="36" t="s">
        <v>108</v>
      </c>
    </row>
    <row r="3" spans="1:10" ht="15.75" customHeight="1">
      <c r="A3" s="301" t="s">
        <v>3</v>
      </c>
      <c r="B3" s="301" t="s">
        <v>15</v>
      </c>
      <c r="C3" s="301" t="s">
        <v>165</v>
      </c>
      <c r="D3" s="301"/>
      <c r="E3" s="301"/>
      <c r="F3" s="302"/>
      <c r="G3" s="301" t="s">
        <v>253</v>
      </c>
      <c r="H3" s="301"/>
      <c r="I3" s="301"/>
      <c r="J3" s="301"/>
    </row>
    <row r="4" spans="1:10" ht="41.25">
      <c r="A4" s="302"/>
      <c r="B4" s="301"/>
      <c r="C4" s="186" t="s">
        <v>23</v>
      </c>
      <c r="D4" s="127" t="s">
        <v>24</v>
      </c>
      <c r="E4" s="167" t="s">
        <v>112</v>
      </c>
      <c r="F4" s="167" t="s">
        <v>113</v>
      </c>
      <c r="G4" s="186" t="s">
        <v>23</v>
      </c>
      <c r="H4" s="127" t="s">
        <v>24</v>
      </c>
      <c r="I4" s="167" t="s">
        <v>112</v>
      </c>
      <c r="J4" s="167" t="s">
        <v>114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25"/>
      <c r="B6" s="74" t="s">
        <v>2</v>
      </c>
      <c r="C6" s="108">
        <v>14500</v>
      </c>
      <c r="D6" s="70" t="s">
        <v>156</v>
      </c>
      <c r="E6" s="70" t="s">
        <v>156</v>
      </c>
      <c r="F6" s="109">
        <f>C6</f>
        <v>14500</v>
      </c>
      <c r="G6" s="108">
        <v>16500</v>
      </c>
      <c r="H6" s="70" t="s">
        <v>156</v>
      </c>
      <c r="I6" s="70" t="s">
        <v>156</v>
      </c>
      <c r="J6" s="109">
        <f>G6</f>
        <v>16500</v>
      </c>
    </row>
    <row r="7" spans="1:10" s="83" customFormat="1" ht="13.5">
      <c r="A7" s="25"/>
      <c r="B7" s="74" t="s">
        <v>106</v>
      </c>
      <c r="C7" s="70" t="s">
        <v>156</v>
      </c>
      <c r="D7" s="109"/>
      <c r="E7" s="109"/>
      <c r="F7" s="109"/>
      <c r="G7" s="70" t="s">
        <v>156</v>
      </c>
      <c r="H7" s="109"/>
      <c r="I7" s="109"/>
      <c r="J7" s="109"/>
    </row>
    <row r="8" spans="1:10" s="83" customFormat="1" ht="26.25">
      <c r="A8" s="8">
        <v>25010100</v>
      </c>
      <c r="B8" s="78" t="s">
        <v>7</v>
      </c>
      <c r="C8" s="70" t="s">
        <v>156</v>
      </c>
      <c r="D8" s="109"/>
      <c r="E8" s="109"/>
      <c r="F8" s="109"/>
      <c r="G8" s="70" t="s">
        <v>156</v>
      </c>
      <c r="H8" s="109"/>
      <c r="I8" s="109"/>
      <c r="J8" s="109"/>
    </row>
    <row r="9" spans="1:10" s="35" customFormat="1" ht="13.5">
      <c r="A9" s="8">
        <v>25010200</v>
      </c>
      <c r="B9" s="78" t="s">
        <v>22</v>
      </c>
      <c r="C9" s="70" t="s">
        <v>156</v>
      </c>
      <c r="D9" s="109"/>
      <c r="E9" s="109"/>
      <c r="F9" s="109"/>
      <c r="G9" s="70" t="s">
        <v>156</v>
      </c>
      <c r="H9" s="109"/>
      <c r="I9" s="109"/>
      <c r="J9" s="109"/>
    </row>
    <row r="10" spans="1:10" s="35" customFormat="1" ht="13.5">
      <c r="A10" s="8">
        <v>25010300</v>
      </c>
      <c r="B10" s="78" t="s">
        <v>4</v>
      </c>
      <c r="C10" s="70" t="s">
        <v>156</v>
      </c>
      <c r="D10" s="109"/>
      <c r="E10" s="109"/>
      <c r="F10" s="109"/>
      <c r="G10" s="70" t="s">
        <v>156</v>
      </c>
      <c r="H10" s="109"/>
      <c r="I10" s="109"/>
      <c r="J10" s="109"/>
    </row>
    <row r="11" spans="1:10" s="35" customFormat="1" ht="26.25">
      <c r="A11" s="8">
        <v>25010400</v>
      </c>
      <c r="B11" s="78" t="s">
        <v>8</v>
      </c>
      <c r="C11" s="70" t="s">
        <v>156</v>
      </c>
      <c r="D11" s="109"/>
      <c r="E11" s="109"/>
      <c r="F11" s="109"/>
      <c r="G11" s="70" t="s">
        <v>156</v>
      </c>
      <c r="H11" s="109"/>
      <c r="I11" s="109"/>
      <c r="J11" s="109"/>
    </row>
    <row r="12" spans="1:10" s="35" customFormat="1" ht="13.5">
      <c r="A12" s="8">
        <v>25020100</v>
      </c>
      <c r="B12" s="78" t="s">
        <v>9</v>
      </c>
      <c r="C12" s="70" t="s">
        <v>156</v>
      </c>
      <c r="D12" s="109"/>
      <c r="E12" s="109"/>
      <c r="F12" s="109"/>
      <c r="G12" s="70" t="s">
        <v>156</v>
      </c>
      <c r="H12" s="109"/>
      <c r="I12" s="109"/>
      <c r="J12" s="109"/>
    </row>
    <row r="13" spans="1:10" s="35" customFormat="1" ht="26.25">
      <c r="A13" s="8">
        <v>25020200</v>
      </c>
      <c r="B13" s="79" t="s">
        <v>18</v>
      </c>
      <c r="C13" s="70" t="s">
        <v>156</v>
      </c>
      <c r="D13" s="109"/>
      <c r="E13" s="109"/>
      <c r="F13" s="109"/>
      <c r="G13" s="70" t="s">
        <v>156</v>
      </c>
      <c r="H13" s="109"/>
      <c r="I13" s="109"/>
      <c r="J13" s="109"/>
    </row>
    <row r="14" spans="1:10" s="35" customFormat="1" ht="39">
      <c r="A14" s="8">
        <v>25020300</v>
      </c>
      <c r="B14" s="79" t="s">
        <v>10</v>
      </c>
      <c r="C14" s="70" t="s">
        <v>156</v>
      </c>
      <c r="D14" s="109"/>
      <c r="E14" s="109"/>
      <c r="F14" s="109"/>
      <c r="G14" s="70" t="s">
        <v>156</v>
      </c>
      <c r="H14" s="109"/>
      <c r="I14" s="109"/>
      <c r="J14" s="109"/>
    </row>
    <row r="15" spans="1:10" s="35" customFormat="1" ht="13.5">
      <c r="A15" s="8"/>
      <c r="B15" s="73" t="s">
        <v>97</v>
      </c>
      <c r="C15" s="70" t="s">
        <v>156</v>
      </c>
      <c r="D15" s="109"/>
      <c r="E15" s="109"/>
      <c r="F15" s="109"/>
      <c r="G15" s="70" t="s">
        <v>156</v>
      </c>
      <c r="H15" s="109"/>
      <c r="I15" s="109"/>
      <c r="J15" s="109"/>
    </row>
    <row r="16" spans="1:10" s="83" customFormat="1" ht="26.25">
      <c r="A16" s="2">
        <v>602400</v>
      </c>
      <c r="B16" s="79" t="s">
        <v>20</v>
      </c>
      <c r="C16" s="70" t="s">
        <v>156</v>
      </c>
      <c r="D16" s="110"/>
      <c r="E16" s="110"/>
      <c r="F16" s="110"/>
      <c r="G16" s="70" t="s">
        <v>156</v>
      </c>
      <c r="H16" s="110"/>
      <c r="I16" s="110"/>
      <c r="J16" s="110"/>
    </row>
    <row r="17" spans="1:10" s="83" customFormat="1" ht="13.5">
      <c r="A17" s="2"/>
      <c r="B17" s="73" t="s">
        <v>111</v>
      </c>
      <c r="C17" s="70" t="s">
        <v>156</v>
      </c>
      <c r="D17" s="110"/>
      <c r="E17" s="110"/>
      <c r="F17" s="110"/>
      <c r="G17" s="70" t="s">
        <v>156</v>
      </c>
      <c r="H17" s="110"/>
      <c r="I17" s="110"/>
      <c r="J17" s="110"/>
    </row>
    <row r="18" spans="1:10" s="114" customFormat="1" ht="13.5">
      <c r="A18" s="29"/>
      <c r="B18" s="106" t="s">
        <v>109</v>
      </c>
      <c r="C18" s="161">
        <f>C6</f>
        <v>14500</v>
      </c>
      <c r="D18" s="161"/>
      <c r="E18" s="161"/>
      <c r="F18" s="161">
        <f>F6</f>
        <v>14500</v>
      </c>
      <c r="G18" s="161">
        <f>G6</f>
        <v>16500</v>
      </c>
      <c r="H18" s="161"/>
      <c r="I18" s="161"/>
      <c r="J18" s="161">
        <f>J6</f>
        <v>16500</v>
      </c>
    </row>
    <row r="19" spans="1:10" s="77" customFormat="1" ht="15">
      <c r="A19" s="75"/>
      <c r="B19" s="76"/>
      <c r="C19" s="61"/>
      <c r="D19" s="61"/>
      <c r="E19" s="61"/>
      <c r="F19" s="61"/>
      <c r="G19" s="61"/>
      <c r="H19" s="61"/>
      <c r="I19" s="61"/>
      <c r="J19" s="61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B1">
      <selection activeCell="K11" sqref="K11"/>
    </sheetView>
  </sheetViews>
  <sheetFormatPr defaultColWidth="9.00390625" defaultRowHeight="12.75"/>
  <cols>
    <col min="1" max="1" width="13.125" style="56" customWidth="1"/>
    <col min="2" max="2" width="43.00390625" style="56" customWidth="1"/>
    <col min="3" max="14" width="12.625" style="56" customWidth="1"/>
    <col min="15" max="16384" width="9.125" style="56" customWidth="1"/>
  </cols>
  <sheetData>
    <row r="1" spans="12:14" ht="15">
      <c r="L1" s="143"/>
      <c r="M1" s="143"/>
      <c r="N1" s="152"/>
    </row>
    <row r="2" spans="1:14" ht="15">
      <c r="A2" s="61" t="s">
        <v>155</v>
      </c>
      <c r="B2" s="61"/>
      <c r="C2" s="61"/>
      <c r="D2" s="61"/>
      <c r="E2" s="61"/>
      <c r="F2" s="61"/>
      <c r="G2" s="61"/>
      <c r="H2" s="61"/>
      <c r="I2" s="61"/>
      <c r="J2" s="61"/>
      <c r="L2" s="143"/>
      <c r="M2" s="143"/>
      <c r="N2" s="152"/>
    </row>
    <row r="3" spans="1:14" ht="15">
      <c r="A3" s="59" t="s">
        <v>254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M3" s="62"/>
      <c r="N3" s="36" t="s">
        <v>108</v>
      </c>
    </row>
    <row r="4" spans="1:14" s="83" customFormat="1" ht="13.5">
      <c r="A4" s="312" t="s">
        <v>153</v>
      </c>
      <c r="B4" s="312" t="s">
        <v>96</v>
      </c>
      <c r="C4" s="288" t="s">
        <v>249</v>
      </c>
      <c r="D4" s="289"/>
      <c r="E4" s="289"/>
      <c r="F4" s="290"/>
      <c r="G4" s="288" t="s">
        <v>250</v>
      </c>
      <c r="H4" s="289"/>
      <c r="I4" s="289"/>
      <c r="J4" s="290"/>
      <c r="K4" s="288" t="s">
        <v>251</v>
      </c>
      <c r="L4" s="289"/>
      <c r="M4" s="289"/>
      <c r="N4" s="290"/>
    </row>
    <row r="5" spans="1:14" s="83" customFormat="1" ht="60" customHeight="1">
      <c r="A5" s="313"/>
      <c r="B5" s="313"/>
      <c r="C5" s="186" t="s">
        <v>23</v>
      </c>
      <c r="D5" s="127" t="s">
        <v>24</v>
      </c>
      <c r="E5" s="167" t="s">
        <v>112</v>
      </c>
      <c r="F5" s="167" t="s">
        <v>115</v>
      </c>
      <c r="G5" s="186" t="s">
        <v>23</v>
      </c>
      <c r="H5" s="127" t="s">
        <v>24</v>
      </c>
      <c r="I5" s="167" t="s">
        <v>112</v>
      </c>
      <c r="J5" s="167" t="s">
        <v>116</v>
      </c>
      <c r="K5" s="186" t="s">
        <v>23</v>
      </c>
      <c r="L5" s="127" t="s">
        <v>24</v>
      </c>
      <c r="M5" s="167" t="s">
        <v>112</v>
      </c>
      <c r="N5" s="167" t="s">
        <v>19</v>
      </c>
    </row>
    <row r="6" spans="1:14" s="83" customFormat="1" ht="13.5">
      <c r="A6" s="66">
        <v>1</v>
      </c>
      <c r="B6" s="66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3" customFormat="1" ht="13.5">
      <c r="A7" s="129">
        <v>2000</v>
      </c>
      <c r="B7" s="117" t="s">
        <v>25</v>
      </c>
      <c r="C7" s="123">
        <f aca="true" t="shared" si="0" ref="C7:N7">C8+C13+C30+C33+C37+C41</f>
        <v>11400.6</v>
      </c>
      <c r="D7" s="123">
        <f t="shared" si="0"/>
        <v>0</v>
      </c>
      <c r="E7" s="123">
        <f t="shared" si="0"/>
        <v>0</v>
      </c>
      <c r="F7" s="123">
        <f t="shared" si="0"/>
        <v>11400.6</v>
      </c>
      <c r="G7" s="123">
        <f t="shared" si="0"/>
        <v>12632.8</v>
      </c>
      <c r="H7" s="123">
        <f t="shared" si="0"/>
        <v>0</v>
      </c>
      <c r="I7" s="123">
        <f t="shared" si="0"/>
        <v>0</v>
      </c>
      <c r="J7" s="123">
        <f t="shared" si="0"/>
        <v>12632.8</v>
      </c>
      <c r="K7" s="123">
        <f t="shared" si="0"/>
        <v>13889</v>
      </c>
      <c r="L7" s="123">
        <f t="shared" si="0"/>
        <v>0</v>
      </c>
      <c r="M7" s="123">
        <f t="shared" si="0"/>
        <v>0</v>
      </c>
      <c r="N7" s="123">
        <f t="shared" si="0"/>
        <v>13889</v>
      </c>
    </row>
    <row r="8" spans="1:14" s="83" customFormat="1" ht="13.5">
      <c r="A8" s="129">
        <v>2100</v>
      </c>
      <c r="B8" s="117" t="s">
        <v>26</v>
      </c>
      <c r="C8" s="123">
        <f>C9+C12</f>
        <v>4126.6</v>
      </c>
      <c r="D8" s="123">
        <f>D9+D12</f>
        <v>0</v>
      </c>
      <c r="E8" s="123">
        <f>E9+E12</f>
        <v>0</v>
      </c>
      <c r="F8" s="123">
        <f>F9+F12</f>
        <v>4126.6</v>
      </c>
      <c r="G8" s="123">
        <f aca="true" t="shared" si="1" ref="G8:N8">G9+G12</f>
        <v>5133.8</v>
      </c>
      <c r="H8" s="123">
        <f t="shared" si="1"/>
        <v>0</v>
      </c>
      <c r="I8" s="123">
        <f t="shared" si="1"/>
        <v>0</v>
      </c>
      <c r="J8" s="123">
        <f t="shared" si="1"/>
        <v>5133.8</v>
      </c>
      <c r="K8" s="123">
        <f t="shared" si="1"/>
        <v>6517.9</v>
      </c>
      <c r="L8" s="123">
        <f t="shared" si="1"/>
        <v>0</v>
      </c>
      <c r="M8" s="123">
        <f t="shared" si="1"/>
        <v>0</v>
      </c>
      <c r="N8" s="123">
        <f t="shared" si="1"/>
        <v>6517.9</v>
      </c>
    </row>
    <row r="9" spans="1:14" s="83" customFormat="1" ht="13.5">
      <c r="A9" s="130">
        <v>2110</v>
      </c>
      <c r="B9" s="118" t="s">
        <v>27</v>
      </c>
      <c r="C9" s="124">
        <f>SUM(C10:C11)</f>
        <v>3377</v>
      </c>
      <c r="D9" s="124">
        <f>SUM(D10:D11)</f>
        <v>0</v>
      </c>
      <c r="E9" s="124">
        <f>SUM(E10:E11)</f>
        <v>0</v>
      </c>
      <c r="F9" s="124">
        <f>SUM(F10:F11)</f>
        <v>3377</v>
      </c>
      <c r="G9" s="124">
        <f aca="true" t="shared" si="2" ref="G9:N9">SUM(G10:G11)</f>
        <v>4207.8</v>
      </c>
      <c r="H9" s="124">
        <f t="shared" si="2"/>
        <v>0</v>
      </c>
      <c r="I9" s="124">
        <f t="shared" si="2"/>
        <v>0</v>
      </c>
      <c r="J9" s="124">
        <f t="shared" si="2"/>
        <v>4207.8</v>
      </c>
      <c r="K9" s="124">
        <f t="shared" si="2"/>
        <v>5342.5</v>
      </c>
      <c r="L9" s="124">
        <f t="shared" si="2"/>
        <v>0</v>
      </c>
      <c r="M9" s="124">
        <f t="shared" si="2"/>
        <v>0</v>
      </c>
      <c r="N9" s="124">
        <f t="shared" si="2"/>
        <v>5342.5</v>
      </c>
    </row>
    <row r="10" spans="1:14" s="83" customFormat="1" ht="13.5">
      <c r="A10" s="130">
        <v>2111</v>
      </c>
      <c r="B10" s="118" t="s">
        <v>28</v>
      </c>
      <c r="C10" s="124">
        <v>3377</v>
      </c>
      <c r="D10" s="124"/>
      <c r="E10" s="124"/>
      <c r="F10" s="124">
        <f aca="true" t="shared" si="3" ref="F10:F36">C10+D10</f>
        <v>3377</v>
      </c>
      <c r="G10" s="124">
        <v>4207.8</v>
      </c>
      <c r="H10" s="124"/>
      <c r="I10" s="124"/>
      <c r="J10" s="124">
        <f>G10+H10</f>
        <v>4207.8</v>
      </c>
      <c r="K10" s="124">
        <v>5342.5</v>
      </c>
      <c r="L10" s="124"/>
      <c r="M10" s="124"/>
      <c r="N10" s="124">
        <f>K10+L10</f>
        <v>5342.5</v>
      </c>
    </row>
    <row r="11" spans="1:14" s="83" customFormat="1" ht="13.5">
      <c r="A11" s="130">
        <v>2112</v>
      </c>
      <c r="B11" s="118" t="s">
        <v>29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  <c r="K11" s="124"/>
      <c r="L11" s="124"/>
      <c r="M11" s="124"/>
      <c r="N11" s="124">
        <f>K11+L11</f>
        <v>0</v>
      </c>
    </row>
    <row r="12" spans="1:14" s="83" customFormat="1" ht="13.5">
      <c r="A12" s="130">
        <v>2120</v>
      </c>
      <c r="B12" s="118" t="s">
        <v>30</v>
      </c>
      <c r="C12" s="124">
        <v>749.6</v>
      </c>
      <c r="D12" s="124"/>
      <c r="E12" s="124"/>
      <c r="F12" s="124">
        <f t="shared" si="3"/>
        <v>749.6</v>
      </c>
      <c r="G12" s="124">
        <v>926</v>
      </c>
      <c r="H12" s="124"/>
      <c r="I12" s="124"/>
      <c r="J12" s="124">
        <f>G12+H12</f>
        <v>926</v>
      </c>
      <c r="K12" s="124">
        <v>1175.4</v>
      </c>
      <c r="L12" s="124"/>
      <c r="M12" s="124"/>
      <c r="N12" s="124">
        <f>K12+L12</f>
        <v>1175.4</v>
      </c>
    </row>
    <row r="13" spans="1:14" s="83" customFormat="1" ht="13.5">
      <c r="A13" s="129">
        <v>2200</v>
      </c>
      <c r="B13" s="117" t="s">
        <v>31</v>
      </c>
      <c r="C13" s="123">
        <f>C14+C15+C16+C17+C18+C19+C20+C27</f>
        <v>7274</v>
      </c>
      <c r="D13" s="123">
        <f>D14+D15+D16+D17+D18+D19+D20+D27</f>
        <v>0</v>
      </c>
      <c r="E13" s="123">
        <f>E14+E15+E16+E17+E18+E19+E20+E27</f>
        <v>0</v>
      </c>
      <c r="F13" s="123">
        <f>F14+F15+F16+F17+F18+F19+F20+F27</f>
        <v>7274</v>
      </c>
      <c r="G13" s="123">
        <f aca="true" t="shared" si="4" ref="G13:N13">G14+G15+G16+G17+G18+G19+G20+G27</f>
        <v>7499</v>
      </c>
      <c r="H13" s="123">
        <f t="shared" si="4"/>
        <v>0</v>
      </c>
      <c r="I13" s="123">
        <f t="shared" si="4"/>
        <v>0</v>
      </c>
      <c r="J13" s="123">
        <f t="shared" si="4"/>
        <v>7499</v>
      </c>
      <c r="K13" s="123">
        <f t="shared" si="4"/>
        <v>7371.1</v>
      </c>
      <c r="L13" s="123">
        <f t="shared" si="4"/>
        <v>0</v>
      </c>
      <c r="M13" s="123">
        <f t="shared" si="4"/>
        <v>0</v>
      </c>
      <c r="N13" s="123">
        <f t="shared" si="4"/>
        <v>7371.1</v>
      </c>
    </row>
    <row r="14" spans="1:14" s="83" customFormat="1" ht="13.5">
      <c r="A14" s="130">
        <v>2210</v>
      </c>
      <c r="B14" s="118" t="s">
        <v>32</v>
      </c>
      <c r="C14" s="124">
        <v>619.8</v>
      </c>
      <c r="D14" s="124"/>
      <c r="E14" s="124"/>
      <c r="F14" s="124">
        <f t="shared" si="3"/>
        <v>619.8</v>
      </c>
      <c r="G14" s="124">
        <v>680</v>
      </c>
      <c r="H14" s="124"/>
      <c r="I14" s="124"/>
      <c r="J14" s="124">
        <f aca="true" t="shared" si="5" ref="J14:J19">G14+H14</f>
        <v>680</v>
      </c>
      <c r="K14" s="124">
        <v>760</v>
      </c>
      <c r="L14" s="124"/>
      <c r="M14" s="124"/>
      <c r="N14" s="124">
        <f aca="true" t="shared" si="6" ref="N14:N19">K14+L14</f>
        <v>760</v>
      </c>
    </row>
    <row r="15" spans="1:14" s="83" customFormat="1" ht="13.5">
      <c r="A15" s="130">
        <v>2220</v>
      </c>
      <c r="B15" s="118" t="s">
        <v>33</v>
      </c>
      <c r="C15" s="124">
        <v>12</v>
      </c>
      <c r="D15" s="124"/>
      <c r="E15" s="124"/>
      <c r="F15" s="124">
        <f t="shared" si="3"/>
        <v>12</v>
      </c>
      <c r="G15" s="124">
        <v>12</v>
      </c>
      <c r="H15" s="124"/>
      <c r="I15" s="124"/>
      <c r="J15" s="124">
        <f t="shared" si="5"/>
        <v>12</v>
      </c>
      <c r="K15" s="124">
        <v>15</v>
      </c>
      <c r="L15" s="124"/>
      <c r="M15" s="124"/>
      <c r="N15" s="124">
        <f t="shared" si="6"/>
        <v>15</v>
      </c>
    </row>
    <row r="16" spans="1:14" s="83" customFormat="1" ht="13.5">
      <c r="A16" s="130">
        <v>2230</v>
      </c>
      <c r="B16" s="118" t="s">
        <v>34</v>
      </c>
      <c r="C16" s="124">
        <v>4364</v>
      </c>
      <c r="D16" s="124"/>
      <c r="E16" s="124"/>
      <c r="F16" s="124">
        <f t="shared" si="3"/>
        <v>4364</v>
      </c>
      <c r="G16" s="124">
        <v>4650</v>
      </c>
      <c r="H16" s="124"/>
      <c r="I16" s="124"/>
      <c r="J16" s="124">
        <f t="shared" si="5"/>
        <v>4650</v>
      </c>
      <c r="K16" s="124">
        <v>4120</v>
      </c>
      <c r="L16" s="124"/>
      <c r="M16" s="124"/>
      <c r="N16" s="124">
        <f t="shared" si="6"/>
        <v>4120</v>
      </c>
    </row>
    <row r="17" spans="1:14" s="83" customFormat="1" ht="13.5">
      <c r="A17" s="130">
        <v>2240</v>
      </c>
      <c r="B17" s="118" t="s">
        <v>35</v>
      </c>
      <c r="C17" s="124">
        <v>278.2</v>
      </c>
      <c r="D17" s="124"/>
      <c r="E17" s="124"/>
      <c r="F17" s="124">
        <f t="shared" si="3"/>
        <v>278.2</v>
      </c>
      <c r="G17" s="124">
        <v>285</v>
      </c>
      <c r="H17" s="124"/>
      <c r="I17" s="124"/>
      <c r="J17" s="124">
        <f t="shared" si="5"/>
        <v>285</v>
      </c>
      <c r="K17" s="124">
        <v>310</v>
      </c>
      <c r="L17" s="124"/>
      <c r="M17" s="124"/>
      <c r="N17" s="124">
        <f t="shared" si="6"/>
        <v>310</v>
      </c>
    </row>
    <row r="18" spans="1:14" s="83" customFormat="1" ht="13.5">
      <c r="A18" s="130">
        <v>2250</v>
      </c>
      <c r="B18" s="118" t="s">
        <v>36</v>
      </c>
      <c r="C18" s="124">
        <v>16.2</v>
      </c>
      <c r="D18" s="124"/>
      <c r="E18" s="124"/>
      <c r="F18" s="124">
        <f t="shared" si="3"/>
        <v>16.2</v>
      </c>
      <c r="G18" s="124">
        <v>35</v>
      </c>
      <c r="H18" s="124"/>
      <c r="I18" s="124"/>
      <c r="J18" s="124">
        <f t="shared" si="5"/>
        <v>35</v>
      </c>
      <c r="K18" s="124">
        <v>35.1</v>
      </c>
      <c r="L18" s="124"/>
      <c r="M18" s="124"/>
      <c r="N18" s="124">
        <f t="shared" si="6"/>
        <v>35.1</v>
      </c>
    </row>
    <row r="19" spans="1:14" s="83" customFormat="1" ht="13.5">
      <c r="A19" s="130">
        <v>2260</v>
      </c>
      <c r="B19" s="118" t="s">
        <v>37</v>
      </c>
      <c r="C19" s="124"/>
      <c r="D19" s="124"/>
      <c r="E19" s="124"/>
      <c r="F19" s="124">
        <f t="shared" si="3"/>
        <v>0</v>
      </c>
      <c r="G19" s="124"/>
      <c r="H19" s="124"/>
      <c r="I19" s="124"/>
      <c r="J19" s="124">
        <f t="shared" si="5"/>
        <v>0</v>
      </c>
      <c r="K19" s="124"/>
      <c r="L19" s="124"/>
      <c r="M19" s="124"/>
      <c r="N19" s="124">
        <f t="shared" si="6"/>
        <v>0</v>
      </c>
    </row>
    <row r="20" spans="1:14" s="83" customFormat="1" ht="13.5">
      <c r="A20" s="130">
        <v>2270</v>
      </c>
      <c r="B20" s="118" t="s">
        <v>38</v>
      </c>
      <c r="C20" s="124">
        <f>SUM(C21:C26)</f>
        <v>20.4</v>
      </c>
      <c r="D20" s="124">
        <f>SUM(D21:D26)</f>
        <v>0</v>
      </c>
      <c r="E20" s="124">
        <f>SUM(E21:E26)</f>
        <v>0</v>
      </c>
      <c r="F20" s="124">
        <f>SUM(F21:F26)</f>
        <v>20.4</v>
      </c>
      <c r="G20" s="124">
        <f aca="true" t="shared" si="7" ref="G20:N20">SUM(G21:G26)</f>
        <v>28</v>
      </c>
      <c r="H20" s="124">
        <f t="shared" si="7"/>
        <v>0</v>
      </c>
      <c r="I20" s="124">
        <f t="shared" si="7"/>
        <v>0</v>
      </c>
      <c r="J20" s="124">
        <f t="shared" si="7"/>
        <v>28</v>
      </c>
      <c r="K20" s="124">
        <f t="shared" si="7"/>
        <v>31</v>
      </c>
      <c r="L20" s="124">
        <f t="shared" si="7"/>
        <v>0</v>
      </c>
      <c r="M20" s="124">
        <f t="shared" si="7"/>
        <v>0</v>
      </c>
      <c r="N20" s="124">
        <f t="shared" si="7"/>
        <v>31</v>
      </c>
    </row>
    <row r="21" spans="1:14" s="83" customFormat="1" ht="13.5">
      <c r="A21" s="130">
        <v>2271</v>
      </c>
      <c r="B21" s="118" t="s">
        <v>39</v>
      </c>
      <c r="C21" s="124">
        <v>3</v>
      </c>
      <c r="D21" s="124"/>
      <c r="E21" s="124"/>
      <c r="F21" s="124">
        <f t="shared" si="3"/>
        <v>3</v>
      </c>
      <c r="G21" s="124">
        <v>5</v>
      </c>
      <c r="H21" s="124"/>
      <c r="I21" s="124"/>
      <c r="J21" s="124">
        <f aca="true" t="shared" si="8" ref="J21:J26">G21+H21</f>
        <v>5</v>
      </c>
      <c r="K21" s="124">
        <v>6</v>
      </c>
      <c r="L21" s="124"/>
      <c r="M21" s="124"/>
      <c r="N21" s="124">
        <f aca="true" t="shared" si="9" ref="N21:N26">K21+L21</f>
        <v>6</v>
      </c>
    </row>
    <row r="22" spans="1:14" s="83" customFormat="1" ht="13.5">
      <c r="A22" s="130">
        <v>2272</v>
      </c>
      <c r="B22" s="118" t="s">
        <v>40</v>
      </c>
      <c r="C22" s="124">
        <v>4</v>
      </c>
      <c r="D22" s="124"/>
      <c r="E22" s="124"/>
      <c r="F22" s="124">
        <f t="shared" si="3"/>
        <v>4</v>
      </c>
      <c r="G22" s="124">
        <v>6</v>
      </c>
      <c r="H22" s="124"/>
      <c r="I22" s="124"/>
      <c r="J22" s="124">
        <f t="shared" si="8"/>
        <v>6</v>
      </c>
      <c r="K22" s="124">
        <v>7</v>
      </c>
      <c r="L22" s="124"/>
      <c r="M22" s="124"/>
      <c r="N22" s="124">
        <f t="shared" si="9"/>
        <v>7</v>
      </c>
    </row>
    <row r="23" spans="1:14" s="114" customFormat="1" ht="13.5">
      <c r="A23" s="130">
        <v>2273</v>
      </c>
      <c r="B23" s="118" t="s">
        <v>41</v>
      </c>
      <c r="C23" s="124">
        <v>13.4</v>
      </c>
      <c r="D23" s="124"/>
      <c r="E23" s="124"/>
      <c r="F23" s="124">
        <f t="shared" si="3"/>
        <v>13.4</v>
      </c>
      <c r="G23" s="124">
        <v>17</v>
      </c>
      <c r="H23" s="124"/>
      <c r="I23" s="124"/>
      <c r="J23" s="124">
        <f t="shared" si="8"/>
        <v>17</v>
      </c>
      <c r="K23" s="124">
        <v>18</v>
      </c>
      <c r="L23" s="124"/>
      <c r="M23" s="124"/>
      <c r="N23" s="124">
        <f t="shared" si="9"/>
        <v>18</v>
      </c>
    </row>
    <row r="24" spans="1:14" s="83" customFormat="1" ht="13.5">
      <c r="A24" s="130">
        <v>2274</v>
      </c>
      <c r="B24" s="118" t="s">
        <v>42</v>
      </c>
      <c r="C24" s="124"/>
      <c r="D24" s="124"/>
      <c r="E24" s="124"/>
      <c r="F24" s="124">
        <f t="shared" si="3"/>
        <v>0</v>
      </c>
      <c r="G24" s="124"/>
      <c r="H24" s="124"/>
      <c r="I24" s="124"/>
      <c r="J24" s="124">
        <f t="shared" si="8"/>
        <v>0</v>
      </c>
      <c r="K24" s="124"/>
      <c r="L24" s="124"/>
      <c r="M24" s="124"/>
      <c r="N24" s="124">
        <f t="shared" si="9"/>
        <v>0</v>
      </c>
    </row>
    <row r="25" spans="1:14" s="115" customFormat="1" ht="26.25">
      <c r="A25" s="130">
        <v>2275</v>
      </c>
      <c r="B25" s="118" t="s">
        <v>190</v>
      </c>
      <c r="C25" s="124"/>
      <c r="D25" s="124"/>
      <c r="E25" s="124"/>
      <c r="F25" s="124">
        <f>C25+D25</f>
        <v>0</v>
      </c>
      <c r="G25" s="124"/>
      <c r="H25" s="124"/>
      <c r="I25" s="124"/>
      <c r="J25" s="124">
        <f t="shared" si="8"/>
        <v>0</v>
      </c>
      <c r="K25" s="124"/>
      <c r="L25" s="124"/>
      <c r="M25" s="124"/>
      <c r="N25" s="124">
        <f t="shared" si="9"/>
        <v>0</v>
      </c>
    </row>
    <row r="26" spans="1:14" s="115" customFormat="1" ht="13.5">
      <c r="A26" s="130">
        <v>2276</v>
      </c>
      <c r="B26" s="118" t="s">
        <v>104</v>
      </c>
      <c r="C26" s="124"/>
      <c r="D26" s="124"/>
      <c r="E26" s="124"/>
      <c r="F26" s="124">
        <f t="shared" si="3"/>
        <v>0</v>
      </c>
      <c r="G26" s="124"/>
      <c r="H26" s="124"/>
      <c r="I26" s="124"/>
      <c r="J26" s="124">
        <f t="shared" si="8"/>
        <v>0</v>
      </c>
      <c r="K26" s="124"/>
      <c r="L26" s="124"/>
      <c r="M26" s="124"/>
      <c r="N26" s="124">
        <f t="shared" si="9"/>
        <v>0</v>
      </c>
    </row>
    <row r="27" spans="1:14" s="115" customFormat="1" ht="26.25">
      <c r="A27" s="130">
        <v>2280</v>
      </c>
      <c r="B27" s="118" t="s">
        <v>43</v>
      </c>
      <c r="C27" s="124">
        <f>SUM(C28:C29)</f>
        <v>1963.4</v>
      </c>
      <c r="D27" s="124">
        <f>SUM(D28:D29)</f>
        <v>0</v>
      </c>
      <c r="E27" s="124">
        <f>SUM(E28:E29)</f>
        <v>0</v>
      </c>
      <c r="F27" s="124">
        <f>SUM(F28:F29)</f>
        <v>1963.4</v>
      </c>
      <c r="G27" s="124">
        <f aca="true" t="shared" si="10" ref="G27:N27">SUM(G28:G29)</f>
        <v>1809</v>
      </c>
      <c r="H27" s="124">
        <f t="shared" si="10"/>
        <v>0</v>
      </c>
      <c r="I27" s="124">
        <f t="shared" si="10"/>
        <v>0</v>
      </c>
      <c r="J27" s="124">
        <f t="shared" si="10"/>
        <v>1809</v>
      </c>
      <c r="K27" s="124">
        <f t="shared" si="10"/>
        <v>2100</v>
      </c>
      <c r="L27" s="124">
        <f t="shared" si="10"/>
        <v>0</v>
      </c>
      <c r="M27" s="124">
        <f t="shared" si="10"/>
        <v>0</v>
      </c>
      <c r="N27" s="124">
        <f t="shared" si="10"/>
        <v>2100</v>
      </c>
    </row>
    <row r="28" spans="1:14" s="115" customFormat="1" ht="26.25">
      <c r="A28" s="130">
        <v>2281</v>
      </c>
      <c r="B28" s="118" t="s">
        <v>44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  <c r="K28" s="124"/>
      <c r="L28" s="124"/>
      <c r="M28" s="124"/>
      <c r="N28" s="124">
        <f>K28+L28</f>
        <v>0</v>
      </c>
    </row>
    <row r="29" spans="1:14" s="83" customFormat="1" ht="27" customHeight="1">
      <c r="A29" s="130">
        <v>2282</v>
      </c>
      <c r="B29" s="118" t="s">
        <v>45</v>
      </c>
      <c r="C29" s="124">
        <v>1963.4</v>
      </c>
      <c r="D29" s="124"/>
      <c r="E29" s="124"/>
      <c r="F29" s="124">
        <f t="shared" si="3"/>
        <v>1963.4</v>
      </c>
      <c r="G29" s="124">
        <v>1809</v>
      </c>
      <c r="H29" s="124"/>
      <c r="I29" s="124"/>
      <c r="J29" s="124">
        <f>G29+H29</f>
        <v>1809</v>
      </c>
      <c r="K29" s="124">
        <v>2100</v>
      </c>
      <c r="L29" s="124"/>
      <c r="M29" s="124"/>
      <c r="N29" s="124">
        <f>K29+L29</f>
        <v>2100</v>
      </c>
    </row>
    <row r="30" spans="1:14" s="83" customFormat="1" ht="13.5">
      <c r="A30" s="129">
        <v>2400</v>
      </c>
      <c r="B30" s="117" t="s">
        <v>46</v>
      </c>
      <c r="C30" s="123">
        <f>SUM(C31:C32)</f>
        <v>0</v>
      </c>
      <c r="D30" s="123">
        <f>SUM(D31:D32)</f>
        <v>0</v>
      </c>
      <c r="E30" s="123">
        <f>SUM(E31:E32)</f>
        <v>0</v>
      </c>
      <c r="F30" s="123">
        <f>SUM(F31:F32)</f>
        <v>0</v>
      </c>
      <c r="G30" s="123">
        <f aca="true" t="shared" si="11" ref="G30:N30">SUM(G31:G32)</f>
        <v>0</v>
      </c>
      <c r="H30" s="123">
        <f t="shared" si="11"/>
        <v>0</v>
      </c>
      <c r="I30" s="123">
        <f t="shared" si="11"/>
        <v>0</v>
      </c>
      <c r="J30" s="123">
        <f t="shared" si="11"/>
        <v>0</v>
      </c>
      <c r="K30" s="123">
        <f t="shared" si="11"/>
        <v>0</v>
      </c>
      <c r="L30" s="123">
        <f t="shared" si="11"/>
        <v>0</v>
      </c>
      <c r="M30" s="123">
        <f t="shared" si="11"/>
        <v>0</v>
      </c>
      <c r="N30" s="123">
        <f t="shared" si="11"/>
        <v>0</v>
      </c>
    </row>
    <row r="31" spans="1:14" s="83" customFormat="1" ht="13.5">
      <c r="A31" s="130">
        <v>2410</v>
      </c>
      <c r="B31" s="118" t="s">
        <v>47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aca="true" t="shared" si="12" ref="J31:J36">G31+H31</f>
        <v>0</v>
      </c>
      <c r="K31" s="124"/>
      <c r="L31" s="124"/>
      <c r="M31" s="124"/>
      <c r="N31" s="124">
        <f aca="true" t="shared" si="13" ref="N31:N36">K31+L31</f>
        <v>0</v>
      </c>
    </row>
    <row r="32" spans="1:14" s="83" customFormat="1" ht="13.5">
      <c r="A32" s="130">
        <v>2420</v>
      </c>
      <c r="B32" s="118" t="s">
        <v>48</v>
      </c>
      <c r="C32" s="124"/>
      <c r="D32" s="124"/>
      <c r="E32" s="124"/>
      <c r="F32" s="124">
        <f t="shared" si="3"/>
        <v>0</v>
      </c>
      <c r="G32" s="124"/>
      <c r="H32" s="124"/>
      <c r="I32" s="124"/>
      <c r="J32" s="124">
        <f t="shared" si="12"/>
        <v>0</v>
      </c>
      <c r="K32" s="124"/>
      <c r="L32" s="124"/>
      <c r="M32" s="124"/>
      <c r="N32" s="124">
        <f t="shared" si="13"/>
        <v>0</v>
      </c>
    </row>
    <row r="33" spans="1:14" s="83" customFormat="1" ht="13.5">
      <c r="A33" s="129">
        <v>2600</v>
      </c>
      <c r="B33" s="117" t="s">
        <v>49</v>
      </c>
      <c r="C33" s="123">
        <f>SUM(C34:C36)</f>
        <v>0</v>
      </c>
      <c r="D33" s="123">
        <f>SUM(D34:D36)</f>
        <v>0</v>
      </c>
      <c r="E33" s="123">
        <f>SUM(E34:E36)</f>
        <v>0</v>
      </c>
      <c r="F33" s="123">
        <f t="shared" si="3"/>
        <v>0</v>
      </c>
      <c r="G33" s="123">
        <f>SUM(G34:G36)</f>
        <v>0</v>
      </c>
      <c r="H33" s="123">
        <f>SUM(H34:H36)</f>
        <v>0</v>
      </c>
      <c r="I33" s="123">
        <f>SUM(I34:I36)</f>
        <v>0</v>
      </c>
      <c r="J33" s="123">
        <f t="shared" si="12"/>
        <v>0</v>
      </c>
      <c r="K33" s="123">
        <f>SUM(K34:K36)</f>
        <v>0</v>
      </c>
      <c r="L33" s="123">
        <f>SUM(L34:L36)</f>
        <v>0</v>
      </c>
      <c r="M33" s="123">
        <f>SUM(M34:M36)</f>
        <v>0</v>
      </c>
      <c r="N33" s="123">
        <f t="shared" si="13"/>
        <v>0</v>
      </c>
    </row>
    <row r="34" spans="1:14" s="83" customFormat="1" ht="26.25">
      <c r="A34" s="130">
        <v>2610</v>
      </c>
      <c r="B34" s="118" t="s">
        <v>50</v>
      </c>
      <c r="C34" s="124"/>
      <c r="D34" s="124"/>
      <c r="E34" s="124"/>
      <c r="F34" s="124">
        <f t="shared" si="3"/>
        <v>0</v>
      </c>
      <c r="G34" s="124"/>
      <c r="H34" s="124"/>
      <c r="I34" s="124"/>
      <c r="J34" s="124">
        <f t="shared" si="12"/>
        <v>0</v>
      </c>
      <c r="K34" s="124"/>
      <c r="L34" s="124"/>
      <c r="M34" s="124"/>
      <c r="N34" s="124">
        <f t="shared" si="13"/>
        <v>0</v>
      </c>
    </row>
    <row r="35" spans="1:14" s="83" customFormat="1" ht="26.25">
      <c r="A35" s="131">
        <v>2620</v>
      </c>
      <c r="B35" s="119" t="s">
        <v>51</v>
      </c>
      <c r="C35" s="125"/>
      <c r="D35" s="125"/>
      <c r="E35" s="125"/>
      <c r="F35" s="125">
        <f t="shared" si="3"/>
        <v>0</v>
      </c>
      <c r="G35" s="125"/>
      <c r="H35" s="125"/>
      <c r="I35" s="125"/>
      <c r="J35" s="125">
        <f t="shared" si="12"/>
        <v>0</v>
      </c>
      <c r="K35" s="125"/>
      <c r="L35" s="125"/>
      <c r="M35" s="125"/>
      <c r="N35" s="125">
        <f t="shared" si="13"/>
        <v>0</v>
      </c>
    </row>
    <row r="36" spans="1:14" s="83" customFormat="1" ht="26.25">
      <c r="A36" s="132">
        <v>2630</v>
      </c>
      <c r="B36" s="120" t="s">
        <v>52</v>
      </c>
      <c r="C36" s="124"/>
      <c r="D36" s="124"/>
      <c r="E36" s="124"/>
      <c r="F36" s="124">
        <f t="shared" si="3"/>
        <v>0</v>
      </c>
      <c r="G36" s="124"/>
      <c r="H36" s="124"/>
      <c r="I36" s="124"/>
      <c r="J36" s="124">
        <f t="shared" si="12"/>
        <v>0</v>
      </c>
      <c r="K36" s="124"/>
      <c r="L36" s="124"/>
      <c r="M36" s="124"/>
      <c r="N36" s="124">
        <f t="shared" si="13"/>
        <v>0</v>
      </c>
    </row>
    <row r="37" spans="1:14" s="83" customFormat="1" ht="13.5">
      <c r="A37" s="133">
        <v>2700</v>
      </c>
      <c r="B37" s="121" t="s">
        <v>53</v>
      </c>
      <c r="C37" s="123">
        <f>SUM(C38:C40)</f>
        <v>0</v>
      </c>
      <c r="D37" s="123">
        <f>SUM(D38:D40)</f>
        <v>0</v>
      </c>
      <c r="E37" s="123">
        <f>SUM(E38:E40)</f>
        <v>0</v>
      </c>
      <c r="F37" s="123">
        <f>SUM(F38:F40)</f>
        <v>0</v>
      </c>
      <c r="G37" s="123">
        <f aca="true" t="shared" si="14" ref="G37:N37">SUM(G38:G40)</f>
        <v>0</v>
      </c>
      <c r="H37" s="123">
        <f t="shared" si="14"/>
        <v>0</v>
      </c>
      <c r="I37" s="123">
        <f t="shared" si="14"/>
        <v>0</v>
      </c>
      <c r="J37" s="123">
        <f t="shared" si="14"/>
        <v>0</v>
      </c>
      <c r="K37" s="123">
        <f t="shared" si="14"/>
        <v>0</v>
      </c>
      <c r="L37" s="123">
        <f t="shared" si="14"/>
        <v>0</v>
      </c>
      <c r="M37" s="123">
        <f t="shared" si="14"/>
        <v>0</v>
      </c>
      <c r="N37" s="123">
        <f t="shared" si="14"/>
        <v>0</v>
      </c>
    </row>
    <row r="38" spans="1:14" s="83" customFormat="1" ht="13.5">
      <c r="A38" s="132">
        <v>2710</v>
      </c>
      <c r="B38" s="120" t="s">
        <v>54</v>
      </c>
      <c r="C38" s="124"/>
      <c r="D38" s="124"/>
      <c r="E38" s="124"/>
      <c r="F38" s="124">
        <f>C38+D38</f>
        <v>0</v>
      </c>
      <c r="G38" s="124"/>
      <c r="H38" s="124"/>
      <c r="I38" s="124"/>
      <c r="J38" s="124">
        <f>G38+H38</f>
        <v>0</v>
      </c>
      <c r="K38" s="124"/>
      <c r="L38" s="124"/>
      <c r="M38" s="124"/>
      <c r="N38" s="124">
        <f>K38+L38</f>
        <v>0</v>
      </c>
    </row>
    <row r="39" spans="1:14" s="83" customFormat="1" ht="13.5">
      <c r="A39" s="134">
        <v>2720</v>
      </c>
      <c r="B39" s="122" t="s">
        <v>55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  <c r="K39" s="126"/>
      <c r="L39" s="126"/>
      <c r="M39" s="126"/>
      <c r="N39" s="126">
        <f>K39+L39</f>
        <v>0</v>
      </c>
    </row>
    <row r="40" spans="1:14" s="83" customFormat="1" ht="13.5">
      <c r="A40" s="130">
        <v>2730</v>
      </c>
      <c r="B40" s="118" t="s">
        <v>56</v>
      </c>
      <c r="C40" s="124"/>
      <c r="D40" s="124"/>
      <c r="E40" s="124"/>
      <c r="F40" s="124">
        <f>C40+D40</f>
        <v>0</v>
      </c>
      <c r="G40" s="124"/>
      <c r="H40" s="124"/>
      <c r="I40" s="124"/>
      <c r="J40" s="124">
        <f>G40+H40</f>
        <v>0</v>
      </c>
      <c r="K40" s="124"/>
      <c r="L40" s="124"/>
      <c r="M40" s="124"/>
      <c r="N40" s="124">
        <f>K40+L40</f>
        <v>0</v>
      </c>
    </row>
    <row r="41" spans="1:14" s="83" customFormat="1" ht="13.5">
      <c r="A41" s="129">
        <v>2800</v>
      </c>
      <c r="B41" s="117" t="s">
        <v>57</v>
      </c>
      <c r="C41" s="123"/>
      <c r="D41" s="123"/>
      <c r="E41" s="123"/>
      <c r="F41" s="123">
        <f>C41+D41</f>
        <v>0</v>
      </c>
      <c r="G41" s="123"/>
      <c r="H41" s="123"/>
      <c r="I41" s="123"/>
      <c r="J41" s="123">
        <f>G41+H41</f>
        <v>0</v>
      </c>
      <c r="K41" s="123"/>
      <c r="L41" s="123"/>
      <c r="M41" s="123"/>
      <c r="N41" s="123">
        <f>K41+L41</f>
        <v>0</v>
      </c>
    </row>
    <row r="42" spans="1:14" ht="15">
      <c r="A42" s="87"/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">
      <c r="A43" s="87"/>
      <c r="B43" s="88"/>
      <c r="C43" s="89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="35" customFormat="1" ht="12.75">
      <c r="N44" s="36" t="s">
        <v>108</v>
      </c>
    </row>
    <row r="45" spans="1:14" s="83" customFormat="1" ht="15" customHeight="1">
      <c r="A45" s="312" t="s">
        <v>153</v>
      </c>
      <c r="B45" s="312" t="s">
        <v>96</v>
      </c>
      <c r="C45" s="288" t="s">
        <v>249</v>
      </c>
      <c r="D45" s="289"/>
      <c r="E45" s="289"/>
      <c r="F45" s="290"/>
      <c r="G45" s="288" t="s">
        <v>250</v>
      </c>
      <c r="H45" s="289"/>
      <c r="I45" s="289"/>
      <c r="J45" s="290"/>
      <c r="K45" s="288" t="s">
        <v>251</v>
      </c>
      <c r="L45" s="289"/>
      <c r="M45" s="289"/>
      <c r="N45" s="290"/>
    </row>
    <row r="46" spans="1:14" s="83" customFormat="1" ht="60" customHeight="1">
      <c r="A46" s="313"/>
      <c r="B46" s="313"/>
      <c r="C46" s="186" t="s">
        <v>23</v>
      </c>
      <c r="D46" s="127" t="s">
        <v>24</v>
      </c>
      <c r="E46" s="167" t="s">
        <v>112</v>
      </c>
      <c r="F46" s="167" t="s">
        <v>115</v>
      </c>
      <c r="G46" s="186" t="s">
        <v>23</v>
      </c>
      <c r="H46" s="127" t="s">
        <v>24</v>
      </c>
      <c r="I46" s="167" t="s">
        <v>112</v>
      </c>
      <c r="J46" s="167" t="s">
        <v>116</v>
      </c>
      <c r="K46" s="186" t="s">
        <v>23</v>
      </c>
      <c r="L46" s="127" t="s">
        <v>24</v>
      </c>
      <c r="M46" s="167" t="s">
        <v>112</v>
      </c>
      <c r="N46" s="167" t="s">
        <v>19</v>
      </c>
    </row>
    <row r="47" spans="1:14" s="83" customFormat="1" ht="13.5">
      <c r="A47" s="66">
        <v>1</v>
      </c>
      <c r="B47" s="66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3" customFormat="1" ht="13.5">
      <c r="A48" s="129">
        <v>3000</v>
      </c>
      <c r="B48" s="117" t="s">
        <v>58</v>
      </c>
      <c r="C48" s="123">
        <f>C49+C63</f>
        <v>0</v>
      </c>
      <c r="D48" s="123">
        <f>D49+D63</f>
        <v>1134</v>
      </c>
      <c r="E48" s="123">
        <f>E49+E63</f>
        <v>1134</v>
      </c>
      <c r="F48" s="123">
        <f>F49+F63</f>
        <v>1134</v>
      </c>
      <c r="G48" s="123">
        <f aca="true" t="shared" si="15" ref="G48:N48">G49+G63</f>
        <v>0</v>
      </c>
      <c r="H48" s="123">
        <f t="shared" si="15"/>
        <v>240</v>
      </c>
      <c r="I48" s="123">
        <f t="shared" si="15"/>
        <v>240</v>
      </c>
      <c r="J48" s="123">
        <f t="shared" si="15"/>
        <v>240</v>
      </c>
      <c r="K48" s="123">
        <f t="shared" si="15"/>
        <v>0</v>
      </c>
      <c r="L48" s="123">
        <f t="shared" si="15"/>
        <v>1150</v>
      </c>
      <c r="M48" s="123">
        <f t="shared" si="15"/>
        <v>1150</v>
      </c>
      <c r="N48" s="123">
        <f t="shared" si="15"/>
        <v>1150</v>
      </c>
    </row>
    <row r="49" spans="1:14" s="83" customFormat="1" ht="13.5">
      <c r="A49" s="129">
        <v>3100</v>
      </c>
      <c r="B49" s="117" t="s">
        <v>59</v>
      </c>
      <c r="C49" s="123">
        <f>C50+C51+C54+C57+C61+C62</f>
        <v>0</v>
      </c>
      <c r="D49" s="123">
        <f>D50+D51+D54+D57+D61+D62</f>
        <v>1134</v>
      </c>
      <c r="E49" s="123">
        <f>E50+E51+E54+E57+E61+E62</f>
        <v>1134</v>
      </c>
      <c r="F49" s="123">
        <f>F50+F51+F54+F57+F61+F62</f>
        <v>1134</v>
      </c>
      <c r="G49" s="123">
        <f aca="true" t="shared" si="16" ref="G49:N49">G50+G51+G54+G57+G61+G62</f>
        <v>0</v>
      </c>
      <c r="H49" s="123">
        <f t="shared" si="16"/>
        <v>240</v>
      </c>
      <c r="I49" s="123">
        <f t="shared" si="16"/>
        <v>240</v>
      </c>
      <c r="J49" s="123">
        <f t="shared" si="16"/>
        <v>240</v>
      </c>
      <c r="K49" s="123">
        <f t="shared" si="16"/>
        <v>0</v>
      </c>
      <c r="L49" s="123">
        <f t="shared" si="16"/>
        <v>1150</v>
      </c>
      <c r="M49" s="123">
        <f t="shared" si="16"/>
        <v>1150</v>
      </c>
      <c r="N49" s="123">
        <f t="shared" si="16"/>
        <v>1150</v>
      </c>
    </row>
    <row r="50" spans="1:14" s="83" customFormat="1" ht="26.25">
      <c r="A50" s="130">
        <v>3110</v>
      </c>
      <c r="B50" s="118" t="s">
        <v>60</v>
      </c>
      <c r="C50" s="124"/>
      <c r="D50" s="124">
        <v>1134</v>
      </c>
      <c r="E50" s="124">
        <v>1134</v>
      </c>
      <c r="F50" s="124">
        <f>C50+D50</f>
        <v>1134</v>
      </c>
      <c r="G50" s="124"/>
      <c r="H50" s="124">
        <v>240</v>
      </c>
      <c r="I50" s="124">
        <v>240</v>
      </c>
      <c r="J50" s="124">
        <f>G50+H50</f>
        <v>240</v>
      </c>
      <c r="K50" s="124"/>
      <c r="L50" s="124">
        <v>1150</v>
      </c>
      <c r="M50" s="124">
        <v>1150</v>
      </c>
      <c r="N50" s="124">
        <f>K50+L50</f>
        <v>1150</v>
      </c>
    </row>
    <row r="51" spans="1:14" s="83" customFormat="1" ht="13.5">
      <c r="A51" s="130">
        <v>3120</v>
      </c>
      <c r="B51" s="118" t="s">
        <v>61</v>
      </c>
      <c r="C51" s="124">
        <f>SUM(C52:C53)</f>
        <v>0</v>
      </c>
      <c r="D51" s="124">
        <f>SUM(D52:D53)</f>
        <v>0</v>
      </c>
      <c r="E51" s="124">
        <f>SUM(E52:E53)</f>
        <v>0</v>
      </c>
      <c r="F51" s="124">
        <f>SUM(F52:F53)</f>
        <v>0</v>
      </c>
      <c r="G51" s="124">
        <f aca="true" t="shared" si="17" ref="G51:N51">SUM(G52:G53)</f>
        <v>0</v>
      </c>
      <c r="H51" s="124">
        <f t="shared" si="17"/>
        <v>0</v>
      </c>
      <c r="I51" s="124">
        <f t="shared" si="17"/>
        <v>0</v>
      </c>
      <c r="J51" s="124">
        <f t="shared" si="17"/>
        <v>0</v>
      </c>
      <c r="K51" s="124">
        <f t="shared" si="17"/>
        <v>0</v>
      </c>
      <c r="L51" s="124">
        <f t="shared" si="17"/>
        <v>0</v>
      </c>
      <c r="M51" s="124">
        <f t="shared" si="17"/>
        <v>0</v>
      </c>
      <c r="N51" s="124">
        <f t="shared" si="17"/>
        <v>0</v>
      </c>
    </row>
    <row r="52" spans="1:14" s="83" customFormat="1" ht="13.5">
      <c r="A52" s="130">
        <v>3121</v>
      </c>
      <c r="B52" s="118" t="s">
        <v>62</v>
      </c>
      <c r="C52" s="124"/>
      <c r="D52" s="124"/>
      <c r="E52" s="124"/>
      <c r="F52" s="124">
        <f aca="true" t="shared" si="18" ref="F52:F67">C52+D52</f>
        <v>0</v>
      </c>
      <c r="G52" s="124"/>
      <c r="H52" s="124"/>
      <c r="I52" s="124"/>
      <c r="J52" s="124">
        <f>G52+H52</f>
        <v>0</v>
      </c>
      <c r="K52" s="124"/>
      <c r="L52" s="124"/>
      <c r="M52" s="124"/>
      <c r="N52" s="124">
        <f>K52+L52</f>
        <v>0</v>
      </c>
    </row>
    <row r="53" spans="1:14" s="83" customFormat="1" ht="13.5">
      <c r="A53" s="130">
        <v>3122</v>
      </c>
      <c r="B53" s="118" t="s">
        <v>63</v>
      </c>
      <c r="C53" s="124"/>
      <c r="D53" s="124"/>
      <c r="E53" s="124"/>
      <c r="F53" s="124">
        <f t="shared" si="18"/>
        <v>0</v>
      </c>
      <c r="G53" s="124"/>
      <c r="H53" s="124"/>
      <c r="I53" s="124"/>
      <c r="J53" s="124">
        <f>G53+H53</f>
        <v>0</v>
      </c>
      <c r="K53" s="124"/>
      <c r="L53" s="124"/>
      <c r="M53" s="124"/>
      <c r="N53" s="124">
        <f>K53+L53</f>
        <v>0</v>
      </c>
    </row>
    <row r="54" spans="1:14" s="83" customFormat="1" ht="13.5">
      <c r="A54" s="130">
        <v>3130</v>
      </c>
      <c r="B54" s="118" t="s">
        <v>64</v>
      </c>
      <c r="C54" s="124">
        <f>SUM(C55:C56)</f>
        <v>0</v>
      </c>
      <c r="D54" s="124">
        <f>SUM(D55:D56)</f>
        <v>0</v>
      </c>
      <c r="E54" s="124">
        <f>SUM(E55:E56)</f>
        <v>0</v>
      </c>
      <c r="F54" s="124">
        <f>SUM(F55:F56)</f>
        <v>0</v>
      </c>
      <c r="G54" s="124">
        <f aca="true" t="shared" si="19" ref="G54:N54">SUM(G55:G56)</f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</row>
    <row r="55" spans="1:14" s="83" customFormat="1" ht="13.5">
      <c r="A55" s="130">
        <v>3131</v>
      </c>
      <c r="B55" s="118" t="s">
        <v>65</v>
      </c>
      <c r="C55" s="124"/>
      <c r="D55" s="124"/>
      <c r="E55" s="124"/>
      <c r="F55" s="124">
        <f t="shared" si="18"/>
        <v>0</v>
      </c>
      <c r="G55" s="124"/>
      <c r="H55" s="124"/>
      <c r="I55" s="124"/>
      <c r="J55" s="124">
        <f>G55+H55</f>
        <v>0</v>
      </c>
      <c r="K55" s="124"/>
      <c r="L55" s="124"/>
      <c r="M55" s="124"/>
      <c r="N55" s="124">
        <f>K55+L55</f>
        <v>0</v>
      </c>
    </row>
    <row r="56" spans="1:14" s="83" customFormat="1" ht="13.5">
      <c r="A56" s="130">
        <v>3132</v>
      </c>
      <c r="B56" s="118" t="s">
        <v>66</v>
      </c>
      <c r="C56" s="124"/>
      <c r="D56" s="124"/>
      <c r="E56" s="124"/>
      <c r="F56" s="124">
        <f t="shared" si="18"/>
        <v>0</v>
      </c>
      <c r="G56" s="124"/>
      <c r="H56" s="124"/>
      <c r="I56" s="124"/>
      <c r="J56" s="124">
        <f>G56+H56</f>
        <v>0</v>
      </c>
      <c r="K56" s="124"/>
      <c r="L56" s="124"/>
      <c r="M56" s="124"/>
      <c r="N56" s="124">
        <f>K56+L56</f>
        <v>0</v>
      </c>
    </row>
    <row r="57" spans="1:14" s="83" customFormat="1" ht="13.5">
      <c r="A57" s="130">
        <v>3140</v>
      </c>
      <c r="B57" s="118" t="s">
        <v>67</v>
      </c>
      <c r="C57" s="124">
        <f>SUM(C58:C60)</f>
        <v>0</v>
      </c>
      <c r="D57" s="124"/>
      <c r="E57" s="124">
        <f>SUM(E58:E60)</f>
        <v>0</v>
      </c>
      <c r="F57" s="124">
        <f>SUM(F58:F60)</f>
        <v>0</v>
      </c>
      <c r="G57" s="124">
        <f aca="true" t="shared" si="20" ref="G57:N57">SUM(G58:G60)</f>
        <v>0</v>
      </c>
      <c r="H57" s="124">
        <f t="shared" si="20"/>
        <v>0</v>
      </c>
      <c r="I57" s="124">
        <f t="shared" si="20"/>
        <v>0</v>
      </c>
      <c r="J57" s="124">
        <f t="shared" si="20"/>
        <v>0</v>
      </c>
      <c r="K57" s="124">
        <f t="shared" si="20"/>
        <v>0</v>
      </c>
      <c r="L57" s="124">
        <f t="shared" si="20"/>
        <v>0</v>
      </c>
      <c r="M57" s="124">
        <f t="shared" si="20"/>
        <v>0</v>
      </c>
      <c r="N57" s="124">
        <f t="shared" si="20"/>
        <v>0</v>
      </c>
    </row>
    <row r="58" spans="1:14" s="83" customFormat="1" ht="13.5">
      <c r="A58" s="130">
        <v>3141</v>
      </c>
      <c r="B58" s="118" t="s">
        <v>68</v>
      </c>
      <c r="C58" s="124"/>
      <c r="D58" s="124"/>
      <c r="E58" s="124"/>
      <c r="F58" s="124">
        <f t="shared" si="18"/>
        <v>0</v>
      </c>
      <c r="G58" s="124"/>
      <c r="H58" s="124"/>
      <c r="I58" s="124"/>
      <c r="J58" s="124">
        <f>G58+H58</f>
        <v>0</v>
      </c>
      <c r="K58" s="124"/>
      <c r="L58" s="124"/>
      <c r="M58" s="124"/>
      <c r="N58" s="124">
        <f>K58+L58</f>
        <v>0</v>
      </c>
    </row>
    <row r="59" spans="1:14" s="83" customFormat="1" ht="13.5">
      <c r="A59" s="130">
        <v>3142</v>
      </c>
      <c r="B59" s="118" t="s">
        <v>69</v>
      </c>
      <c r="C59" s="124"/>
      <c r="D59" s="124"/>
      <c r="E59" s="124"/>
      <c r="F59" s="124">
        <f t="shared" si="18"/>
        <v>0</v>
      </c>
      <c r="G59" s="124"/>
      <c r="H59" s="124"/>
      <c r="I59" s="124"/>
      <c r="J59" s="124">
        <f>G59+H59</f>
        <v>0</v>
      </c>
      <c r="K59" s="124"/>
      <c r="L59" s="124"/>
      <c r="M59" s="124"/>
      <c r="N59" s="124">
        <f>K59+L59</f>
        <v>0</v>
      </c>
    </row>
    <row r="60" spans="1:14" s="83" customFormat="1" ht="15" customHeight="1">
      <c r="A60" s="130">
        <v>3143</v>
      </c>
      <c r="B60" s="118" t="s">
        <v>70</v>
      </c>
      <c r="C60" s="124"/>
      <c r="D60" s="124"/>
      <c r="E60" s="124"/>
      <c r="F60" s="124">
        <f t="shared" si="18"/>
        <v>0</v>
      </c>
      <c r="G60" s="124"/>
      <c r="H60" s="124"/>
      <c r="I60" s="124"/>
      <c r="J60" s="124">
        <f>G60+H60</f>
        <v>0</v>
      </c>
      <c r="K60" s="124"/>
      <c r="L60" s="124"/>
      <c r="M60" s="124"/>
      <c r="N60" s="124">
        <f>K60+L60</f>
        <v>0</v>
      </c>
    </row>
    <row r="61" spans="1:14" s="83" customFormat="1" ht="13.5">
      <c r="A61" s="130">
        <v>3150</v>
      </c>
      <c r="B61" s="118" t="s">
        <v>71</v>
      </c>
      <c r="C61" s="124"/>
      <c r="D61" s="124"/>
      <c r="E61" s="124"/>
      <c r="F61" s="124">
        <f t="shared" si="18"/>
        <v>0</v>
      </c>
      <c r="G61" s="124"/>
      <c r="H61" s="124"/>
      <c r="I61" s="124"/>
      <c r="J61" s="124">
        <f>G61+H61</f>
        <v>0</v>
      </c>
      <c r="K61" s="124"/>
      <c r="L61" s="124"/>
      <c r="M61" s="124"/>
      <c r="N61" s="124">
        <f>K61+L61</f>
        <v>0</v>
      </c>
    </row>
    <row r="62" spans="1:14" s="83" customFormat="1" ht="13.5">
      <c r="A62" s="130">
        <v>3160</v>
      </c>
      <c r="B62" s="118" t="s">
        <v>72</v>
      </c>
      <c r="C62" s="124"/>
      <c r="D62" s="124"/>
      <c r="E62" s="124"/>
      <c r="F62" s="124">
        <f t="shared" si="18"/>
        <v>0</v>
      </c>
      <c r="G62" s="124"/>
      <c r="H62" s="124"/>
      <c r="I62" s="124"/>
      <c r="J62" s="124">
        <f>G62+H62</f>
        <v>0</v>
      </c>
      <c r="K62" s="124"/>
      <c r="L62" s="124"/>
      <c r="M62" s="124"/>
      <c r="N62" s="124">
        <f>K62+L62</f>
        <v>0</v>
      </c>
    </row>
    <row r="63" spans="1:14" s="83" customFormat="1" ht="13.5">
      <c r="A63" s="129">
        <v>3200</v>
      </c>
      <c r="B63" s="117" t="s">
        <v>73</v>
      </c>
      <c r="C63" s="123">
        <f>SUM(C64:C67)</f>
        <v>0</v>
      </c>
      <c r="D63" s="123">
        <f>SUM(D64:D67)</f>
        <v>0</v>
      </c>
      <c r="E63" s="123">
        <f>SUM(E64:E67)</f>
        <v>0</v>
      </c>
      <c r="F63" s="123">
        <f>SUM(F64:F67)</f>
        <v>0</v>
      </c>
      <c r="G63" s="123">
        <f aca="true" t="shared" si="21" ref="G63:N63">SUM(G64:G67)</f>
        <v>0</v>
      </c>
      <c r="H63" s="123">
        <f t="shared" si="21"/>
        <v>0</v>
      </c>
      <c r="I63" s="123">
        <f t="shared" si="21"/>
        <v>0</v>
      </c>
      <c r="J63" s="123">
        <f t="shared" si="21"/>
        <v>0</v>
      </c>
      <c r="K63" s="123">
        <f t="shared" si="21"/>
        <v>0</v>
      </c>
      <c r="L63" s="123">
        <f t="shared" si="21"/>
        <v>0</v>
      </c>
      <c r="M63" s="123">
        <f t="shared" si="21"/>
        <v>0</v>
      </c>
      <c r="N63" s="123">
        <f t="shared" si="21"/>
        <v>0</v>
      </c>
    </row>
    <row r="64" spans="1:14" s="83" customFormat="1" ht="26.25">
      <c r="A64" s="130">
        <v>3210</v>
      </c>
      <c r="B64" s="118" t="s">
        <v>74</v>
      </c>
      <c r="C64" s="124"/>
      <c r="D64" s="124"/>
      <c r="E64" s="124"/>
      <c r="F64" s="124">
        <f t="shared" si="18"/>
        <v>0</v>
      </c>
      <c r="G64" s="124"/>
      <c r="H64" s="124"/>
      <c r="I64" s="124"/>
      <c r="J64" s="124">
        <f>G64+H64</f>
        <v>0</v>
      </c>
      <c r="K64" s="124"/>
      <c r="L64" s="124"/>
      <c r="M64" s="124"/>
      <c r="N64" s="124">
        <f>K64+L64</f>
        <v>0</v>
      </c>
    </row>
    <row r="65" spans="1:14" s="83" customFormat="1" ht="26.25">
      <c r="A65" s="130">
        <v>3220</v>
      </c>
      <c r="B65" s="118" t="s">
        <v>75</v>
      </c>
      <c r="C65" s="124"/>
      <c r="D65" s="124"/>
      <c r="E65" s="124"/>
      <c r="F65" s="124">
        <f t="shared" si="18"/>
        <v>0</v>
      </c>
      <c r="G65" s="124"/>
      <c r="H65" s="124"/>
      <c r="I65" s="124"/>
      <c r="J65" s="124">
        <f>G65+H65</f>
        <v>0</v>
      </c>
      <c r="K65" s="124"/>
      <c r="L65" s="124"/>
      <c r="M65" s="124"/>
      <c r="N65" s="124">
        <f>K65+L65</f>
        <v>0</v>
      </c>
    </row>
    <row r="66" spans="1:14" s="83" customFormat="1" ht="26.25">
      <c r="A66" s="130">
        <v>3230</v>
      </c>
      <c r="B66" s="118" t="s">
        <v>76</v>
      </c>
      <c r="C66" s="124"/>
      <c r="D66" s="124"/>
      <c r="E66" s="124"/>
      <c r="F66" s="124">
        <f t="shared" si="18"/>
        <v>0</v>
      </c>
      <c r="G66" s="124"/>
      <c r="H66" s="124"/>
      <c r="I66" s="124"/>
      <c r="J66" s="124">
        <f>G66+H66</f>
        <v>0</v>
      </c>
      <c r="K66" s="124"/>
      <c r="L66" s="124"/>
      <c r="M66" s="124"/>
      <c r="N66" s="124">
        <f>K66+L66</f>
        <v>0</v>
      </c>
    </row>
    <row r="67" spans="1:14" s="83" customFormat="1" ht="13.5">
      <c r="A67" s="131">
        <v>3240</v>
      </c>
      <c r="B67" s="118" t="s">
        <v>77</v>
      </c>
      <c r="C67" s="124"/>
      <c r="D67" s="124"/>
      <c r="E67" s="124"/>
      <c r="F67" s="124">
        <f t="shared" si="18"/>
        <v>0</v>
      </c>
      <c r="G67" s="124"/>
      <c r="H67" s="124"/>
      <c r="I67" s="124"/>
      <c r="J67" s="124">
        <f>G67+H67</f>
        <v>0</v>
      </c>
      <c r="K67" s="124"/>
      <c r="L67" s="124"/>
      <c r="M67" s="124"/>
      <c r="N67" s="124">
        <f>K67+L67</f>
        <v>0</v>
      </c>
    </row>
    <row r="68" spans="1:14" s="114" customFormat="1" ht="13.5">
      <c r="A68" s="181"/>
      <c r="B68" s="106" t="s">
        <v>109</v>
      </c>
      <c r="C68" s="128">
        <f aca="true" t="shared" si="22" ref="C68:N68">C7+C48</f>
        <v>11400.6</v>
      </c>
      <c r="D68" s="128">
        <f t="shared" si="22"/>
        <v>1134</v>
      </c>
      <c r="E68" s="128">
        <f t="shared" si="22"/>
        <v>1134</v>
      </c>
      <c r="F68" s="128">
        <f t="shared" si="22"/>
        <v>12534.6</v>
      </c>
      <c r="G68" s="128">
        <f t="shared" si="22"/>
        <v>12632.8</v>
      </c>
      <c r="H68" s="128">
        <f t="shared" si="22"/>
        <v>240</v>
      </c>
      <c r="I68" s="128">
        <f t="shared" si="22"/>
        <v>240</v>
      </c>
      <c r="J68" s="128">
        <f t="shared" si="22"/>
        <v>12872.8</v>
      </c>
      <c r="K68" s="128">
        <f t="shared" si="22"/>
        <v>13889</v>
      </c>
      <c r="L68" s="128">
        <f t="shared" si="22"/>
        <v>1150</v>
      </c>
      <c r="M68" s="128">
        <f t="shared" si="22"/>
        <v>1150</v>
      </c>
      <c r="N68" s="128">
        <f t="shared" si="22"/>
        <v>15039</v>
      </c>
    </row>
    <row r="70" spans="1:14" ht="15">
      <c r="A70" s="191" t="s">
        <v>255</v>
      </c>
      <c r="B70" s="191"/>
      <c r="C70" s="191"/>
      <c r="D70" s="191"/>
      <c r="E70" s="191"/>
      <c r="F70" s="191"/>
      <c r="G70" s="65"/>
      <c r="H70" s="65"/>
      <c r="I70" s="65"/>
      <c r="J70" s="65"/>
      <c r="K70" s="65"/>
      <c r="L70" s="65"/>
      <c r="M70" s="65"/>
      <c r="N70" s="36" t="s">
        <v>108</v>
      </c>
    </row>
    <row r="71" spans="1:14" s="83" customFormat="1" ht="15" customHeight="1">
      <c r="A71" s="312" t="s">
        <v>154</v>
      </c>
      <c r="B71" s="312" t="s">
        <v>96</v>
      </c>
      <c r="C71" s="288" t="s">
        <v>249</v>
      </c>
      <c r="D71" s="289"/>
      <c r="E71" s="289"/>
      <c r="F71" s="290"/>
      <c r="G71" s="288" t="s">
        <v>250</v>
      </c>
      <c r="H71" s="289"/>
      <c r="I71" s="289"/>
      <c r="J71" s="290"/>
      <c r="K71" s="288" t="s">
        <v>251</v>
      </c>
      <c r="L71" s="289"/>
      <c r="M71" s="289"/>
      <c r="N71" s="290"/>
    </row>
    <row r="72" spans="1:14" s="83" customFormat="1" ht="41.25">
      <c r="A72" s="314"/>
      <c r="B72" s="313"/>
      <c r="C72" s="186" t="s">
        <v>23</v>
      </c>
      <c r="D72" s="127" t="s">
        <v>24</v>
      </c>
      <c r="E72" s="167" t="s">
        <v>112</v>
      </c>
      <c r="F72" s="167" t="s">
        <v>115</v>
      </c>
      <c r="G72" s="186" t="s">
        <v>23</v>
      </c>
      <c r="H72" s="127" t="s">
        <v>24</v>
      </c>
      <c r="I72" s="167" t="s">
        <v>112</v>
      </c>
      <c r="J72" s="167" t="s">
        <v>116</v>
      </c>
      <c r="K72" s="186" t="s">
        <v>23</v>
      </c>
      <c r="L72" s="127" t="s">
        <v>24</v>
      </c>
      <c r="M72" s="167" t="s">
        <v>112</v>
      </c>
      <c r="N72" s="167" t="s">
        <v>19</v>
      </c>
    </row>
    <row r="73" spans="1:14" s="83" customFormat="1" ht="13.5">
      <c r="A73" s="64">
        <v>1</v>
      </c>
      <c r="B73" s="64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s="83" customFormat="1" ht="13.5">
      <c r="A75" s="66"/>
      <c r="B75" s="82"/>
      <c r="C75" s="163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83" customFormat="1" ht="13.5">
      <c r="A76" s="139"/>
      <c r="B76" s="106" t="s">
        <v>109</v>
      </c>
      <c r="C76" s="13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3">
      <selection activeCell="G15" sqref="G15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6" customFormat="1" ht="15">
      <c r="B1" s="33"/>
      <c r="C1" s="33"/>
      <c r="D1" s="33"/>
      <c r="E1" s="33"/>
      <c r="F1" s="33"/>
      <c r="H1" s="143"/>
      <c r="I1" s="143"/>
      <c r="J1" s="152"/>
    </row>
    <row r="2" spans="1:10" s="37" customFormat="1" ht="15">
      <c r="A2" s="33" t="s">
        <v>256</v>
      </c>
      <c r="B2" s="35"/>
      <c r="C2" s="35"/>
      <c r="D2" s="35"/>
      <c r="E2" s="35"/>
      <c r="F2" s="35"/>
      <c r="G2" s="35"/>
      <c r="H2" s="35"/>
      <c r="I2" s="35"/>
      <c r="J2" s="36" t="s">
        <v>108</v>
      </c>
    </row>
    <row r="3" spans="1:10" s="83" customFormat="1" ht="15" customHeight="1">
      <c r="A3" s="312" t="s">
        <v>153</v>
      </c>
      <c r="B3" s="312" t="s">
        <v>96</v>
      </c>
      <c r="C3" s="315" t="s">
        <v>165</v>
      </c>
      <c r="D3" s="316"/>
      <c r="E3" s="316"/>
      <c r="F3" s="317"/>
      <c r="G3" s="315" t="s">
        <v>253</v>
      </c>
      <c r="H3" s="316"/>
      <c r="I3" s="316"/>
      <c r="J3" s="317"/>
    </row>
    <row r="4" spans="1:10" s="83" customFormat="1" ht="60" customHeight="1">
      <c r="A4" s="313"/>
      <c r="B4" s="314"/>
      <c r="C4" s="186" t="s">
        <v>23</v>
      </c>
      <c r="D4" s="127" t="s">
        <v>24</v>
      </c>
      <c r="E4" s="167" t="s">
        <v>112</v>
      </c>
      <c r="F4" s="167" t="s">
        <v>115</v>
      </c>
      <c r="G4" s="186" t="s">
        <v>23</v>
      </c>
      <c r="H4" s="127" t="s">
        <v>24</v>
      </c>
      <c r="I4" s="167" t="s">
        <v>112</v>
      </c>
      <c r="J4" s="167" t="s">
        <v>116</v>
      </c>
    </row>
    <row r="5" spans="1:10" s="83" customFormat="1" ht="13.5">
      <c r="A5" s="66">
        <v>1</v>
      </c>
      <c r="B5" s="66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129">
        <v>2000</v>
      </c>
      <c r="B6" s="117" t="s">
        <v>25</v>
      </c>
      <c r="C6" s="123">
        <f aca="true" t="shared" si="0" ref="C6:J6">C7+C12+C29+C32+C36+C40</f>
        <v>14500</v>
      </c>
      <c r="D6" s="123">
        <f t="shared" si="0"/>
        <v>0</v>
      </c>
      <c r="E6" s="123">
        <f t="shared" si="0"/>
        <v>0</v>
      </c>
      <c r="F6" s="123">
        <f t="shared" si="0"/>
        <v>14500</v>
      </c>
      <c r="G6" s="123">
        <f t="shared" si="0"/>
        <v>16500</v>
      </c>
      <c r="H6" s="123">
        <f t="shared" si="0"/>
        <v>0</v>
      </c>
      <c r="I6" s="123">
        <f t="shared" si="0"/>
        <v>0</v>
      </c>
      <c r="J6" s="123">
        <f t="shared" si="0"/>
        <v>16500</v>
      </c>
    </row>
    <row r="7" spans="1:10" s="83" customFormat="1" ht="13.5">
      <c r="A7" s="129">
        <v>2100</v>
      </c>
      <c r="B7" s="117" t="s">
        <v>26</v>
      </c>
      <c r="C7" s="123">
        <f aca="true" t="shared" si="1" ref="C7:J7">C8+C11</f>
        <v>7076</v>
      </c>
      <c r="D7" s="123">
        <f t="shared" si="1"/>
        <v>0</v>
      </c>
      <c r="E7" s="123">
        <f t="shared" si="1"/>
        <v>0</v>
      </c>
      <c r="F7" s="123">
        <f t="shared" si="1"/>
        <v>7076</v>
      </c>
      <c r="G7" s="123">
        <f t="shared" si="1"/>
        <v>7930</v>
      </c>
      <c r="H7" s="123">
        <f t="shared" si="1"/>
        <v>0</v>
      </c>
      <c r="I7" s="123">
        <f t="shared" si="1"/>
        <v>0</v>
      </c>
      <c r="J7" s="123">
        <f t="shared" si="1"/>
        <v>7930</v>
      </c>
    </row>
    <row r="8" spans="1:10" s="83" customFormat="1" ht="13.5">
      <c r="A8" s="130">
        <v>2110</v>
      </c>
      <c r="B8" s="118" t="s">
        <v>27</v>
      </c>
      <c r="C8" s="124">
        <f aca="true" t="shared" si="2" ref="C8:J8">SUM(C9:C10)</f>
        <v>5800</v>
      </c>
      <c r="D8" s="124">
        <f t="shared" si="2"/>
        <v>0</v>
      </c>
      <c r="E8" s="124">
        <f t="shared" si="2"/>
        <v>0</v>
      </c>
      <c r="F8" s="124">
        <f t="shared" si="2"/>
        <v>5800</v>
      </c>
      <c r="G8" s="124">
        <f t="shared" si="2"/>
        <v>6500</v>
      </c>
      <c r="H8" s="124">
        <f t="shared" si="2"/>
        <v>0</v>
      </c>
      <c r="I8" s="124">
        <f t="shared" si="2"/>
        <v>0</v>
      </c>
      <c r="J8" s="124">
        <f t="shared" si="2"/>
        <v>6500</v>
      </c>
    </row>
    <row r="9" spans="1:10" s="83" customFormat="1" ht="13.5">
      <c r="A9" s="130">
        <v>2111</v>
      </c>
      <c r="B9" s="118" t="s">
        <v>28</v>
      </c>
      <c r="C9" s="124">
        <v>5800</v>
      </c>
      <c r="D9" s="124"/>
      <c r="E9" s="124"/>
      <c r="F9" s="124">
        <f aca="true" t="shared" si="3" ref="F9:F35">C9+D9</f>
        <v>5800</v>
      </c>
      <c r="G9" s="124">
        <v>6500</v>
      </c>
      <c r="H9" s="124"/>
      <c r="I9" s="124"/>
      <c r="J9" s="124">
        <f>G9+H9</f>
        <v>6500</v>
      </c>
    </row>
    <row r="10" spans="1:10" s="83" customFormat="1" ht="13.5">
      <c r="A10" s="130">
        <v>2112</v>
      </c>
      <c r="B10" s="118" t="s">
        <v>29</v>
      </c>
      <c r="C10" s="124"/>
      <c r="D10" s="124"/>
      <c r="E10" s="124"/>
      <c r="F10" s="124">
        <f t="shared" si="3"/>
        <v>0</v>
      </c>
      <c r="G10" s="124"/>
      <c r="H10" s="124"/>
      <c r="I10" s="124"/>
      <c r="J10" s="124">
        <f>G10+H10</f>
        <v>0</v>
      </c>
    </row>
    <row r="11" spans="1:10" s="83" customFormat="1" ht="13.5">
      <c r="A11" s="130">
        <v>2120</v>
      </c>
      <c r="B11" s="118" t="s">
        <v>30</v>
      </c>
      <c r="C11" s="124">
        <v>1276</v>
      </c>
      <c r="D11" s="124"/>
      <c r="E11" s="124"/>
      <c r="F11" s="124">
        <f t="shared" si="3"/>
        <v>1276</v>
      </c>
      <c r="G11" s="124">
        <v>1430</v>
      </c>
      <c r="H11" s="124"/>
      <c r="I11" s="124"/>
      <c r="J11" s="124">
        <f>G11+H11</f>
        <v>1430</v>
      </c>
    </row>
    <row r="12" spans="1:10" s="83" customFormat="1" ht="13.5">
      <c r="A12" s="129">
        <v>2200</v>
      </c>
      <c r="B12" s="117" t="s">
        <v>31</v>
      </c>
      <c r="C12" s="123">
        <f aca="true" t="shared" si="4" ref="C12:J12">C13+C14+C15+C16+C17+C18+C19+C26</f>
        <v>7424</v>
      </c>
      <c r="D12" s="123">
        <f t="shared" si="4"/>
        <v>0</v>
      </c>
      <c r="E12" s="123">
        <f t="shared" si="4"/>
        <v>0</v>
      </c>
      <c r="F12" s="123">
        <f t="shared" si="4"/>
        <v>7424</v>
      </c>
      <c r="G12" s="123">
        <f t="shared" si="4"/>
        <v>8570</v>
      </c>
      <c r="H12" s="123">
        <f t="shared" si="4"/>
        <v>0</v>
      </c>
      <c r="I12" s="123">
        <f t="shared" si="4"/>
        <v>0</v>
      </c>
      <c r="J12" s="123">
        <f t="shared" si="4"/>
        <v>8570</v>
      </c>
    </row>
    <row r="13" spans="1:10" s="83" customFormat="1" ht="13.5">
      <c r="A13" s="130">
        <v>2210</v>
      </c>
      <c r="B13" s="118" t="s">
        <v>32</v>
      </c>
      <c r="C13" s="124">
        <v>765</v>
      </c>
      <c r="D13" s="124"/>
      <c r="E13" s="124"/>
      <c r="F13" s="124">
        <f t="shared" si="3"/>
        <v>765</v>
      </c>
      <c r="G13" s="124">
        <v>1000</v>
      </c>
      <c r="H13" s="124"/>
      <c r="I13" s="124"/>
      <c r="J13" s="124">
        <f aca="true" t="shared" si="5" ref="J13:J18">G13+H13</f>
        <v>1000</v>
      </c>
    </row>
    <row r="14" spans="1:10" s="83" customFormat="1" ht="13.5">
      <c r="A14" s="130">
        <v>2220</v>
      </c>
      <c r="B14" s="118" t="s">
        <v>33</v>
      </c>
      <c r="C14" s="124">
        <v>15</v>
      </c>
      <c r="D14" s="124"/>
      <c r="E14" s="124"/>
      <c r="F14" s="124">
        <f t="shared" si="3"/>
        <v>15</v>
      </c>
      <c r="G14" s="124">
        <v>30</v>
      </c>
      <c r="H14" s="124"/>
      <c r="I14" s="124"/>
      <c r="J14" s="124">
        <f t="shared" si="5"/>
        <v>30</v>
      </c>
    </row>
    <row r="15" spans="1:10" s="83" customFormat="1" ht="13.5">
      <c r="A15" s="130">
        <v>2230</v>
      </c>
      <c r="B15" s="118" t="s">
        <v>34</v>
      </c>
      <c r="C15" s="124">
        <v>4120</v>
      </c>
      <c r="D15" s="124"/>
      <c r="E15" s="124"/>
      <c r="F15" s="124">
        <f t="shared" si="3"/>
        <v>4120</v>
      </c>
      <c r="G15" s="124">
        <v>4400</v>
      </c>
      <c r="H15" s="124"/>
      <c r="I15" s="124"/>
      <c r="J15" s="124">
        <f t="shared" si="5"/>
        <v>4400</v>
      </c>
    </row>
    <row r="16" spans="1:10" s="83" customFormat="1" ht="13.5">
      <c r="A16" s="130">
        <v>2240</v>
      </c>
      <c r="B16" s="118" t="s">
        <v>35</v>
      </c>
      <c r="C16" s="124">
        <v>310</v>
      </c>
      <c r="D16" s="124"/>
      <c r="E16" s="124"/>
      <c r="F16" s="124">
        <f t="shared" si="3"/>
        <v>310</v>
      </c>
      <c r="G16" s="124">
        <v>460</v>
      </c>
      <c r="H16" s="124"/>
      <c r="I16" s="124"/>
      <c r="J16" s="124">
        <f t="shared" si="5"/>
        <v>460</v>
      </c>
    </row>
    <row r="17" spans="1:10" s="83" customFormat="1" ht="13.5">
      <c r="A17" s="130">
        <v>2250</v>
      </c>
      <c r="B17" s="118" t="s">
        <v>36</v>
      </c>
      <c r="C17" s="124">
        <v>29</v>
      </c>
      <c r="D17" s="124"/>
      <c r="E17" s="124"/>
      <c r="F17" s="124">
        <f t="shared" si="3"/>
        <v>29</v>
      </c>
      <c r="G17" s="124">
        <v>40</v>
      </c>
      <c r="H17" s="124"/>
      <c r="I17" s="124"/>
      <c r="J17" s="124">
        <f t="shared" si="5"/>
        <v>40</v>
      </c>
    </row>
    <row r="18" spans="1:10" s="83" customFormat="1" ht="13.5">
      <c r="A18" s="130">
        <v>2260</v>
      </c>
      <c r="B18" s="118" t="s">
        <v>37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</row>
    <row r="19" spans="1:10" s="83" customFormat="1" ht="13.5">
      <c r="A19" s="130">
        <v>2270</v>
      </c>
      <c r="B19" s="118" t="s">
        <v>38</v>
      </c>
      <c r="C19" s="124">
        <f aca="true" t="shared" si="6" ref="C19:J19">SUM(C20:C25)</f>
        <v>35</v>
      </c>
      <c r="D19" s="124">
        <f t="shared" si="6"/>
        <v>0</v>
      </c>
      <c r="E19" s="124">
        <f t="shared" si="6"/>
        <v>0</v>
      </c>
      <c r="F19" s="124">
        <f t="shared" si="6"/>
        <v>35</v>
      </c>
      <c r="G19" s="124">
        <f t="shared" si="6"/>
        <v>40</v>
      </c>
      <c r="H19" s="124">
        <f t="shared" si="6"/>
        <v>0</v>
      </c>
      <c r="I19" s="124">
        <f t="shared" si="6"/>
        <v>0</v>
      </c>
      <c r="J19" s="124">
        <f t="shared" si="6"/>
        <v>40</v>
      </c>
    </row>
    <row r="20" spans="1:10" s="83" customFormat="1" ht="13.5">
      <c r="A20" s="130">
        <v>2271</v>
      </c>
      <c r="B20" s="118" t="s">
        <v>39</v>
      </c>
      <c r="C20" s="124">
        <v>7</v>
      </c>
      <c r="D20" s="124"/>
      <c r="E20" s="124"/>
      <c r="F20" s="124">
        <f t="shared" si="3"/>
        <v>7</v>
      </c>
      <c r="G20" s="124">
        <v>8</v>
      </c>
      <c r="H20" s="124"/>
      <c r="I20" s="124"/>
      <c r="J20" s="124">
        <f aca="true" t="shared" si="7" ref="J20:J25">G20+H20</f>
        <v>8</v>
      </c>
    </row>
    <row r="21" spans="1:10" s="83" customFormat="1" ht="13.5">
      <c r="A21" s="130">
        <v>2272</v>
      </c>
      <c r="B21" s="118" t="s">
        <v>40</v>
      </c>
      <c r="C21" s="124">
        <v>8</v>
      </c>
      <c r="D21" s="124"/>
      <c r="E21" s="124"/>
      <c r="F21" s="124">
        <f t="shared" si="3"/>
        <v>8</v>
      </c>
      <c r="G21" s="124">
        <v>10</v>
      </c>
      <c r="H21" s="124"/>
      <c r="I21" s="124"/>
      <c r="J21" s="124">
        <f t="shared" si="7"/>
        <v>10</v>
      </c>
    </row>
    <row r="22" spans="1:10" s="83" customFormat="1" ht="13.5">
      <c r="A22" s="130">
        <v>2273</v>
      </c>
      <c r="B22" s="118" t="s">
        <v>41</v>
      </c>
      <c r="C22" s="124">
        <v>20</v>
      </c>
      <c r="D22" s="124"/>
      <c r="E22" s="124"/>
      <c r="F22" s="124">
        <f t="shared" si="3"/>
        <v>20</v>
      </c>
      <c r="G22" s="124">
        <v>22</v>
      </c>
      <c r="H22" s="124"/>
      <c r="I22" s="124"/>
      <c r="J22" s="124">
        <f t="shared" si="7"/>
        <v>22</v>
      </c>
    </row>
    <row r="23" spans="1:10" s="83" customFormat="1" ht="13.5">
      <c r="A23" s="130">
        <v>2274</v>
      </c>
      <c r="B23" s="118" t="s">
        <v>42</v>
      </c>
      <c r="C23" s="124"/>
      <c r="D23" s="124"/>
      <c r="E23" s="124"/>
      <c r="F23" s="124">
        <f t="shared" si="3"/>
        <v>0</v>
      </c>
      <c r="G23" s="124"/>
      <c r="H23" s="124"/>
      <c r="I23" s="124"/>
      <c r="J23" s="124">
        <f t="shared" si="7"/>
        <v>0</v>
      </c>
    </row>
    <row r="24" spans="1:10" s="83" customFormat="1" ht="13.5">
      <c r="A24" s="130">
        <v>2275</v>
      </c>
      <c r="B24" s="118" t="s">
        <v>190</v>
      </c>
      <c r="C24" s="124"/>
      <c r="D24" s="124"/>
      <c r="E24" s="124"/>
      <c r="F24" s="124">
        <f>C24+D24</f>
        <v>0</v>
      </c>
      <c r="G24" s="124"/>
      <c r="H24" s="124"/>
      <c r="I24" s="124"/>
      <c r="J24" s="124">
        <f t="shared" si="7"/>
        <v>0</v>
      </c>
    </row>
    <row r="25" spans="1:10" s="83" customFormat="1" ht="13.5">
      <c r="A25" s="130">
        <v>2276</v>
      </c>
      <c r="B25" s="118" t="s">
        <v>104</v>
      </c>
      <c r="C25" s="124"/>
      <c r="D25" s="124"/>
      <c r="E25" s="124"/>
      <c r="F25" s="124">
        <f t="shared" si="3"/>
        <v>0</v>
      </c>
      <c r="G25" s="124"/>
      <c r="H25" s="124"/>
      <c r="I25" s="124"/>
      <c r="J25" s="124">
        <f t="shared" si="7"/>
        <v>0</v>
      </c>
    </row>
    <row r="26" spans="1:10" s="83" customFormat="1" ht="26.25">
      <c r="A26" s="130">
        <v>2280</v>
      </c>
      <c r="B26" s="118" t="s">
        <v>43</v>
      </c>
      <c r="C26" s="124">
        <f aca="true" t="shared" si="8" ref="C26:J26">SUM(C27:C28)</f>
        <v>2150</v>
      </c>
      <c r="D26" s="124">
        <f t="shared" si="8"/>
        <v>0</v>
      </c>
      <c r="E26" s="124">
        <f t="shared" si="8"/>
        <v>0</v>
      </c>
      <c r="F26" s="124">
        <f t="shared" si="8"/>
        <v>2150</v>
      </c>
      <c r="G26" s="124">
        <f t="shared" si="8"/>
        <v>2600</v>
      </c>
      <c r="H26" s="124">
        <f t="shared" si="8"/>
        <v>0</v>
      </c>
      <c r="I26" s="124">
        <f t="shared" si="8"/>
        <v>0</v>
      </c>
      <c r="J26" s="124">
        <f t="shared" si="8"/>
        <v>2600</v>
      </c>
    </row>
    <row r="27" spans="1:10" s="83" customFormat="1" ht="26.25">
      <c r="A27" s="130">
        <v>2281</v>
      </c>
      <c r="B27" s="118" t="s">
        <v>44</v>
      </c>
      <c r="C27" s="124"/>
      <c r="D27" s="124"/>
      <c r="E27" s="124"/>
      <c r="F27" s="124">
        <f t="shared" si="3"/>
        <v>0</v>
      </c>
      <c r="G27" s="124"/>
      <c r="H27" s="124"/>
      <c r="I27" s="124"/>
      <c r="J27" s="124">
        <f>G27+H27</f>
        <v>0</v>
      </c>
    </row>
    <row r="28" spans="1:10" s="83" customFormat="1" ht="26.25">
      <c r="A28" s="130">
        <v>2282</v>
      </c>
      <c r="B28" s="118" t="s">
        <v>45</v>
      </c>
      <c r="C28" s="124">
        <v>2150</v>
      </c>
      <c r="D28" s="124"/>
      <c r="E28" s="124"/>
      <c r="F28" s="124">
        <f t="shared" si="3"/>
        <v>2150</v>
      </c>
      <c r="G28" s="124">
        <v>2600</v>
      </c>
      <c r="H28" s="124"/>
      <c r="I28" s="124"/>
      <c r="J28" s="124">
        <f>G28+H28</f>
        <v>2600</v>
      </c>
    </row>
    <row r="29" spans="1:10" s="83" customFormat="1" ht="13.5">
      <c r="A29" s="129">
        <v>2400</v>
      </c>
      <c r="B29" s="117" t="s">
        <v>46</v>
      </c>
      <c r="C29" s="123">
        <f aca="true" t="shared" si="9" ref="C29:J29">SUM(C30:C31)</f>
        <v>0</v>
      </c>
      <c r="D29" s="123">
        <f t="shared" si="9"/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0</v>
      </c>
      <c r="J29" s="123">
        <f t="shared" si="9"/>
        <v>0</v>
      </c>
    </row>
    <row r="30" spans="1:10" s="83" customFormat="1" ht="13.5">
      <c r="A30" s="130">
        <v>2410</v>
      </c>
      <c r="B30" s="118" t="s">
        <v>47</v>
      </c>
      <c r="C30" s="124"/>
      <c r="D30" s="124"/>
      <c r="E30" s="124"/>
      <c r="F30" s="124">
        <f t="shared" si="3"/>
        <v>0</v>
      </c>
      <c r="G30" s="124"/>
      <c r="H30" s="124"/>
      <c r="I30" s="124"/>
      <c r="J30" s="124">
        <f aca="true" t="shared" si="10" ref="J30:J35">G30+H30</f>
        <v>0</v>
      </c>
    </row>
    <row r="31" spans="1:10" s="83" customFormat="1" ht="13.5">
      <c r="A31" s="130">
        <v>2420</v>
      </c>
      <c r="B31" s="118" t="s">
        <v>48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t="shared" si="10"/>
        <v>0</v>
      </c>
    </row>
    <row r="32" spans="1:10" s="83" customFormat="1" ht="13.5">
      <c r="A32" s="129">
        <v>2600</v>
      </c>
      <c r="B32" s="117" t="s">
        <v>49</v>
      </c>
      <c r="C32" s="123">
        <f>SUM(C33:C35)</f>
        <v>0</v>
      </c>
      <c r="D32" s="123">
        <f>SUM(D33:D35)</f>
        <v>0</v>
      </c>
      <c r="E32" s="123">
        <f>SUM(E33:E35)</f>
        <v>0</v>
      </c>
      <c r="F32" s="123">
        <f t="shared" si="3"/>
        <v>0</v>
      </c>
      <c r="G32" s="123">
        <f>SUM(G33:G35)</f>
        <v>0</v>
      </c>
      <c r="H32" s="123">
        <f>SUM(H33:H35)</f>
        <v>0</v>
      </c>
      <c r="I32" s="123">
        <f>SUM(I33:I35)</f>
        <v>0</v>
      </c>
      <c r="J32" s="123">
        <f t="shared" si="10"/>
        <v>0</v>
      </c>
    </row>
    <row r="33" spans="1:10" s="83" customFormat="1" ht="13.5">
      <c r="A33" s="130">
        <v>2610</v>
      </c>
      <c r="B33" s="118" t="s">
        <v>50</v>
      </c>
      <c r="C33" s="124"/>
      <c r="D33" s="124"/>
      <c r="E33" s="124"/>
      <c r="F33" s="124">
        <f t="shared" si="3"/>
        <v>0</v>
      </c>
      <c r="G33" s="124"/>
      <c r="H33" s="124"/>
      <c r="I33" s="124"/>
      <c r="J33" s="124">
        <f t="shared" si="10"/>
        <v>0</v>
      </c>
    </row>
    <row r="34" spans="1:10" s="83" customFormat="1" ht="13.5">
      <c r="A34" s="131">
        <v>2620</v>
      </c>
      <c r="B34" s="119" t="s">
        <v>51</v>
      </c>
      <c r="C34" s="125"/>
      <c r="D34" s="125"/>
      <c r="E34" s="125"/>
      <c r="F34" s="125">
        <f t="shared" si="3"/>
        <v>0</v>
      </c>
      <c r="G34" s="125"/>
      <c r="H34" s="125"/>
      <c r="I34" s="125"/>
      <c r="J34" s="125">
        <f t="shared" si="10"/>
        <v>0</v>
      </c>
    </row>
    <row r="35" spans="1:10" s="83" customFormat="1" ht="13.5">
      <c r="A35" s="132">
        <v>2630</v>
      </c>
      <c r="B35" s="120" t="s">
        <v>52</v>
      </c>
      <c r="C35" s="124"/>
      <c r="D35" s="124"/>
      <c r="E35" s="124"/>
      <c r="F35" s="124">
        <f t="shared" si="3"/>
        <v>0</v>
      </c>
      <c r="G35" s="124"/>
      <c r="H35" s="124"/>
      <c r="I35" s="124"/>
      <c r="J35" s="124">
        <f t="shared" si="10"/>
        <v>0</v>
      </c>
    </row>
    <row r="36" spans="1:10" s="83" customFormat="1" ht="13.5">
      <c r="A36" s="133">
        <v>2700</v>
      </c>
      <c r="B36" s="121" t="s">
        <v>53</v>
      </c>
      <c r="C36" s="123">
        <f aca="true" t="shared" si="11" ref="C36:J36">SUM(C37:C39)</f>
        <v>0</v>
      </c>
      <c r="D36" s="123">
        <f t="shared" si="11"/>
        <v>0</v>
      </c>
      <c r="E36" s="123">
        <f t="shared" si="11"/>
        <v>0</v>
      </c>
      <c r="F36" s="123">
        <f t="shared" si="11"/>
        <v>0</v>
      </c>
      <c r="G36" s="123">
        <f t="shared" si="11"/>
        <v>0</v>
      </c>
      <c r="H36" s="123">
        <f t="shared" si="11"/>
        <v>0</v>
      </c>
      <c r="I36" s="123">
        <f t="shared" si="11"/>
        <v>0</v>
      </c>
      <c r="J36" s="123">
        <f t="shared" si="11"/>
        <v>0</v>
      </c>
    </row>
    <row r="37" spans="1:10" s="83" customFormat="1" ht="13.5">
      <c r="A37" s="132">
        <v>2710</v>
      </c>
      <c r="B37" s="120" t="s">
        <v>54</v>
      </c>
      <c r="C37" s="124"/>
      <c r="D37" s="124"/>
      <c r="E37" s="124"/>
      <c r="F37" s="124">
        <f>C37+D37</f>
        <v>0</v>
      </c>
      <c r="G37" s="124"/>
      <c r="H37" s="124"/>
      <c r="I37" s="124"/>
      <c r="J37" s="124">
        <f>G37+H37</f>
        <v>0</v>
      </c>
    </row>
    <row r="38" spans="1:10" s="83" customFormat="1" ht="13.5">
      <c r="A38" s="134">
        <v>2720</v>
      </c>
      <c r="B38" s="122" t="s">
        <v>55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</row>
    <row r="39" spans="1:10" s="83" customFormat="1" ht="13.5">
      <c r="A39" s="130">
        <v>2730</v>
      </c>
      <c r="B39" s="118" t="s">
        <v>56</v>
      </c>
      <c r="C39" s="124"/>
      <c r="D39" s="124"/>
      <c r="E39" s="124"/>
      <c r="F39" s="124">
        <f>C39+D39</f>
        <v>0</v>
      </c>
      <c r="G39" s="124"/>
      <c r="H39" s="124"/>
      <c r="I39" s="124"/>
      <c r="J39" s="124">
        <f>G39+H39</f>
        <v>0</v>
      </c>
    </row>
    <row r="40" spans="1:10" s="83" customFormat="1" ht="13.5">
      <c r="A40" s="129">
        <v>2800</v>
      </c>
      <c r="B40" s="117" t="s">
        <v>57</v>
      </c>
      <c r="C40" s="123"/>
      <c r="D40" s="123"/>
      <c r="E40" s="123"/>
      <c r="F40" s="123">
        <f>C40+D40</f>
        <v>0</v>
      </c>
      <c r="G40" s="123"/>
      <c r="H40" s="123"/>
      <c r="I40" s="123"/>
      <c r="J40" s="123">
        <f>G40+H40</f>
        <v>0</v>
      </c>
    </row>
    <row r="41" spans="2:10" ht="15">
      <c r="B41" s="33"/>
      <c r="C41" s="33"/>
      <c r="D41" s="33"/>
      <c r="E41" s="33"/>
      <c r="F41" s="33"/>
      <c r="G41" s="83"/>
      <c r="H41" s="143"/>
      <c r="I41" s="143"/>
      <c r="J41" s="152"/>
    </row>
    <row r="42" spans="2:10" ht="15">
      <c r="B42" s="33"/>
      <c r="C42" s="33"/>
      <c r="D42" s="33"/>
      <c r="E42" s="33"/>
      <c r="F42" s="33"/>
      <c r="G42" s="83"/>
      <c r="H42" s="143"/>
      <c r="I42" s="143"/>
      <c r="J42" s="152"/>
    </row>
    <row r="43" spans="1:10" ht="12" customHeight="1">
      <c r="A43" s="87"/>
      <c r="B43" s="88"/>
      <c r="C43" s="89"/>
      <c r="D43" s="89"/>
      <c r="E43" s="89"/>
      <c r="F43" s="89"/>
      <c r="G43" s="89"/>
      <c r="H43" s="89"/>
      <c r="I43" s="89"/>
      <c r="J43" s="36" t="s">
        <v>108</v>
      </c>
    </row>
    <row r="44" spans="1:10" ht="15" customHeight="1">
      <c r="A44" s="312" t="s">
        <v>153</v>
      </c>
      <c r="B44" s="312" t="s">
        <v>96</v>
      </c>
      <c r="C44" s="315" t="s">
        <v>165</v>
      </c>
      <c r="D44" s="316"/>
      <c r="E44" s="316"/>
      <c r="F44" s="317"/>
      <c r="G44" s="315" t="s">
        <v>253</v>
      </c>
      <c r="H44" s="316"/>
      <c r="I44" s="316"/>
      <c r="J44" s="317"/>
    </row>
    <row r="45" spans="1:10" ht="60" customHeight="1">
      <c r="A45" s="313"/>
      <c r="B45" s="314"/>
      <c r="C45" s="186" t="s">
        <v>23</v>
      </c>
      <c r="D45" s="127" t="s">
        <v>24</v>
      </c>
      <c r="E45" s="167" t="s">
        <v>112</v>
      </c>
      <c r="F45" s="167" t="s">
        <v>115</v>
      </c>
      <c r="G45" s="186" t="s">
        <v>23</v>
      </c>
      <c r="H45" s="127" t="s">
        <v>24</v>
      </c>
      <c r="I45" s="167" t="s">
        <v>112</v>
      </c>
      <c r="J45" s="167" t="s">
        <v>116</v>
      </c>
    </row>
    <row r="46" spans="1:10" s="83" customFormat="1" ht="13.5">
      <c r="A46" s="66">
        <v>1</v>
      </c>
      <c r="B46" s="66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3" customFormat="1" ht="13.5">
      <c r="A47" s="129">
        <v>3000</v>
      </c>
      <c r="B47" s="117" t="s">
        <v>58</v>
      </c>
      <c r="C47" s="123">
        <f aca="true" t="shared" si="12" ref="C47:J47">C48+C62</f>
        <v>0</v>
      </c>
      <c r="D47" s="123">
        <f t="shared" si="12"/>
        <v>0</v>
      </c>
      <c r="E47" s="123">
        <f t="shared" si="12"/>
        <v>0</v>
      </c>
      <c r="F47" s="123">
        <f t="shared" si="12"/>
        <v>0</v>
      </c>
      <c r="G47" s="123">
        <f t="shared" si="12"/>
        <v>0</v>
      </c>
      <c r="H47" s="123">
        <f t="shared" si="12"/>
        <v>0</v>
      </c>
      <c r="I47" s="123">
        <f t="shared" si="12"/>
        <v>0</v>
      </c>
      <c r="J47" s="123">
        <f t="shared" si="12"/>
        <v>0</v>
      </c>
    </row>
    <row r="48" spans="1:10" s="83" customFormat="1" ht="13.5">
      <c r="A48" s="129">
        <v>3100</v>
      </c>
      <c r="B48" s="117" t="s">
        <v>59</v>
      </c>
      <c r="C48" s="123">
        <f aca="true" t="shared" si="13" ref="C48:J48">C49+C50+C53+C56+C60+C61</f>
        <v>0</v>
      </c>
      <c r="D48" s="123">
        <f t="shared" si="13"/>
        <v>0</v>
      </c>
      <c r="E48" s="123">
        <f t="shared" si="13"/>
        <v>0</v>
      </c>
      <c r="F48" s="123">
        <f t="shared" si="13"/>
        <v>0</v>
      </c>
      <c r="G48" s="123">
        <f t="shared" si="13"/>
        <v>0</v>
      </c>
      <c r="H48" s="123">
        <f t="shared" si="13"/>
        <v>0</v>
      </c>
      <c r="I48" s="123">
        <f t="shared" si="13"/>
        <v>0</v>
      </c>
      <c r="J48" s="123">
        <f t="shared" si="13"/>
        <v>0</v>
      </c>
    </row>
    <row r="49" spans="1:10" s="83" customFormat="1" ht="13.5">
      <c r="A49" s="130">
        <v>3110</v>
      </c>
      <c r="B49" s="118" t="s">
        <v>60</v>
      </c>
      <c r="C49" s="124"/>
      <c r="D49" s="124"/>
      <c r="E49" s="124"/>
      <c r="F49" s="124">
        <f aca="true" t="shared" si="14" ref="F49:F66">C49+D49</f>
        <v>0</v>
      </c>
      <c r="G49" s="124"/>
      <c r="H49" s="124"/>
      <c r="I49" s="124"/>
      <c r="J49" s="124">
        <f>G49+H49</f>
        <v>0</v>
      </c>
    </row>
    <row r="50" spans="1:10" s="83" customFormat="1" ht="13.5">
      <c r="A50" s="130">
        <v>3120</v>
      </c>
      <c r="B50" s="118" t="s">
        <v>61</v>
      </c>
      <c r="C50" s="124">
        <f aca="true" t="shared" si="15" ref="C50:J50">SUM(C51:C52)</f>
        <v>0</v>
      </c>
      <c r="D50" s="124">
        <f t="shared" si="15"/>
        <v>0</v>
      </c>
      <c r="E50" s="124">
        <f t="shared" si="15"/>
        <v>0</v>
      </c>
      <c r="F50" s="124">
        <f t="shared" si="15"/>
        <v>0</v>
      </c>
      <c r="G50" s="124">
        <f t="shared" si="15"/>
        <v>0</v>
      </c>
      <c r="H50" s="124">
        <f t="shared" si="15"/>
        <v>0</v>
      </c>
      <c r="I50" s="124">
        <f t="shared" si="15"/>
        <v>0</v>
      </c>
      <c r="J50" s="124">
        <f t="shared" si="15"/>
        <v>0</v>
      </c>
    </row>
    <row r="51" spans="1:10" s="83" customFormat="1" ht="13.5">
      <c r="A51" s="130">
        <v>3121</v>
      </c>
      <c r="B51" s="118" t="s">
        <v>62</v>
      </c>
      <c r="C51" s="124"/>
      <c r="D51" s="124"/>
      <c r="E51" s="124"/>
      <c r="F51" s="124">
        <f t="shared" si="14"/>
        <v>0</v>
      </c>
      <c r="G51" s="124"/>
      <c r="H51" s="124"/>
      <c r="I51" s="124"/>
      <c r="J51" s="124">
        <f>G51+H51</f>
        <v>0</v>
      </c>
    </row>
    <row r="52" spans="1:10" s="83" customFormat="1" ht="13.5">
      <c r="A52" s="130">
        <v>3122</v>
      </c>
      <c r="B52" s="118" t="s">
        <v>63</v>
      </c>
      <c r="C52" s="124"/>
      <c r="D52" s="124"/>
      <c r="E52" s="124"/>
      <c r="F52" s="124">
        <f t="shared" si="14"/>
        <v>0</v>
      </c>
      <c r="G52" s="124"/>
      <c r="H52" s="124"/>
      <c r="I52" s="124"/>
      <c r="J52" s="124">
        <f>G52+H52</f>
        <v>0</v>
      </c>
    </row>
    <row r="53" spans="1:10" s="83" customFormat="1" ht="13.5">
      <c r="A53" s="130">
        <v>3130</v>
      </c>
      <c r="B53" s="118" t="s">
        <v>64</v>
      </c>
      <c r="C53" s="124">
        <f aca="true" t="shared" si="16" ref="C53:J53">SUM(C54:C55)</f>
        <v>0</v>
      </c>
      <c r="D53" s="124">
        <f t="shared" si="16"/>
        <v>0</v>
      </c>
      <c r="E53" s="124">
        <f t="shared" si="16"/>
        <v>0</v>
      </c>
      <c r="F53" s="124">
        <f t="shared" si="16"/>
        <v>0</v>
      </c>
      <c r="G53" s="124">
        <f t="shared" si="16"/>
        <v>0</v>
      </c>
      <c r="H53" s="124">
        <f t="shared" si="16"/>
        <v>0</v>
      </c>
      <c r="I53" s="124">
        <f t="shared" si="16"/>
        <v>0</v>
      </c>
      <c r="J53" s="124">
        <f t="shared" si="16"/>
        <v>0</v>
      </c>
    </row>
    <row r="54" spans="1:10" s="83" customFormat="1" ht="13.5">
      <c r="A54" s="130">
        <v>3131</v>
      </c>
      <c r="B54" s="118" t="s">
        <v>65</v>
      </c>
      <c r="C54" s="124"/>
      <c r="D54" s="124"/>
      <c r="E54" s="124"/>
      <c r="F54" s="124">
        <f t="shared" si="14"/>
        <v>0</v>
      </c>
      <c r="G54" s="124"/>
      <c r="H54" s="124"/>
      <c r="I54" s="124"/>
      <c r="J54" s="124">
        <f>G54+H54</f>
        <v>0</v>
      </c>
    </row>
    <row r="55" spans="1:10" s="83" customFormat="1" ht="13.5">
      <c r="A55" s="130">
        <v>3132</v>
      </c>
      <c r="B55" s="118" t="s">
        <v>66</v>
      </c>
      <c r="C55" s="124"/>
      <c r="D55" s="124"/>
      <c r="E55" s="124"/>
      <c r="F55" s="124">
        <f t="shared" si="14"/>
        <v>0</v>
      </c>
      <c r="G55" s="124"/>
      <c r="H55" s="124"/>
      <c r="I55" s="124"/>
      <c r="J55" s="124">
        <f>G55+H55</f>
        <v>0</v>
      </c>
    </row>
    <row r="56" spans="1:10" s="83" customFormat="1" ht="13.5">
      <c r="A56" s="130">
        <v>3140</v>
      </c>
      <c r="B56" s="118" t="s">
        <v>67</v>
      </c>
      <c r="C56" s="124">
        <f aca="true" t="shared" si="17" ref="C56:J56">SUM(C57:C59)</f>
        <v>0</v>
      </c>
      <c r="D56" s="124">
        <f t="shared" si="17"/>
        <v>0</v>
      </c>
      <c r="E56" s="124">
        <f t="shared" si="17"/>
        <v>0</v>
      </c>
      <c r="F56" s="124">
        <f t="shared" si="17"/>
        <v>0</v>
      </c>
      <c r="G56" s="124">
        <f t="shared" si="17"/>
        <v>0</v>
      </c>
      <c r="H56" s="124">
        <f t="shared" si="17"/>
        <v>0</v>
      </c>
      <c r="I56" s="124">
        <f t="shared" si="17"/>
        <v>0</v>
      </c>
      <c r="J56" s="124">
        <f t="shared" si="17"/>
        <v>0</v>
      </c>
    </row>
    <row r="57" spans="1:10" s="83" customFormat="1" ht="13.5">
      <c r="A57" s="130">
        <v>3141</v>
      </c>
      <c r="B57" s="118" t="s">
        <v>68</v>
      </c>
      <c r="C57" s="124"/>
      <c r="D57" s="124"/>
      <c r="E57" s="124"/>
      <c r="F57" s="124">
        <f t="shared" si="14"/>
        <v>0</v>
      </c>
      <c r="G57" s="124"/>
      <c r="H57" s="124"/>
      <c r="I57" s="124"/>
      <c r="J57" s="124">
        <f>G57+H57</f>
        <v>0</v>
      </c>
    </row>
    <row r="58" spans="1:10" s="83" customFormat="1" ht="13.5">
      <c r="A58" s="130">
        <v>3142</v>
      </c>
      <c r="B58" s="118" t="s">
        <v>69</v>
      </c>
      <c r="C58" s="124"/>
      <c r="D58" s="124"/>
      <c r="E58" s="124"/>
      <c r="F58" s="124">
        <f t="shared" si="14"/>
        <v>0</v>
      </c>
      <c r="G58" s="124"/>
      <c r="H58" s="124"/>
      <c r="I58" s="124"/>
      <c r="J58" s="124">
        <f>G58+H58</f>
        <v>0</v>
      </c>
    </row>
    <row r="59" spans="1:10" s="83" customFormat="1" ht="13.5">
      <c r="A59" s="130">
        <v>3143</v>
      </c>
      <c r="B59" s="118" t="s">
        <v>70</v>
      </c>
      <c r="C59" s="124"/>
      <c r="D59" s="124"/>
      <c r="E59" s="124"/>
      <c r="F59" s="124">
        <f t="shared" si="14"/>
        <v>0</v>
      </c>
      <c r="G59" s="124"/>
      <c r="H59" s="124"/>
      <c r="I59" s="124"/>
      <c r="J59" s="124">
        <f>G59+H59</f>
        <v>0</v>
      </c>
    </row>
    <row r="60" spans="1:10" s="83" customFormat="1" ht="13.5">
      <c r="A60" s="130">
        <v>3150</v>
      </c>
      <c r="B60" s="118" t="s">
        <v>71</v>
      </c>
      <c r="C60" s="124"/>
      <c r="D60" s="124"/>
      <c r="E60" s="124"/>
      <c r="F60" s="124">
        <f t="shared" si="14"/>
        <v>0</v>
      </c>
      <c r="G60" s="124"/>
      <c r="H60" s="124"/>
      <c r="I60" s="124"/>
      <c r="J60" s="124">
        <f>G60+H60</f>
        <v>0</v>
      </c>
    </row>
    <row r="61" spans="1:10" s="83" customFormat="1" ht="13.5">
      <c r="A61" s="130">
        <v>3160</v>
      </c>
      <c r="B61" s="118" t="s">
        <v>72</v>
      </c>
      <c r="C61" s="124"/>
      <c r="D61" s="124"/>
      <c r="E61" s="124"/>
      <c r="F61" s="124">
        <f t="shared" si="14"/>
        <v>0</v>
      </c>
      <c r="G61" s="124"/>
      <c r="H61" s="124"/>
      <c r="I61" s="124"/>
      <c r="J61" s="124">
        <f>G61+H61</f>
        <v>0</v>
      </c>
    </row>
    <row r="62" spans="1:10" s="83" customFormat="1" ht="13.5">
      <c r="A62" s="129">
        <v>3200</v>
      </c>
      <c r="B62" s="117" t="s">
        <v>73</v>
      </c>
      <c r="C62" s="123">
        <f aca="true" t="shared" si="18" ref="C62:J62">SUM(C63:C66)</f>
        <v>0</v>
      </c>
      <c r="D62" s="123">
        <f t="shared" si="18"/>
        <v>0</v>
      </c>
      <c r="E62" s="123">
        <f t="shared" si="18"/>
        <v>0</v>
      </c>
      <c r="F62" s="123">
        <f t="shared" si="18"/>
        <v>0</v>
      </c>
      <c r="G62" s="123">
        <f t="shared" si="18"/>
        <v>0</v>
      </c>
      <c r="H62" s="123">
        <f t="shared" si="18"/>
        <v>0</v>
      </c>
      <c r="I62" s="123">
        <f t="shared" si="18"/>
        <v>0</v>
      </c>
      <c r="J62" s="123">
        <f t="shared" si="18"/>
        <v>0</v>
      </c>
    </row>
    <row r="63" spans="1:10" s="83" customFormat="1" ht="13.5">
      <c r="A63" s="130">
        <v>3210</v>
      </c>
      <c r="B63" s="118" t="s">
        <v>74</v>
      </c>
      <c r="C63" s="124"/>
      <c r="D63" s="124"/>
      <c r="E63" s="124"/>
      <c r="F63" s="124">
        <f t="shared" si="14"/>
        <v>0</v>
      </c>
      <c r="G63" s="124"/>
      <c r="H63" s="124"/>
      <c r="I63" s="124"/>
      <c r="J63" s="124">
        <f>G63+H63</f>
        <v>0</v>
      </c>
    </row>
    <row r="64" spans="1:10" s="83" customFormat="1" ht="13.5">
      <c r="A64" s="130">
        <v>3220</v>
      </c>
      <c r="B64" s="118" t="s">
        <v>75</v>
      </c>
      <c r="C64" s="124"/>
      <c r="D64" s="124"/>
      <c r="E64" s="124"/>
      <c r="F64" s="124">
        <f t="shared" si="14"/>
        <v>0</v>
      </c>
      <c r="G64" s="124"/>
      <c r="H64" s="124"/>
      <c r="I64" s="124"/>
      <c r="J64" s="124">
        <f>G64+H64</f>
        <v>0</v>
      </c>
    </row>
    <row r="65" spans="1:10" s="83" customFormat="1" ht="13.5">
      <c r="A65" s="130">
        <v>3230</v>
      </c>
      <c r="B65" s="118" t="s">
        <v>76</v>
      </c>
      <c r="C65" s="124"/>
      <c r="D65" s="124"/>
      <c r="E65" s="124"/>
      <c r="F65" s="124">
        <f t="shared" si="14"/>
        <v>0</v>
      </c>
      <c r="G65" s="124"/>
      <c r="H65" s="124"/>
      <c r="I65" s="124"/>
      <c r="J65" s="124">
        <f>G65+H65</f>
        <v>0</v>
      </c>
    </row>
    <row r="66" spans="1:10" s="83" customFormat="1" ht="13.5">
      <c r="A66" s="131">
        <v>3240</v>
      </c>
      <c r="B66" s="118" t="s">
        <v>77</v>
      </c>
      <c r="C66" s="124"/>
      <c r="D66" s="124"/>
      <c r="E66" s="124"/>
      <c r="F66" s="124">
        <f t="shared" si="14"/>
        <v>0</v>
      </c>
      <c r="G66" s="124"/>
      <c r="H66" s="124"/>
      <c r="I66" s="124"/>
      <c r="J66" s="124">
        <f>G66+H66</f>
        <v>0</v>
      </c>
    </row>
    <row r="67" spans="1:10" s="83" customFormat="1" ht="13.5">
      <c r="A67" s="181"/>
      <c r="B67" s="106" t="s">
        <v>109</v>
      </c>
      <c r="C67" s="128">
        <f aca="true" t="shared" si="19" ref="C67:J67">C6+C47</f>
        <v>14500</v>
      </c>
      <c r="D67" s="128">
        <f t="shared" si="19"/>
        <v>0</v>
      </c>
      <c r="E67" s="128">
        <f t="shared" si="19"/>
        <v>0</v>
      </c>
      <c r="F67" s="128">
        <f t="shared" si="19"/>
        <v>14500</v>
      </c>
      <c r="G67" s="128">
        <f t="shared" si="19"/>
        <v>16500</v>
      </c>
      <c r="H67" s="128">
        <f t="shared" si="19"/>
        <v>0</v>
      </c>
      <c r="I67" s="128">
        <f t="shared" si="19"/>
        <v>0</v>
      </c>
      <c r="J67" s="128">
        <f t="shared" si="19"/>
        <v>16500</v>
      </c>
    </row>
    <row r="68" spans="1:10" s="104" customFormat="1" ht="13.5">
      <c r="A68" s="135"/>
      <c r="B68" s="136"/>
      <c r="C68" s="137"/>
      <c r="D68" s="137"/>
      <c r="E68" s="137"/>
      <c r="F68" s="137"/>
      <c r="G68" s="137"/>
      <c r="H68" s="137"/>
      <c r="I68" s="137"/>
      <c r="J68" s="137"/>
    </row>
    <row r="69" spans="1:10" ht="15">
      <c r="A69" s="59" t="s">
        <v>257</v>
      </c>
      <c r="B69" s="59"/>
      <c r="C69" s="59"/>
      <c r="D69" s="59"/>
      <c r="E69" s="59"/>
      <c r="F69" s="59"/>
      <c r="G69" s="59"/>
      <c r="H69" s="59"/>
      <c r="I69" s="59"/>
      <c r="J69" s="36" t="s">
        <v>108</v>
      </c>
    </row>
    <row r="70" spans="1:10" ht="15" customHeight="1">
      <c r="A70" s="312" t="s">
        <v>154</v>
      </c>
      <c r="B70" s="312" t="s">
        <v>96</v>
      </c>
      <c r="C70" s="315" t="s">
        <v>165</v>
      </c>
      <c r="D70" s="316"/>
      <c r="E70" s="316"/>
      <c r="F70" s="317"/>
      <c r="G70" s="315" t="s">
        <v>253</v>
      </c>
      <c r="H70" s="316"/>
      <c r="I70" s="316"/>
      <c r="J70" s="317"/>
    </row>
    <row r="71" spans="1:10" ht="41.25">
      <c r="A71" s="314"/>
      <c r="B71" s="313"/>
      <c r="C71" s="186" t="s">
        <v>23</v>
      </c>
      <c r="D71" s="127" t="s">
        <v>24</v>
      </c>
      <c r="E71" s="167" t="s">
        <v>112</v>
      </c>
      <c r="F71" s="167" t="s">
        <v>115</v>
      </c>
      <c r="G71" s="186" t="s">
        <v>23</v>
      </c>
      <c r="H71" s="127" t="s">
        <v>24</v>
      </c>
      <c r="I71" s="167" t="s">
        <v>112</v>
      </c>
      <c r="J71" s="167" t="s">
        <v>116</v>
      </c>
    </row>
    <row r="72" spans="1:10" s="83" customFormat="1" ht="13.5">
      <c r="A72" s="66">
        <v>1</v>
      </c>
      <c r="B72" s="66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3" customFormat="1" ht="13.5">
      <c r="A73" s="66"/>
      <c r="B73" s="82"/>
      <c r="C73" s="163"/>
      <c r="D73" s="140"/>
      <c r="E73" s="140"/>
      <c r="F73" s="140"/>
      <c r="G73" s="140"/>
      <c r="H73" s="140"/>
      <c r="I73" s="140"/>
      <c r="J73" s="140"/>
    </row>
    <row r="74" spans="1:10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</row>
    <row r="75" spans="1:10" s="83" customFormat="1" ht="13.5">
      <c r="A75" s="139"/>
      <c r="B75" s="106" t="s">
        <v>109</v>
      </c>
      <c r="C75" s="138"/>
      <c r="D75" s="112"/>
      <c r="E75" s="112"/>
      <c r="F75" s="112"/>
      <c r="G75" s="112"/>
      <c r="H75" s="112"/>
      <c r="I75" s="112"/>
      <c r="J75" s="112"/>
    </row>
  </sheetData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90" workbookViewId="0" topLeftCell="A1">
      <selection activeCell="L7" sqref="L7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3" customFormat="1" ht="15">
      <c r="F1" s="33"/>
      <c r="G1" s="33"/>
      <c r="H1" s="33"/>
      <c r="I1" s="33"/>
      <c r="J1" s="33"/>
      <c r="K1" s="56"/>
      <c r="L1" s="143"/>
      <c r="M1" s="143"/>
      <c r="N1" s="152"/>
    </row>
    <row r="2" spans="1:14" s="63" customFormat="1" ht="15">
      <c r="A2" s="33" t="s">
        <v>117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143"/>
      <c r="M2" s="143"/>
      <c r="N2" s="152"/>
    </row>
    <row r="3" spans="1:14" ht="15.75" customHeight="1">
      <c r="A3" s="34" t="s">
        <v>258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108</v>
      </c>
    </row>
    <row r="4" spans="1:14" s="115" customFormat="1" ht="15" customHeight="1">
      <c r="A4" s="312" t="s">
        <v>11</v>
      </c>
      <c r="B4" s="312" t="s">
        <v>118</v>
      </c>
      <c r="C4" s="288" t="s">
        <v>249</v>
      </c>
      <c r="D4" s="289"/>
      <c r="E4" s="289"/>
      <c r="F4" s="290"/>
      <c r="G4" s="288" t="s">
        <v>250</v>
      </c>
      <c r="H4" s="289"/>
      <c r="I4" s="289"/>
      <c r="J4" s="290"/>
      <c r="K4" s="288" t="s">
        <v>251</v>
      </c>
      <c r="L4" s="289"/>
      <c r="M4" s="289"/>
      <c r="N4" s="290"/>
    </row>
    <row r="5" spans="1:14" s="83" customFormat="1" ht="54.75">
      <c r="A5" s="314"/>
      <c r="B5" s="314"/>
      <c r="C5" s="186" t="s">
        <v>23</v>
      </c>
      <c r="D5" s="127" t="s">
        <v>24</v>
      </c>
      <c r="E5" s="167" t="s">
        <v>112</v>
      </c>
      <c r="F5" s="167" t="s">
        <v>115</v>
      </c>
      <c r="G5" s="186" t="s">
        <v>23</v>
      </c>
      <c r="H5" s="127" t="s">
        <v>24</v>
      </c>
      <c r="I5" s="167" t="s">
        <v>112</v>
      </c>
      <c r="J5" s="167" t="s">
        <v>116</v>
      </c>
      <c r="K5" s="186" t="s">
        <v>23</v>
      </c>
      <c r="L5" s="127" t="s">
        <v>24</v>
      </c>
      <c r="M5" s="167" t="s">
        <v>112</v>
      </c>
      <c r="N5" s="167" t="s">
        <v>19</v>
      </c>
    </row>
    <row r="6" spans="1:14" s="83" customFormat="1" ht="13.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83" customFormat="1" ht="46.5" customHeight="1">
      <c r="A7" s="146">
        <v>1</v>
      </c>
      <c r="B7" s="229" t="s">
        <v>239</v>
      </c>
      <c r="C7" s="140">
        <v>11400.6</v>
      </c>
      <c r="D7" s="140"/>
      <c r="E7" s="140"/>
      <c r="F7" s="111">
        <f>C7+D7</f>
        <v>11400.6</v>
      </c>
      <c r="G7" s="140">
        <v>12632.8</v>
      </c>
      <c r="H7" s="140"/>
      <c r="I7" s="140"/>
      <c r="J7" s="111">
        <f>G7+H7</f>
        <v>12632.8</v>
      </c>
      <c r="K7" s="140">
        <v>13889</v>
      </c>
      <c r="L7" s="140"/>
      <c r="M7" s="140"/>
      <c r="N7" s="111">
        <f>K7+L7</f>
        <v>13889</v>
      </c>
    </row>
    <row r="8" spans="1:14" s="83" customFormat="1" ht="53.25" customHeight="1">
      <c r="A8" s="146">
        <v>2</v>
      </c>
      <c r="B8" s="146" t="s">
        <v>240</v>
      </c>
      <c r="C8" s="140"/>
      <c r="D8" s="140">
        <v>1134</v>
      </c>
      <c r="E8" s="140">
        <v>1134</v>
      </c>
      <c r="F8" s="111"/>
      <c r="G8" s="140"/>
      <c r="H8" s="140">
        <v>240</v>
      </c>
      <c r="I8" s="140">
        <v>240</v>
      </c>
      <c r="J8" s="111">
        <v>240</v>
      </c>
      <c r="K8" s="140"/>
      <c r="L8" s="140">
        <v>1150</v>
      </c>
      <c r="M8" s="140">
        <v>1150</v>
      </c>
      <c r="N8" s="111">
        <f>L8</f>
        <v>1150</v>
      </c>
    </row>
    <row r="9" spans="1:14" s="83" customFormat="1" ht="13.5">
      <c r="A9" s="146"/>
      <c r="B9" s="14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83" customFormat="1" ht="13.5">
      <c r="A10" s="146"/>
      <c r="B10" s="14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83" customFormat="1" ht="13.5">
      <c r="A11" s="146"/>
      <c r="B11" s="14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s="83" customFormat="1" ht="13.5">
      <c r="A12" s="146"/>
      <c r="B12" s="14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83" customFormat="1" ht="13.5">
      <c r="A13" s="127"/>
      <c r="B13" s="31" t="s">
        <v>109</v>
      </c>
      <c r="C13" s="112">
        <f>C7+C8</f>
        <v>11400.6</v>
      </c>
      <c r="D13" s="112">
        <f aca="true" t="shared" si="0" ref="D13:N13">D7+D8</f>
        <v>1134</v>
      </c>
      <c r="E13" s="112">
        <f t="shared" si="0"/>
        <v>1134</v>
      </c>
      <c r="F13" s="112">
        <f t="shared" si="0"/>
        <v>11400.6</v>
      </c>
      <c r="G13" s="112">
        <f t="shared" si="0"/>
        <v>12632.8</v>
      </c>
      <c r="H13" s="112">
        <f t="shared" si="0"/>
        <v>240</v>
      </c>
      <c r="I13" s="112">
        <f t="shared" si="0"/>
        <v>240</v>
      </c>
      <c r="J13" s="112">
        <f t="shared" si="0"/>
        <v>12872.8</v>
      </c>
      <c r="K13" s="112">
        <f t="shared" si="0"/>
        <v>13889</v>
      </c>
      <c r="L13" s="112">
        <f t="shared" si="0"/>
        <v>1150</v>
      </c>
      <c r="M13" s="112">
        <f t="shared" si="0"/>
        <v>1150</v>
      </c>
      <c r="N13" s="112">
        <f t="shared" si="0"/>
        <v>15039</v>
      </c>
    </row>
    <row r="14" s="83" customFormat="1" ht="13.5"/>
    <row r="15" spans="1:14" s="83" customFormat="1" ht="15">
      <c r="A15" s="34" t="s">
        <v>259</v>
      </c>
      <c r="C15" s="142"/>
      <c r="D15" s="142"/>
      <c r="E15" s="142"/>
      <c r="F15" s="142"/>
      <c r="G15" s="142"/>
      <c r="H15" s="142"/>
      <c r="I15" s="142"/>
      <c r="J15" s="142"/>
      <c r="N15" s="36" t="s">
        <v>108</v>
      </c>
    </row>
    <row r="16" spans="1:14" s="83" customFormat="1" ht="13.5">
      <c r="A16" s="312" t="s">
        <v>11</v>
      </c>
      <c r="B16" s="318" t="s">
        <v>118</v>
      </c>
      <c r="C16" s="319"/>
      <c r="D16" s="319"/>
      <c r="E16" s="319"/>
      <c r="F16" s="320"/>
      <c r="G16" s="315" t="s">
        <v>165</v>
      </c>
      <c r="H16" s="316"/>
      <c r="I16" s="316"/>
      <c r="J16" s="317"/>
      <c r="K16" s="315" t="s">
        <v>253</v>
      </c>
      <c r="L16" s="316"/>
      <c r="M16" s="316"/>
      <c r="N16" s="317"/>
    </row>
    <row r="17" spans="1:14" s="83" customFormat="1" ht="54.75">
      <c r="A17" s="314"/>
      <c r="B17" s="321"/>
      <c r="C17" s="322"/>
      <c r="D17" s="322"/>
      <c r="E17" s="322"/>
      <c r="F17" s="323"/>
      <c r="G17" s="186" t="s">
        <v>23</v>
      </c>
      <c r="H17" s="127" t="s">
        <v>24</v>
      </c>
      <c r="I17" s="167" t="s">
        <v>112</v>
      </c>
      <c r="J17" s="167" t="s">
        <v>115</v>
      </c>
      <c r="K17" s="186" t="s">
        <v>23</v>
      </c>
      <c r="L17" s="127" t="s">
        <v>24</v>
      </c>
      <c r="M17" s="167" t="s">
        <v>112</v>
      </c>
      <c r="N17" s="167" t="s">
        <v>116</v>
      </c>
    </row>
    <row r="18" spans="1:14" s="83" customFormat="1" ht="13.5">
      <c r="A18" s="66">
        <v>1</v>
      </c>
      <c r="B18" s="326">
        <v>2</v>
      </c>
      <c r="C18" s="326"/>
      <c r="D18" s="326"/>
      <c r="E18" s="326"/>
      <c r="F18" s="326"/>
      <c r="G18" s="66">
        <v>3</v>
      </c>
      <c r="H18" s="66">
        <v>4</v>
      </c>
      <c r="I18" s="66">
        <v>5</v>
      </c>
      <c r="J18" s="66">
        <v>6</v>
      </c>
      <c r="K18" s="66">
        <v>7</v>
      </c>
      <c r="L18" s="66">
        <v>8</v>
      </c>
      <c r="M18" s="66">
        <v>9</v>
      </c>
      <c r="N18" s="66">
        <v>10</v>
      </c>
    </row>
    <row r="19" spans="1:14" s="83" customFormat="1" ht="35.25" customHeight="1">
      <c r="A19" s="146">
        <v>1</v>
      </c>
      <c r="B19" s="325" t="str">
        <f>B7</f>
        <v>Забезпечення утримання ШВСМ та ЦОП</v>
      </c>
      <c r="C19" s="325"/>
      <c r="D19" s="325"/>
      <c r="E19" s="325"/>
      <c r="F19" s="325"/>
      <c r="G19" s="140">
        <v>14500</v>
      </c>
      <c r="H19" s="116"/>
      <c r="I19" s="116"/>
      <c r="J19" s="111">
        <f>G19</f>
        <v>14500</v>
      </c>
      <c r="K19" s="140">
        <v>16500</v>
      </c>
      <c r="L19" s="116"/>
      <c r="M19" s="116"/>
      <c r="N19" s="111">
        <f>K19</f>
        <v>16500</v>
      </c>
    </row>
    <row r="20" spans="1:14" s="83" customFormat="1" ht="13.5">
      <c r="A20" s="146"/>
      <c r="B20" s="325"/>
      <c r="C20" s="325"/>
      <c r="D20" s="325"/>
      <c r="E20" s="325"/>
      <c r="F20" s="325"/>
      <c r="G20" s="140"/>
      <c r="H20" s="140"/>
      <c r="I20" s="140"/>
      <c r="J20" s="111"/>
      <c r="K20" s="140"/>
      <c r="L20" s="140"/>
      <c r="M20" s="140"/>
      <c r="N20" s="111"/>
    </row>
    <row r="21" spans="1:14" s="83" customFormat="1" ht="13.5">
      <c r="A21" s="146"/>
      <c r="B21" s="325"/>
      <c r="C21" s="325"/>
      <c r="D21" s="325"/>
      <c r="E21" s="325"/>
      <c r="F21" s="325"/>
      <c r="G21" s="140"/>
      <c r="H21" s="140"/>
      <c r="I21" s="140"/>
      <c r="J21" s="111"/>
      <c r="K21" s="140"/>
      <c r="L21" s="140"/>
      <c r="M21" s="140"/>
      <c r="N21" s="111"/>
    </row>
    <row r="22" spans="1:14" s="83" customFormat="1" ht="13.5">
      <c r="A22" s="146"/>
      <c r="B22" s="325"/>
      <c r="C22" s="325"/>
      <c r="D22" s="325"/>
      <c r="E22" s="325"/>
      <c r="F22" s="325"/>
      <c r="G22" s="111"/>
      <c r="H22" s="111"/>
      <c r="I22" s="111"/>
      <c r="J22" s="111"/>
      <c r="K22" s="111"/>
      <c r="L22" s="111"/>
      <c r="M22" s="111"/>
      <c r="N22" s="111"/>
    </row>
    <row r="23" spans="1:14" s="83" customFormat="1" ht="13.5">
      <c r="A23" s="146"/>
      <c r="B23" s="325"/>
      <c r="C23" s="325"/>
      <c r="D23" s="325"/>
      <c r="E23" s="325"/>
      <c r="F23" s="325"/>
      <c r="G23" s="111"/>
      <c r="H23" s="111"/>
      <c r="I23" s="111"/>
      <c r="J23" s="111"/>
      <c r="K23" s="111"/>
      <c r="L23" s="111"/>
      <c r="M23" s="111"/>
      <c r="N23" s="111"/>
    </row>
    <row r="24" spans="1:14" s="83" customFormat="1" ht="13.5">
      <c r="A24" s="146"/>
      <c r="B24" s="325"/>
      <c r="C24" s="325"/>
      <c r="D24" s="325"/>
      <c r="E24" s="325"/>
      <c r="F24" s="325"/>
      <c r="G24" s="111"/>
      <c r="H24" s="111"/>
      <c r="I24" s="111"/>
      <c r="J24" s="111"/>
      <c r="K24" s="111"/>
      <c r="L24" s="111"/>
      <c r="M24" s="111"/>
      <c r="N24" s="111"/>
    </row>
    <row r="25" spans="1:14" s="83" customFormat="1" ht="13.5">
      <c r="A25" s="146"/>
      <c r="B25" s="325"/>
      <c r="C25" s="325"/>
      <c r="D25" s="325"/>
      <c r="E25" s="325"/>
      <c r="F25" s="325"/>
      <c r="G25" s="111"/>
      <c r="H25" s="111"/>
      <c r="I25" s="111"/>
      <c r="J25" s="111"/>
      <c r="K25" s="111"/>
      <c r="L25" s="111"/>
      <c r="M25" s="111"/>
      <c r="N25" s="111"/>
    </row>
    <row r="26" spans="1:14" s="83" customFormat="1" ht="13.5">
      <c r="A26" s="146"/>
      <c r="B26" s="325"/>
      <c r="C26" s="325"/>
      <c r="D26" s="325"/>
      <c r="E26" s="325"/>
      <c r="F26" s="325"/>
      <c r="G26" s="111"/>
      <c r="H26" s="111"/>
      <c r="I26" s="111"/>
      <c r="J26" s="111"/>
      <c r="K26" s="111"/>
      <c r="L26" s="111"/>
      <c r="M26" s="111"/>
      <c r="N26" s="111"/>
    </row>
    <row r="27" spans="1:14" s="83" customFormat="1" ht="13.5">
      <c r="A27" s="146"/>
      <c r="B27" s="325"/>
      <c r="C27" s="325"/>
      <c r="D27" s="325"/>
      <c r="E27" s="325"/>
      <c r="F27" s="325"/>
      <c r="G27" s="111"/>
      <c r="H27" s="111"/>
      <c r="I27" s="111"/>
      <c r="J27" s="111"/>
      <c r="K27" s="111"/>
      <c r="L27" s="111"/>
      <c r="M27" s="111"/>
      <c r="N27" s="111"/>
    </row>
    <row r="28" spans="1:14" s="83" customFormat="1" ht="13.5">
      <c r="A28" s="146"/>
      <c r="B28" s="325"/>
      <c r="C28" s="325"/>
      <c r="D28" s="325"/>
      <c r="E28" s="325"/>
      <c r="F28" s="325"/>
      <c r="G28" s="111"/>
      <c r="H28" s="111"/>
      <c r="I28" s="111"/>
      <c r="J28" s="111"/>
      <c r="K28" s="111"/>
      <c r="L28" s="111"/>
      <c r="M28" s="111"/>
      <c r="N28" s="111"/>
    </row>
    <row r="29" spans="1:14" s="83" customFormat="1" ht="13.5">
      <c r="A29" s="127"/>
      <c r="B29" s="324" t="s">
        <v>109</v>
      </c>
      <c r="C29" s="324"/>
      <c r="D29" s="324"/>
      <c r="E29" s="324"/>
      <c r="F29" s="324"/>
      <c r="G29" s="112">
        <f>G19</f>
        <v>14500</v>
      </c>
      <c r="H29" s="112">
        <f aca="true" t="shared" si="1" ref="H29:N29">H19</f>
        <v>0</v>
      </c>
      <c r="I29" s="112">
        <f t="shared" si="1"/>
        <v>0</v>
      </c>
      <c r="J29" s="112">
        <f t="shared" si="1"/>
        <v>14500</v>
      </c>
      <c r="K29" s="112">
        <f t="shared" si="1"/>
        <v>16500</v>
      </c>
      <c r="L29" s="112">
        <f t="shared" si="1"/>
        <v>0</v>
      </c>
      <c r="M29" s="112">
        <f t="shared" si="1"/>
        <v>0</v>
      </c>
      <c r="N29" s="112">
        <f t="shared" si="1"/>
        <v>16500</v>
      </c>
    </row>
  </sheetData>
  <mergeCells count="21">
    <mergeCell ref="B18:F18"/>
    <mergeCell ref="B19:F19"/>
    <mergeCell ref="B20:F20"/>
    <mergeCell ref="B28:F28"/>
    <mergeCell ref="B21:F21"/>
    <mergeCell ref="B29:F29"/>
    <mergeCell ref="B22:F22"/>
    <mergeCell ref="B23:F23"/>
    <mergeCell ref="B24:F24"/>
    <mergeCell ref="B25:F25"/>
    <mergeCell ref="B26:F26"/>
    <mergeCell ref="B27:F27"/>
    <mergeCell ref="A16:A17"/>
    <mergeCell ref="K4:N4"/>
    <mergeCell ref="B4:B5"/>
    <mergeCell ref="A4:A5"/>
    <mergeCell ref="C4:F4"/>
    <mergeCell ref="G4:J4"/>
    <mergeCell ref="B16:F17"/>
    <mergeCell ref="G16:J16"/>
    <mergeCell ref="K16:N1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showZeros="0" zoomScaleSheetLayoutView="90" workbookViewId="0" topLeftCell="A13">
      <selection activeCell="M19" sqref="M19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3" customFormat="1" ht="15">
      <c r="H1" s="33"/>
      <c r="I1" s="33"/>
      <c r="J1" s="143"/>
      <c r="L1" s="56"/>
      <c r="M1" s="143"/>
      <c r="N1" s="143"/>
      <c r="O1" s="152"/>
    </row>
    <row r="2" spans="1:15" s="63" customFormat="1" ht="15">
      <c r="A2" s="33" t="s">
        <v>119</v>
      </c>
      <c r="B2" s="33"/>
      <c r="C2" s="33"/>
      <c r="D2" s="33"/>
      <c r="E2" s="33"/>
      <c r="F2" s="33"/>
      <c r="G2" s="33"/>
      <c r="H2" s="33"/>
      <c r="I2" s="33"/>
      <c r="J2" s="143"/>
      <c r="K2" s="143"/>
      <c r="L2" s="56"/>
      <c r="M2" s="143"/>
      <c r="N2" s="143"/>
      <c r="O2" s="152"/>
    </row>
    <row r="3" spans="1:14" ht="15">
      <c r="A3" s="34" t="s">
        <v>260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5" customFormat="1" ht="13.5">
      <c r="A4" s="312" t="s">
        <v>11</v>
      </c>
      <c r="B4" s="312" t="s">
        <v>12</v>
      </c>
      <c r="C4" s="312" t="s">
        <v>13</v>
      </c>
      <c r="D4" s="318" t="s">
        <v>14</v>
      </c>
      <c r="E4" s="319"/>
      <c r="F4" s="320"/>
      <c r="G4" s="315" t="s">
        <v>249</v>
      </c>
      <c r="H4" s="316"/>
      <c r="I4" s="317"/>
      <c r="J4" s="315" t="s">
        <v>250</v>
      </c>
      <c r="K4" s="316"/>
      <c r="L4" s="317"/>
      <c r="M4" s="337" t="s">
        <v>251</v>
      </c>
      <c r="N4" s="337"/>
      <c r="O4" s="337"/>
    </row>
    <row r="5" spans="1:15" s="115" customFormat="1" ht="27">
      <c r="A5" s="314"/>
      <c r="B5" s="314"/>
      <c r="C5" s="314"/>
      <c r="D5" s="321"/>
      <c r="E5" s="322"/>
      <c r="F5" s="323"/>
      <c r="G5" s="187" t="s">
        <v>23</v>
      </c>
      <c r="H5" s="187" t="s">
        <v>24</v>
      </c>
      <c r="I5" s="167" t="s">
        <v>120</v>
      </c>
      <c r="J5" s="187" t="s">
        <v>23</v>
      </c>
      <c r="K5" s="187" t="s">
        <v>24</v>
      </c>
      <c r="L5" s="167" t="s">
        <v>121</v>
      </c>
      <c r="M5" s="127" t="s">
        <v>23</v>
      </c>
      <c r="N5" s="127" t="s">
        <v>24</v>
      </c>
      <c r="O5" s="167" t="s">
        <v>122</v>
      </c>
    </row>
    <row r="6" spans="1:15" s="83" customFormat="1" ht="13.5">
      <c r="A6" s="66">
        <v>1</v>
      </c>
      <c r="B6" s="66">
        <v>2</v>
      </c>
      <c r="C6" s="66">
        <v>3</v>
      </c>
      <c r="D6" s="334">
        <v>4</v>
      </c>
      <c r="E6" s="335"/>
      <c r="F6" s="336"/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66">
        <v>11</v>
      </c>
      <c r="N6" s="66">
        <v>12</v>
      </c>
      <c r="O6" s="66">
        <v>13</v>
      </c>
    </row>
    <row r="7" spans="1:15" s="83" customFormat="1" ht="13.5">
      <c r="A7" s="127"/>
      <c r="B7" s="214" t="s">
        <v>98</v>
      </c>
      <c r="C7" s="144"/>
      <c r="D7" s="331"/>
      <c r="E7" s="332"/>
      <c r="F7" s="333"/>
      <c r="G7" s="231"/>
      <c r="H7" s="231"/>
      <c r="I7" s="231"/>
      <c r="J7" s="231"/>
      <c r="K7" s="231"/>
      <c r="L7" s="231"/>
      <c r="M7" s="231"/>
      <c r="N7" s="231"/>
      <c r="O7" s="231"/>
    </row>
    <row r="8" spans="1:15" s="83" customFormat="1" ht="33" customHeight="1">
      <c r="A8" s="141"/>
      <c r="B8" s="146" t="s">
        <v>218</v>
      </c>
      <c r="C8" s="238" t="s">
        <v>204</v>
      </c>
      <c r="D8" s="327" t="s">
        <v>205</v>
      </c>
      <c r="E8" s="327"/>
      <c r="F8" s="327"/>
      <c r="G8" s="249">
        <v>2</v>
      </c>
      <c r="H8" s="263"/>
      <c r="I8" s="263">
        <f>G8</f>
        <v>2</v>
      </c>
      <c r="J8" s="251">
        <v>2</v>
      </c>
      <c r="K8" s="246"/>
      <c r="L8" s="263">
        <f>J8</f>
        <v>2</v>
      </c>
      <c r="M8" s="251">
        <v>2</v>
      </c>
      <c r="N8" s="263"/>
      <c r="O8" s="251">
        <f>M8</f>
        <v>2</v>
      </c>
    </row>
    <row r="9" spans="1:15" s="83" customFormat="1" ht="21.75" customHeight="1">
      <c r="A9" s="127"/>
      <c r="B9" s="146" t="s">
        <v>219</v>
      </c>
      <c r="C9" s="238" t="s">
        <v>204</v>
      </c>
      <c r="D9" s="327" t="s">
        <v>207</v>
      </c>
      <c r="E9" s="327"/>
      <c r="F9" s="327"/>
      <c r="G9" s="250">
        <v>33.75</v>
      </c>
      <c r="H9" s="230"/>
      <c r="I9" s="230">
        <f>G9+H9</f>
        <v>33.75</v>
      </c>
      <c r="J9" s="231">
        <v>39</v>
      </c>
      <c r="K9" s="246"/>
      <c r="L9" s="230">
        <f>J9+K9</f>
        <v>39</v>
      </c>
      <c r="M9" s="231">
        <v>39</v>
      </c>
      <c r="N9" s="230"/>
      <c r="O9" s="231">
        <f>M9+N9</f>
        <v>39</v>
      </c>
    </row>
    <row r="10" spans="1:15" s="83" customFormat="1" ht="17.25" customHeight="1">
      <c r="A10" s="127"/>
      <c r="B10" s="146" t="s">
        <v>200</v>
      </c>
      <c r="C10" s="238" t="s">
        <v>204</v>
      </c>
      <c r="D10" s="327" t="s">
        <v>208</v>
      </c>
      <c r="E10" s="327"/>
      <c r="F10" s="327"/>
      <c r="G10" s="250">
        <v>20.25</v>
      </c>
      <c r="H10" s="230"/>
      <c r="I10" s="230">
        <f aca="true" t="shared" si="0" ref="I10:I24">G10</f>
        <v>20.25</v>
      </c>
      <c r="J10" s="231">
        <v>24</v>
      </c>
      <c r="K10" s="246"/>
      <c r="L10" s="230">
        <f aca="true" t="shared" si="1" ref="L10:L24">J10</f>
        <v>24</v>
      </c>
      <c r="M10" s="231">
        <v>24</v>
      </c>
      <c r="N10" s="230"/>
      <c r="O10" s="231">
        <f aca="true" t="shared" si="2" ref="O10:O24">M10</f>
        <v>24</v>
      </c>
    </row>
    <row r="11" spans="1:15" s="83" customFormat="1" ht="34.5" customHeight="1">
      <c r="A11" s="127"/>
      <c r="B11" s="146" t="s">
        <v>220</v>
      </c>
      <c r="C11" s="238" t="s">
        <v>209</v>
      </c>
      <c r="D11" s="327" t="s">
        <v>234</v>
      </c>
      <c r="E11" s="327"/>
      <c r="F11" s="327"/>
      <c r="G11" s="251">
        <v>176</v>
      </c>
      <c r="H11" s="263"/>
      <c r="I11" s="263">
        <f t="shared" si="0"/>
        <v>176</v>
      </c>
      <c r="J11" s="251">
        <v>176</v>
      </c>
      <c r="K11" s="246"/>
      <c r="L11" s="263">
        <f t="shared" si="1"/>
        <v>176</v>
      </c>
      <c r="M11" s="251">
        <f>152+28</f>
        <v>180</v>
      </c>
      <c r="N11" s="263"/>
      <c r="O11" s="251">
        <f t="shared" si="2"/>
        <v>180</v>
      </c>
    </row>
    <row r="12" spans="1:15" s="83" customFormat="1" ht="32.25" customHeight="1">
      <c r="A12" s="127"/>
      <c r="B12" s="146" t="s">
        <v>221</v>
      </c>
      <c r="C12" s="238" t="s">
        <v>204</v>
      </c>
      <c r="D12" s="327" t="s">
        <v>235</v>
      </c>
      <c r="E12" s="327"/>
      <c r="F12" s="327"/>
      <c r="G12" s="251">
        <v>35</v>
      </c>
      <c r="H12" s="263"/>
      <c r="I12" s="263">
        <f t="shared" si="0"/>
        <v>35</v>
      </c>
      <c r="J12" s="251">
        <v>30</v>
      </c>
      <c r="K12" s="246"/>
      <c r="L12" s="263">
        <f t="shared" si="1"/>
        <v>30</v>
      </c>
      <c r="M12" s="251">
        <f>15+20</f>
        <v>35</v>
      </c>
      <c r="N12" s="263"/>
      <c r="O12" s="251">
        <f t="shared" si="2"/>
        <v>35</v>
      </c>
    </row>
    <row r="13" spans="1:15" s="83" customFormat="1" ht="34.5" customHeight="1">
      <c r="A13" s="127"/>
      <c r="B13" s="146" t="s">
        <v>222</v>
      </c>
      <c r="C13" s="238" t="s">
        <v>204</v>
      </c>
      <c r="D13" s="327" t="s">
        <v>235</v>
      </c>
      <c r="E13" s="327"/>
      <c r="F13" s="327"/>
      <c r="G13" s="251">
        <v>104</v>
      </c>
      <c r="H13" s="263"/>
      <c r="I13" s="263">
        <f t="shared" si="0"/>
        <v>104</v>
      </c>
      <c r="J13" s="251">
        <v>95</v>
      </c>
      <c r="K13" s="246"/>
      <c r="L13" s="263">
        <f t="shared" si="1"/>
        <v>95</v>
      </c>
      <c r="M13" s="251">
        <f>25+110</f>
        <v>135</v>
      </c>
      <c r="N13" s="263"/>
      <c r="O13" s="251">
        <f t="shared" si="2"/>
        <v>135</v>
      </c>
    </row>
    <row r="14" spans="1:15" s="83" customFormat="1" ht="21" customHeight="1">
      <c r="A14" s="141"/>
      <c r="B14" s="245" t="s">
        <v>201</v>
      </c>
      <c r="C14" s="238"/>
      <c r="D14" s="327"/>
      <c r="E14" s="327"/>
      <c r="F14" s="327"/>
      <c r="G14" s="251"/>
      <c r="H14" s="263"/>
      <c r="I14" s="263">
        <f t="shared" si="0"/>
        <v>0</v>
      </c>
      <c r="J14" s="251"/>
      <c r="K14" s="246"/>
      <c r="L14" s="263">
        <f t="shared" si="1"/>
        <v>0</v>
      </c>
      <c r="M14" s="251"/>
      <c r="N14" s="263"/>
      <c r="O14" s="251">
        <f t="shared" si="2"/>
        <v>0</v>
      </c>
    </row>
    <row r="15" spans="1:15" s="83" customFormat="1" ht="33.75" customHeight="1">
      <c r="A15" s="141"/>
      <c r="B15" s="146" t="s">
        <v>223</v>
      </c>
      <c r="C15" s="238" t="s">
        <v>204</v>
      </c>
      <c r="D15" s="327" t="s">
        <v>210</v>
      </c>
      <c r="E15" s="327"/>
      <c r="F15" s="327"/>
      <c r="G15" s="251">
        <v>3067</v>
      </c>
      <c r="H15" s="263"/>
      <c r="I15" s="263">
        <f t="shared" si="0"/>
        <v>3067</v>
      </c>
      <c r="J15" s="251">
        <v>937</v>
      </c>
      <c r="K15" s="246"/>
      <c r="L15" s="263">
        <f t="shared" si="1"/>
        <v>937</v>
      </c>
      <c r="M15" s="251">
        <f>1300+1723</f>
        <v>3023</v>
      </c>
      <c r="N15" s="263"/>
      <c r="O15" s="251">
        <f t="shared" si="2"/>
        <v>3023</v>
      </c>
    </row>
    <row r="16" spans="1:15" s="83" customFormat="1" ht="39.75" customHeight="1">
      <c r="A16" s="141"/>
      <c r="B16" s="146" t="s">
        <v>224</v>
      </c>
      <c r="C16" s="238" t="s">
        <v>204</v>
      </c>
      <c r="D16" s="327" t="s">
        <v>210</v>
      </c>
      <c r="E16" s="327"/>
      <c r="F16" s="327"/>
      <c r="G16" s="251">
        <v>502</v>
      </c>
      <c r="H16" s="263"/>
      <c r="I16" s="263">
        <f t="shared" si="0"/>
        <v>502</v>
      </c>
      <c r="J16" s="251">
        <v>333</v>
      </c>
      <c r="K16" s="246"/>
      <c r="L16" s="263">
        <f t="shared" si="1"/>
        <v>333</v>
      </c>
      <c r="M16" s="251">
        <f>300+302</f>
        <v>602</v>
      </c>
      <c r="N16" s="263"/>
      <c r="O16" s="251">
        <f t="shared" si="2"/>
        <v>602</v>
      </c>
    </row>
    <row r="17" spans="1:15" s="83" customFormat="1" ht="35.25" customHeight="1">
      <c r="A17" s="127"/>
      <c r="B17" s="146" t="s">
        <v>225</v>
      </c>
      <c r="C17" s="238" t="s">
        <v>211</v>
      </c>
      <c r="D17" s="327" t="s">
        <v>212</v>
      </c>
      <c r="E17" s="327"/>
      <c r="F17" s="327"/>
      <c r="G17" s="251">
        <v>304</v>
      </c>
      <c r="H17" s="263"/>
      <c r="I17" s="263">
        <f t="shared" si="0"/>
        <v>304</v>
      </c>
      <c r="J17" s="251">
        <v>272</v>
      </c>
      <c r="K17" s="246"/>
      <c r="L17" s="263">
        <f t="shared" si="1"/>
        <v>272</v>
      </c>
      <c r="M17" s="251">
        <f>130+238</f>
        <v>368</v>
      </c>
      <c r="N17" s="263"/>
      <c r="O17" s="251">
        <f>M17+N17</f>
        <v>368</v>
      </c>
    </row>
    <row r="18" spans="1:15" s="83" customFormat="1" ht="15" customHeight="1">
      <c r="A18" s="127"/>
      <c r="B18" s="245" t="s">
        <v>202</v>
      </c>
      <c r="C18" s="238"/>
      <c r="D18" s="327"/>
      <c r="E18" s="327"/>
      <c r="F18" s="327"/>
      <c r="G18" s="251"/>
      <c r="H18" s="263"/>
      <c r="I18" s="263">
        <f t="shared" si="0"/>
        <v>0</v>
      </c>
      <c r="J18" s="251"/>
      <c r="K18" s="246"/>
      <c r="L18" s="263">
        <f t="shared" si="1"/>
        <v>0</v>
      </c>
      <c r="M18" s="251"/>
      <c r="N18" s="263"/>
      <c r="O18" s="251">
        <f t="shared" si="2"/>
        <v>0</v>
      </c>
    </row>
    <row r="19" spans="1:15" ht="36.75" customHeight="1">
      <c r="A19" s="215"/>
      <c r="B19" s="146" t="s">
        <v>226</v>
      </c>
      <c r="C19" s="238" t="s">
        <v>206</v>
      </c>
      <c r="D19" s="327" t="s">
        <v>213</v>
      </c>
      <c r="E19" s="327"/>
      <c r="F19" s="327"/>
      <c r="G19" s="251">
        <v>640</v>
      </c>
      <c r="H19" s="262"/>
      <c r="I19" s="263">
        <f t="shared" si="0"/>
        <v>640</v>
      </c>
      <c r="J19" s="251">
        <v>1931</v>
      </c>
      <c r="K19" s="246"/>
      <c r="L19" s="263">
        <f t="shared" si="1"/>
        <v>1931</v>
      </c>
      <c r="M19" s="251">
        <f>2100000/M15</f>
        <v>695</v>
      </c>
      <c r="N19" s="262"/>
      <c r="O19" s="251">
        <f t="shared" si="2"/>
        <v>695</v>
      </c>
    </row>
    <row r="20" spans="1:15" ht="45.75" customHeight="1">
      <c r="A20" s="215"/>
      <c r="B20" s="146" t="s">
        <v>227</v>
      </c>
      <c r="C20" s="238" t="s">
        <v>206</v>
      </c>
      <c r="D20" s="327" t="s">
        <v>213</v>
      </c>
      <c r="E20" s="327"/>
      <c r="F20" s="327"/>
      <c r="G20" s="251">
        <v>3911</v>
      </c>
      <c r="H20" s="262"/>
      <c r="I20" s="263">
        <f t="shared" si="0"/>
        <v>3911</v>
      </c>
      <c r="J20" s="251">
        <v>5432</v>
      </c>
      <c r="K20" s="246"/>
      <c r="L20" s="263">
        <f t="shared" si="1"/>
        <v>5432</v>
      </c>
      <c r="M20" s="251">
        <f>2100000/M16</f>
        <v>3488</v>
      </c>
      <c r="N20" s="262"/>
      <c r="O20" s="251">
        <f t="shared" si="2"/>
        <v>3488</v>
      </c>
    </row>
    <row r="21" spans="1:15" ht="46.5" customHeight="1">
      <c r="A21" s="215"/>
      <c r="B21" s="146" t="s">
        <v>228</v>
      </c>
      <c r="C21" s="238" t="s">
        <v>206</v>
      </c>
      <c r="D21" s="327" t="s">
        <v>212</v>
      </c>
      <c r="E21" s="327"/>
      <c r="F21" s="327"/>
      <c r="G21" s="251">
        <v>2938</v>
      </c>
      <c r="H21" s="262"/>
      <c r="I21" s="263">
        <f t="shared" si="0"/>
        <v>2938</v>
      </c>
      <c r="J21" s="251">
        <v>1240</v>
      </c>
      <c r="K21" s="246"/>
      <c r="L21" s="263">
        <f t="shared" si="1"/>
        <v>1240</v>
      </c>
      <c r="M21" s="251">
        <v>2773</v>
      </c>
      <c r="N21" s="262"/>
      <c r="O21" s="251">
        <f t="shared" si="2"/>
        <v>2773</v>
      </c>
    </row>
    <row r="22" spans="1:15" ht="18" customHeight="1">
      <c r="A22" s="215"/>
      <c r="B22" s="245" t="s">
        <v>203</v>
      </c>
      <c r="C22" s="238"/>
      <c r="D22" s="327"/>
      <c r="E22" s="327"/>
      <c r="F22" s="327"/>
      <c r="G22" s="251"/>
      <c r="H22" s="262"/>
      <c r="I22" s="263">
        <f t="shared" si="0"/>
        <v>0</v>
      </c>
      <c r="J22" s="251"/>
      <c r="K22" s="246"/>
      <c r="L22" s="263">
        <f t="shared" si="1"/>
        <v>0</v>
      </c>
      <c r="M22" s="251"/>
      <c r="N22" s="262"/>
      <c r="O22" s="251">
        <f t="shared" si="2"/>
        <v>0</v>
      </c>
    </row>
    <row r="23" spans="1:15" ht="90" customHeight="1">
      <c r="A23" s="215"/>
      <c r="B23" s="146" t="s">
        <v>229</v>
      </c>
      <c r="C23" s="238" t="s">
        <v>209</v>
      </c>
      <c r="D23" s="327" t="s">
        <v>210</v>
      </c>
      <c r="E23" s="327"/>
      <c r="F23" s="327"/>
      <c r="G23" s="251">
        <v>52</v>
      </c>
      <c r="H23" s="262"/>
      <c r="I23" s="251">
        <f t="shared" si="0"/>
        <v>52</v>
      </c>
      <c r="J23" s="251">
        <v>57</v>
      </c>
      <c r="K23" s="246"/>
      <c r="L23" s="263">
        <f t="shared" si="1"/>
        <v>57</v>
      </c>
      <c r="M23" s="251">
        <f>43+9</f>
        <v>52</v>
      </c>
      <c r="N23" s="262"/>
      <c r="O23" s="251">
        <f t="shared" si="2"/>
        <v>52</v>
      </c>
    </row>
    <row r="24" spans="1:15" ht="18.75" customHeight="1">
      <c r="A24" s="215"/>
      <c r="B24" s="245" t="s">
        <v>98</v>
      </c>
      <c r="C24" s="238"/>
      <c r="D24" s="328"/>
      <c r="E24" s="329"/>
      <c r="F24" s="330"/>
      <c r="G24" s="251"/>
      <c r="H24" s="262"/>
      <c r="I24" s="262">
        <f t="shared" si="0"/>
        <v>0</v>
      </c>
      <c r="J24" s="251"/>
      <c r="K24" s="246"/>
      <c r="L24" s="263">
        <f t="shared" si="1"/>
        <v>0</v>
      </c>
      <c r="M24" s="251"/>
      <c r="N24" s="262"/>
      <c r="O24" s="251">
        <f t="shared" si="2"/>
        <v>0</v>
      </c>
    </row>
    <row r="25" spans="1:15" ht="35.25" customHeight="1">
      <c r="A25" s="215"/>
      <c r="B25" s="146" t="s">
        <v>230</v>
      </c>
      <c r="C25" s="238" t="s">
        <v>206</v>
      </c>
      <c r="D25" s="328" t="s">
        <v>236</v>
      </c>
      <c r="E25" s="329"/>
      <c r="F25" s="330"/>
      <c r="G25" s="251"/>
      <c r="H25" s="262">
        <v>1134028</v>
      </c>
      <c r="I25" s="262">
        <f>H25</f>
        <v>1134028</v>
      </c>
      <c r="J25" s="251"/>
      <c r="K25" s="264"/>
      <c r="L25" s="263">
        <f>K25</f>
        <v>0</v>
      </c>
      <c r="M25" s="251"/>
      <c r="N25" s="262">
        <v>1150000</v>
      </c>
      <c r="O25" s="251">
        <f>N25</f>
        <v>1150000</v>
      </c>
    </row>
    <row r="26" spans="1:15" ht="13.5">
      <c r="A26" s="215"/>
      <c r="B26" s="247" t="s">
        <v>201</v>
      </c>
      <c r="C26" s="238"/>
      <c r="D26" s="328"/>
      <c r="E26" s="329"/>
      <c r="F26" s="330"/>
      <c r="G26" s="265"/>
      <c r="H26" s="265"/>
      <c r="I26" s="262">
        <f aca="true" t="shared" si="3" ref="I26:I31">H26</f>
        <v>0</v>
      </c>
      <c r="J26" s="251"/>
      <c r="K26" s="264"/>
      <c r="L26" s="263">
        <f aca="true" t="shared" si="4" ref="L26:L31">K26</f>
        <v>0</v>
      </c>
      <c r="M26" s="265"/>
      <c r="N26" s="262"/>
      <c r="O26" s="251">
        <f>N26</f>
        <v>0</v>
      </c>
    </row>
    <row r="27" spans="1:15" ht="30" customHeight="1">
      <c r="A27" s="215"/>
      <c r="B27" s="248" t="s">
        <v>231</v>
      </c>
      <c r="C27" s="238" t="s">
        <v>204</v>
      </c>
      <c r="D27" s="328" t="s">
        <v>212</v>
      </c>
      <c r="E27" s="329"/>
      <c r="F27" s="330"/>
      <c r="G27" s="265"/>
      <c r="H27" s="262">
        <v>70</v>
      </c>
      <c r="I27" s="262">
        <f t="shared" si="3"/>
        <v>70</v>
      </c>
      <c r="J27" s="251"/>
      <c r="K27" s="264"/>
      <c r="L27" s="263">
        <f t="shared" si="4"/>
        <v>0</v>
      </c>
      <c r="M27" s="265"/>
      <c r="N27" s="262">
        <v>50</v>
      </c>
      <c r="O27" s="251">
        <f>N27</f>
        <v>50</v>
      </c>
    </row>
    <row r="28" spans="1:15" ht="13.5">
      <c r="A28" s="215"/>
      <c r="B28" s="247" t="s">
        <v>202</v>
      </c>
      <c r="C28" s="238"/>
      <c r="D28" s="328"/>
      <c r="E28" s="329"/>
      <c r="F28" s="330"/>
      <c r="G28" s="265"/>
      <c r="H28" s="262"/>
      <c r="I28" s="262">
        <f t="shared" si="3"/>
        <v>0</v>
      </c>
      <c r="J28" s="251"/>
      <c r="K28" s="264"/>
      <c r="L28" s="263">
        <f t="shared" si="4"/>
        <v>0</v>
      </c>
      <c r="M28" s="265"/>
      <c r="N28" s="262"/>
      <c r="O28" s="251">
        <f>N28</f>
        <v>0</v>
      </c>
    </row>
    <row r="29" spans="1:15" ht="23.25" customHeight="1">
      <c r="A29" s="215"/>
      <c r="B29" s="248" t="s">
        <v>232</v>
      </c>
      <c r="C29" s="238" t="s">
        <v>206</v>
      </c>
      <c r="D29" s="328" t="s">
        <v>213</v>
      </c>
      <c r="E29" s="329"/>
      <c r="F29" s="330"/>
      <c r="G29" s="265"/>
      <c r="H29" s="262">
        <v>16200</v>
      </c>
      <c r="I29" s="262">
        <f t="shared" si="3"/>
        <v>16200</v>
      </c>
      <c r="J29" s="264"/>
      <c r="K29" s="264"/>
      <c r="L29" s="263">
        <f t="shared" si="4"/>
        <v>0</v>
      </c>
      <c r="M29" s="265"/>
      <c r="N29" s="262">
        <f>N25/N27</f>
        <v>23000</v>
      </c>
      <c r="O29" s="251">
        <f>N29</f>
        <v>23000</v>
      </c>
    </row>
    <row r="30" spans="1:15" ht="13.5">
      <c r="A30" s="215"/>
      <c r="B30" s="247" t="s">
        <v>203</v>
      </c>
      <c r="C30" s="238"/>
      <c r="D30" s="328"/>
      <c r="E30" s="329"/>
      <c r="F30" s="330"/>
      <c r="G30" s="265"/>
      <c r="H30" s="262"/>
      <c r="I30" s="262">
        <f t="shared" si="3"/>
        <v>0</v>
      </c>
      <c r="J30" s="264"/>
      <c r="K30" s="264"/>
      <c r="L30" s="263">
        <f t="shared" si="4"/>
        <v>0</v>
      </c>
      <c r="M30" s="265"/>
      <c r="N30" s="262"/>
      <c r="O30" s="251"/>
    </row>
    <row r="31" spans="1:15" ht="39">
      <c r="A31" s="215"/>
      <c r="B31" s="248" t="s">
        <v>233</v>
      </c>
      <c r="C31" s="238" t="s">
        <v>214</v>
      </c>
      <c r="D31" s="328" t="s">
        <v>210</v>
      </c>
      <c r="E31" s="329"/>
      <c r="F31" s="330"/>
      <c r="G31" s="265"/>
      <c r="H31" s="232">
        <v>600</v>
      </c>
      <c r="I31" s="232">
        <f t="shared" si="3"/>
        <v>600</v>
      </c>
      <c r="J31" s="266"/>
      <c r="K31" s="266"/>
      <c r="L31" s="230">
        <f t="shared" si="4"/>
        <v>0</v>
      </c>
      <c r="M31" s="267"/>
      <c r="N31" s="232">
        <v>100</v>
      </c>
      <c r="O31" s="231">
        <f>N31</f>
        <v>100</v>
      </c>
    </row>
  </sheetData>
  <mergeCells count="33">
    <mergeCell ref="D30:F30"/>
    <mergeCell ref="D31:F31"/>
    <mergeCell ref="D26:F26"/>
    <mergeCell ref="D27:F27"/>
    <mergeCell ref="D28:F28"/>
    <mergeCell ref="D29:F29"/>
    <mergeCell ref="D6:F6"/>
    <mergeCell ref="G4:I4"/>
    <mergeCell ref="J4:L4"/>
    <mergeCell ref="M4:O4"/>
    <mergeCell ref="A4:A5"/>
    <mergeCell ref="B4:B5"/>
    <mergeCell ref="C4:C5"/>
    <mergeCell ref="D4:F5"/>
    <mergeCell ref="D15:F15"/>
    <mergeCell ref="D17:F17"/>
    <mergeCell ref="D18:F18"/>
    <mergeCell ref="D7:F7"/>
    <mergeCell ref="D8:F8"/>
    <mergeCell ref="D9:F9"/>
    <mergeCell ref="D10:F10"/>
    <mergeCell ref="D11:F11"/>
    <mergeCell ref="D12:F12"/>
    <mergeCell ref="D23:F23"/>
    <mergeCell ref="D24:F24"/>
    <mergeCell ref="D25:F25"/>
    <mergeCell ref="D13:F13"/>
    <mergeCell ref="D16:F16"/>
    <mergeCell ref="D19:F19"/>
    <mergeCell ref="D20:F20"/>
    <mergeCell ref="D21:F21"/>
    <mergeCell ref="D22:F22"/>
    <mergeCell ref="D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Zeros="0" zoomScaleSheetLayoutView="100" workbookViewId="0" topLeftCell="A1">
      <selection activeCell="D16" sqref="D16:F16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2.375" style="35" customWidth="1"/>
    <col min="8" max="8" width="11.875" style="35" bestFit="1" customWidth="1"/>
    <col min="9" max="9" width="11.875" style="35" customWidth="1"/>
    <col min="10" max="10" width="13.25390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6" customFormat="1" ht="15">
      <c r="B1" s="34"/>
      <c r="C1" s="34"/>
      <c r="D1" s="34"/>
      <c r="E1" s="34"/>
      <c r="F1" s="34"/>
      <c r="G1" s="34"/>
      <c r="H1" s="143"/>
      <c r="J1" s="143"/>
      <c r="K1" s="143"/>
      <c r="L1" s="152"/>
    </row>
    <row r="2" spans="1:12" ht="15">
      <c r="A2" s="34" t="s">
        <v>261</v>
      </c>
      <c r="K2" s="4"/>
      <c r="L2" s="4"/>
    </row>
    <row r="3" spans="1:12" s="83" customFormat="1" ht="13.5">
      <c r="A3" s="312" t="s">
        <v>11</v>
      </c>
      <c r="B3" s="312" t="s">
        <v>12</v>
      </c>
      <c r="C3" s="312" t="s">
        <v>13</v>
      </c>
      <c r="D3" s="318" t="s">
        <v>14</v>
      </c>
      <c r="E3" s="319"/>
      <c r="F3" s="320"/>
      <c r="G3" s="315" t="s">
        <v>165</v>
      </c>
      <c r="H3" s="316"/>
      <c r="I3" s="317"/>
      <c r="J3" s="337" t="s">
        <v>253</v>
      </c>
      <c r="K3" s="337"/>
      <c r="L3" s="337"/>
    </row>
    <row r="4" spans="1:12" s="83" customFormat="1" ht="27">
      <c r="A4" s="314"/>
      <c r="B4" s="314"/>
      <c r="C4" s="314"/>
      <c r="D4" s="321"/>
      <c r="E4" s="322"/>
      <c r="F4" s="323"/>
      <c r="G4" s="187" t="s">
        <v>23</v>
      </c>
      <c r="H4" s="187" t="s">
        <v>24</v>
      </c>
      <c r="I4" s="167" t="s">
        <v>120</v>
      </c>
      <c r="J4" s="127" t="s">
        <v>23</v>
      </c>
      <c r="K4" s="127" t="s">
        <v>24</v>
      </c>
      <c r="L4" s="167" t="s">
        <v>121</v>
      </c>
    </row>
    <row r="5" spans="1:12" s="83" customFormat="1" ht="13.5">
      <c r="A5" s="66">
        <v>1</v>
      </c>
      <c r="B5" s="66">
        <v>2</v>
      </c>
      <c r="C5" s="66">
        <v>3</v>
      </c>
      <c r="D5" s="334">
        <v>4</v>
      </c>
      <c r="E5" s="335"/>
      <c r="F5" s="336"/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</row>
    <row r="6" spans="1:12" s="83" customFormat="1" ht="13.5">
      <c r="A6" s="127"/>
      <c r="B6" s="214" t="str">
        <f>'8.1'!B7</f>
        <v>затрат</v>
      </c>
      <c r="C6" s="144"/>
      <c r="D6" s="331"/>
      <c r="E6" s="332"/>
      <c r="F6" s="333"/>
      <c r="G6" s="145"/>
      <c r="H6" s="145"/>
      <c r="I6" s="145"/>
      <c r="J6" s="145"/>
      <c r="K6" s="145"/>
      <c r="L6" s="145"/>
    </row>
    <row r="7" spans="1:12" s="83" customFormat="1" ht="45" customHeight="1">
      <c r="A7" s="141"/>
      <c r="B7" s="103" t="str">
        <f>'8.1'!B8</f>
        <v>кількість шкіл вищої спортивної майстерності</v>
      </c>
      <c r="C7" s="144" t="str">
        <f>'8.1'!C8</f>
        <v>од.</v>
      </c>
      <c r="D7" s="338" t="str">
        <f>'8.1'!D8:F8</f>
        <v>мережа розпорядників і одержувачів коштів</v>
      </c>
      <c r="E7" s="339"/>
      <c r="F7" s="340"/>
      <c r="G7" s="268">
        <f>'8.1'!M8</f>
        <v>2</v>
      </c>
      <c r="H7" s="268"/>
      <c r="I7" s="268">
        <f>G7</f>
        <v>2</v>
      </c>
      <c r="J7" s="268">
        <f>G7</f>
        <v>2</v>
      </c>
      <c r="K7" s="268"/>
      <c r="L7" s="268">
        <f>J7</f>
        <v>2</v>
      </c>
    </row>
    <row r="8" spans="1:12" s="83" customFormat="1" ht="48" customHeight="1">
      <c r="A8" s="127"/>
      <c r="B8" s="103" t="str">
        <f>'8.1'!B9</f>
        <v>кількість штатних працівників ШВСМ</v>
      </c>
      <c r="C8" s="144" t="str">
        <f>'8.1'!C9</f>
        <v>од.</v>
      </c>
      <c r="D8" s="338" t="str">
        <f>'8.1'!D9:F9</f>
        <v>штатний розпис</v>
      </c>
      <c r="E8" s="339"/>
      <c r="F8" s="340"/>
      <c r="G8" s="239">
        <f>'8.1'!M9</f>
        <v>39</v>
      </c>
      <c r="H8" s="147"/>
      <c r="I8" s="239">
        <f aca="true" t="shared" si="0" ref="I8:I24">G8</f>
        <v>39</v>
      </c>
      <c r="J8" s="239">
        <f aca="true" t="shared" si="1" ref="J8:J30">G8</f>
        <v>39</v>
      </c>
      <c r="K8" s="147"/>
      <c r="L8" s="239">
        <f aca="true" t="shared" si="2" ref="L8:L24">J8</f>
        <v>39</v>
      </c>
    </row>
    <row r="9" spans="1:12" s="83" customFormat="1" ht="45" customHeight="1">
      <c r="A9" s="127"/>
      <c r="B9" s="103" t="str">
        <f>'8.1'!B10</f>
        <v>у тому числі тренерів</v>
      </c>
      <c r="C9" s="144" t="str">
        <f>'8.1'!C10</f>
        <v>од.</v>
      </c>
      <c r="D9" s="338" t="str">
        <f>'8.1'!D10:F10</f>
        <v>тарифікаційний список тренерів-викладачів</v>
      </c>
      <c r="E9" s="339"/>
      <c r="F9" s="340"/>
      <c r="G9" s="239">
        <f>'8.1'!M10</f>
        <v>24</v>
      </c>
      <c r="H9" s="147"/>
      <c r="I9" s="239">
        <f t="shared" si="0"/>
        <v>24</v>
      </c>
      <c r="J9" s="239">
        <f t="shared" si="1"/>
        <v>24</v>
      </c>
      <c r="K9" s="147"/>
      <c r="L9" s="239">
        <f t="shared" si="2"/>
        <v>24</v>
      </c>
    </row>
    <row r="10" spans="1:12" s="83" customFormat="1" ht="36.75" customHeight="1">
      <c r="A10" s="141"/>
      <c r="B10" s="103" t="str">
        <f>'8.1'!B11</f>
        <v>середньорічна кількість учнів ШВСМ постійного/змінного складу</v>
      </c>
      <c r="C10" s="144" t="str">
        <f>'8.1'!C11</f>
        <v>осіб</v>
      </c>
      <c r="D10" s="338" t="str">
        <f>'8.1'!D11:F11</f>
        <v>план комплектування</v>
      </c>
      <c r="E10" s="339"/>
      <c r="F10" s="340"/>
      <c r="G10" s="268">
        <f>'8.1'!M11</f>
        <v>180</v>
      </c>
      <c r="H10" s="268"/>
      <c r="I10" s="268">
        <f t="shared" si="0"/>
        <v>180</v>
      </c>
      <c r="J10" s="268">
        <f t="shared" si="1"/>
        <v>180</v>
      </c>
      <c r="K10" s="268"/>
      <c r="L10" s="268">
        <f t="shared" si="2"/>
        <v>180</v>
      </c>
    </row>
    <row r="11" spans="1:12" s="83" customFormat="1" ht="37.5" customHeight="1">
      <c r="A11" s="141"/>
      <c r="B11" s="103" t="str">
        <f>'8.1'!B12</f>
        <v>кількість всеукраїнських змагань, у яких учні ШВСМ беруть участь</v>
      </c>
      <c r="C11" s="144" t="str">
        <f>'8.1'!C12</f>
        <v>од.</v>
      </c>
      <c r="D11" s="338" t="str">
        <f>'8.1'!D12:F12</f>
        <v>календарний план заходів</v>
      </c>
      <c r="E11" s="339"/>
      <c r="F11" s="340"/>
      <c r="G11" s="268">
        <f>'8.1'!M12</f>
        <v>35</v>
      </c>
      <c r="H11" s="268"/>
      <c r="I11" s="268">
        <f t="shared" si="0"/>
        <v>35</v>
      </c>
      <c r="J11" s="268">
        <f t="shared" si="1"/>
        <v>35</v>
      </c>
      <c r="K11" s="268"/>
      <c r="L11" s="268">
        <f t="shared" si="2"/>
        <v>35</v>
      </c>
    </row>
    <row r="12" spans="1:12" s="83" customFormat="1" ht="39" customHeight="1">
      <c r="A12" s="127"/>
      <c r="B12" s="103" t="str">
        <f>'8.1'!B13</f>
        <v>кількість навчально-тренувальних зборів у яких учні ШВСМ беруть участь</v>
      </c>
      <c r="C12" s="144" t="str">
        <f>'8.1'!C13</f>
        <v>од.</v>
      </c>
      <c r="D12" s="338" t="str">
        <f>'8.1'!D13:F13</f>
        <v>календарний план заходів</v>
      </c>
      <c r="E12" s="339"/>
      <c r="F12" s="340"/>
      <c r="G12" s="268">
        <f>'8.1'!M13</f>
        <v>135</v>
      </c>
      <c r="H12" s="268"/>
      <c r="I12" s="268">
        <f t="shared" si="0"/>
        <v>135</v>
      </c>
      <c r="J12" s="268">
        <f t="shared" si="1"/>
        <v>135</v>
      </c>
      <c r="K12" s="268"/>
      <c r="L12" s="268">
        <f t="shared" si="2"/>
        <v>135</v>
      </c>
    </row>
    <row r="13" spans="1:12" s="83" customFormat="1" ht="17.25" customHeight="1">
      <c r="A13" s="127"/>
      <c r="B13" s="214" t="str">
        <f>'8.1'!B14</f>
        <v>продукту</v>
      </c>
      <c r="C13" s="144">
        <f>'8.1'!C14</f>
        <v>0</v>
      </c>
      <c r="D13" s="338">
        <f>'8.1'!D14:F14</f>
        <v>0</v>
      </c>
      <c r="E13" s="339"/>
      <c r="F13" s="340"/>
      <c r="G13" s="268">
        <f>'8.1'!M14</f>
        <v>0</v>
      </c>
      <c r="H13" s="268"/>
      <c r="I13" s="268">
        <f t="shared" si="0"/>
        <v>0</v>
      </c>
      <c r="J13" s="268">
        <f t="shared" si="1"/>
        <v>0</v>
      </c>
      <c r="K13" s="268"/>
      <c r="L13" s="268">
        <f t="shared" si="2"/>
        <v>0</v>
      </c>
    </row>
    <row r="14" spans="1:12" ht="35.25" customHeight="1">
      <c r="A14" s="215"/>
      <c r="B14" s="103" t="str">
        <f>'8.1'!B15</f>
        <v>кількість людино-днів проведених у ШВСМ навчально-тренувальних зборів</v>
      </c>
      <c r="C14" s="144" t="str">
        <f>'8.1'!C15</f>
        <v>од.</v>
      </c>
      <c r="D14" s="338" t="str">
        <f>'8.1'!D15:F15</f>
        <v>внутрішній облік</v>
      </c>
      <c r="E14" s="339"/>
      <c r="F14" s="340"/>
      <c r="G14" s="268">
        <f>'8.1'!M15</f>
        <v>3023</v>
      </c>
      <c r="H14" s="269"/>
      <c r="I14" s="268">
        <f t="shared" si="0"/>
        <v>3023</v>
      </c>
      <c r="J14" s="268">
        <f t="shared" si="1"/>
        <v>3023</v>
      </c>
      <c r="K14" s="269"/>
      <c r="L14" s="268">
        <f t="shared" si="2"/>
        <v>3023</v>
      </c>
    </row>
    <row r="15" spans="1:12" ht="37.5" customHeight="1">
      <c r="A15" s="215"/>
      <c r="B15" s="103" t="str">
        <f>'8.1'!B16</f>
        <v>кількість людино-днів участі учнів ШВСМ у всеукраїнських змаганнях</v>
      </c>
      <c r="C15" s="144" t="str">
        <f>'8.1'!C16</f>
        <v>од.</v>
      </c>
      <c r="D15" s="338" t="str">
        <f>'8.1'!D16:F16</f>
        <v>внутрішній облік</v>
      </c>
      <c r="E15" s="339"/>
      <c r="F15" s="340"/>
      <c r="G15" s="268">
        <f>'8.1'!M16</f>
        <v>602</v>
      </c>
      <c r="H15" s="269"/>
      <c r="I15" s="268">
        <f t="shared" si="0"/>
        <v>602</v>
      </c>
      <c r="J15" s="268">
        <f t="shared" si="1"/>
        <v>602</v>
      </c>
      <c r="K15" s="269"/>
      <c r="L15" s="268">
        <f t="shared" si="2"/>
        <v>602</v>
      </c>
    </row>
    <row r="16" spans="1:12" ht="35.25" customHeight="1">
      <c r="A16" s="215"/>
      <c r="B16" s="103" t="str">
        <f>'8.1'!B17</f>
        <v>кількість придбаного малоцінного спортивного обладнання та інвентарю для ШВСМ</v>
      </c>
      <c r="C16" s="144" t="str">
        <f>'8.1'!C17</f>
        <v>шт.</v>
      </c>
      <c r="D16" s="338" t="str">
        <f>'8.1'!D17:F17</f>
        <v>товарна накладна</v>
      </c>
      <c r="E16" s="339"/>
      <c r="F16" s="340"/>
      <c r="G16" s="268">
        <f>'8.1'!M17</f>
        <v>368</v>
      </c>
      <c r="H16" s="269"/>
      <c r="I16" s="268">
        <f t="shared" si="0"/>
        <v>368</v>
      </c>
      <c r="J16" s="268">
        <f t="shared" si="1"/>
        <v>368</v>
      </c>
      <c r="K16" s="269"/>
      <c r="L16" s="268">
        <f t="shared" si="2"/>
        <v>368</v>
      </c>
    </row>
    <row r="17" spans="1:12" ht="19.5" customHeight="1">
      <c r="A17" s="215"/>
      <c r="B17" s="214" t="str">
        <f>'8.1'!B18</f>
        <v>ефективності</v>
      </c>
      <c r="C17" s="144">
        <f>'8.1'!C18</f>
        <v>0</v>
      </c>
      <c r="D17" s="338">
        <f>'8.1'!D18:F18</f>
        <v>0</v>
      </c>
      <c r="E17" s="339"/>
      <c r="F17" s="340"/>
      <c r="G17" s="268">
        <f>'8.1'!M18</f>
        <v>0</v>
      </c>
      <c r="H17" s="269"/>
      <c r="I17" s="268">
        <f t="shared" si="0"/>
        <v>0</v>
      </c>
      <c r="J17" s="268">
        <f t="shared" si="1"/>
        <v>0</v>
      </c>
      <c r="K17" s="269"/>
      <c r="L17" s="268">
        <f t="shared" si="2"/>
        <v>0</v>
      </c>
    </row>
    <row r="18" spans="1:12" ht="40.5" customHeight="1">
      <c r="A18" s="215"/>
      <c r="B18" s="103" t="str">
        <f>'8.1'!B19</f>
        <v>середні витрати на проведення ШВСМ одного людино-дня навчально-тренувальних зборів</v>
      </c>
      <c r="C18" s="144" t="str">
        <f>'8.1'!C19</f>
        <v>грн.</v>
      </c>
      <c r="D18" s="338" t="str">
        <f>'8.1'!D19:F19</f>
        <v>розрахунок до кошторису</v>
      </c>
      <c r="E18" s="339"/>
      <c r="F18" s="340"/>
      <c r="G18" s="268">
        <f>2150000/G14</f>
        <v>711</v>
      </c>
      <c r="H18" s="269"/>
      <c r="I18" s="268">
        <f t="shared" si="0"/>
        <v>711</v>
      </c>
      <c r="J18" s="268">
        <f>2600000/J14</f>
        <v>860</v>
      </c>
      <c r="K18" s="269"/>
      <c r="L18" s="268">
        <f t="shared" si="2"/>
        <v>860</v>
      </c>
    </row>
    <row r="19" spans="1:12" ht="48" customHeight="1">
      <c r="A19" s="215"/>
      <c r="B19" s="103" t="str">
        <f>'8.1'!B20</f>
        <v>середні витрати на забезпечення одного людино-дня участі учнів ШВСМ у всеукраїнських змаганнях</v>
      </c>
      <c r="C19" s="144" t="str">
        <f>'8.1'!C20</f>
        <v>грн.</v>
      </c>
      <c r="D19" s="338" t="str">
        <f>'8.1'!D20:F20</f>
        <v>розрахунок до кошторису</v>
      </c>
      <c r="E19" s="339"/>
      <c r="F19" s="340"/>
      <c r="G19" s="268">
        <f>2150000/G15</f>
        <v>3571</v>
      </c>
      <c r="H19" s="269"/>
      <c r="I19" s="268">
        <f t="shared" si="0"/>
        <v>3571</v>
      </c>
      <c r="J19" s="268">
        <f>2600000/J15</f>
        <v>4319</v>
      </c>
      <c r="K19" s="269"/>
      <c r="L19" s="268">
        <f t="shared" si="2"/>
        <v>4319</v>
      </c>
    </row>
    <row r="20" spans="1:12" ht="48" customHeight="1">
      <c r="A20" s="215"/>
      <c r="B20" s="103" t="str">
        <f>'8.1'!B21</f>
        <v>середня вартість одиниці придбаного малоцінного спортивного обладнання та інвентарю для ШВСМ</v>
      </c>
      <c r="C20" s="144" t="str">
        <f>'8.1'!C21</f>
        <v>грн.</v>
      </c>
      <c r="D20" s="338" t="str">
        <f>'8.1'!D21:F21</f>
        <v>товарна накладна</v>
      </c>
      <c r="E20" s="339"/>
      <c r="F20" s="340"/>
      <c r="G20" s="268">
        <v>3000</v>
      </c>
      <c r="H20" s="269"/>
      <c r="I20" s="268">
        <f t="shared" si="0"/>
        <v>3000</v>
      </c>
      <c r="J20" s="268">
        <v>3100</v>
      </c>
      <c r="K20" s="269"/>
      <c r="L20" s="268">
        <f t="shared" si="2"/>
        <v>3100</v>
      </c>
    </row>
    <row r="21" spans="1:12" ht="19.5" customHeight="1">
      <c r="A21" s="215"/>
      <c r="B21" s="214" t="str">
        <f>'8.1'!B22</f>
        <v>якості</v>
      </c>
      <c r="C21" s="144">
        <f>'8.1'!C22</f>
        <v>0</v>
      </c>
      <c r="D21" s="338">
        <f>'8.1'!D22:F22</f>
        <v>0</v>
      </c>
      <c r="E21" s="339"/>
      <c r="F21" s="340"/>
      <c r="G21" s="268">
        <f>'8.1'!M22</f>
        <v>0</v>
      </c>
      <c r="H21" s="269"/>
      <c r="I21" s="268">
        <f t="shared" si="0"/>
        <v>0</v>
      </c>
      <c r="J21" s="268">
        <f t="shared" si="1"/>
        <v>0</v>
      </c>
      <c r="K21" s="269"/>
      <c r="L21" s="268">
        <f t="shared" si="2"/>
        <v>0</v>
      </c>
    </row>
    <row r="22" spans="1:12" ht="90" customHeight="1">
      <c r="A22" s="215"/>
      <c r="B22" s="103" t="str">
        <f>'8.1'!B23</f>
        <v>кількість підготовлених у ШВСМ майстрів спорту України / кандидатів у майстри спорту України / майстрів спорту міжнародного класу / членів збірних команд України / кандидатів до складу збірних команд України протягом року</v>
      </c>
      <c r="C22" s="144" t="str">
        <f>'8.1'!C23</f>
        <v>осіб</v>
      </c>
      <c r="D22" s="338" t="str">
        <f>'8.1'!D23:F23</f>
        <v>внутрішній облік</v>
      </c>
      <c r="E22" s="339"/>
      <c r="F22" s="340"/>
      <c r="G22" s="268">
        <f>'8.1'!M23</f>
        <v>52</v>
      </c>
      <c r="H22" s="269"/>
      <c r="I22" s="268">
        <f t="shared" si="0"/>
        <v>52</v>
      </c>
      <c r="J22" s="268">
        <f t="shared" si="1"/>
        <v>52</v>
      </c>
      <c r="K22" s="269"/>
      <c r="L22" s="268">
        <f t="shared" si="2"/>
        <v>52</v>
      </c>
    </row>
    <row r="23" spans="1:12" ht="21" customHeight="1">
      <c r="A23" s="215"/>
      <c r="B23" s="214" t="str">
        <f>'8.1'!B24</f>
        <v>затрат</v>
      </c>
      <c r="C23" s="144">
        <f>'8.1'!C24</f>
        <v>0</v>
      </c>
      <c r="D23" s="338">
        <f>'8.1'!D24:F24</f>
        <v>0</v>
      </c>
      <c r="E23" s="339"/>
      <c r="F23" s="340"/>
      <c r="G23" s="268">
        <f>'8.1'!M24</f>
        <v>0</v>
      </c>
      <c r="H23" s="269"/>
      <c r="I23" s="268">
        <f t="shared" si="0"/>
        <v>0</v>
      </c>
      <c r="J23" s="268">
        <f t="shared" si="1"/>
        <v>0</v>
      </c>
      <c r="K23" s="269"/>
      <c r="L23" s="268">
        <f t="shared" si="2"/>
        <v>0</v>
      </c>
    </row>
    <row r="24" spans="1:12" ht="40.5" customHeight="1">
      <c r="A24" s="215"/>
      <c r="B24" s="103" t="str">
        <f>'8.1'!B25</f>
        <v>обсяг витрат на придбання спортивного спорядження, устаткування, та інвентаря</v>
      </c>
      <c r="C24" s="144" t="str">
        <f>'8.1'!C25</f>
        <v>грн.</v>
      </c>
      <c r="D24" s="338" t="str">
        <f>'8.1'!D25:F25</f>
        <v>кошторис</v>
      </c>
      <c r="E24" s="339"/>
      <c r="F24" s="340"/>
      <c r="G24" s="268">
        <f>'8.1'!M25</f>
        <v>0</v>
      </c>
      <c r="H24" s="269"/>
      <c r="I24" s="268">
        <f t="shared" si="0"/>
        <v>0</v>
      </c>
      <c r="J24" s="268">
        <f t="shared" si="1"/>
        <v>0</v>
      </c>
      <c r="K24" s="269"/>
      <c r="L24" s="268">
        <f t="shared" si="2"/>
        <v>0</v>
      </c>
    </row>
    <row r="25" spans="1:12" ht="18.75" customHeight="1">
      <c r="A25" s="215"/>
      <c r="B25" s="214" t="str">
        <f>'8.1'!B26</f>
        <v>продукту</v>
      </c>
      <c r="C25" s="144">
        <f>'8.1'!C26</f>
        <v>0</v>
      </c>
      <c r="D25" s="338">
        <f>'8.1'!D26:F26</f>
        <v>0</v>
      </c>
      <c r="E25" s="339"/>
      <c r="F25" s="340"/>
      <c r="G25" s="268">
        <f>'8.1'!M26</f>
        <v>0</v>
      </c>
      <c r="H25" s="269"/>
      <c r="I25" s="269"/>
      <c r="J25" s="268">
        <f t="shared" si="1"/>
        <v>0</v>
      </c>
      <c r="K25" s="269"/>
      <c r="L25" s="269"/>
    </row>
    <row r="26" spans="1:12" ht="45" customHeight="1">
      <c r="A26" s="215"/>
      <c r="B26" s="103" t="str">
        <f>'8.1'!B27</f>
        <v>кількість одиниць придбаного спортивного спорядження, устаткування, інвентаря, обладнання</v>
      </c>
      <c r="C26" s="144" t="str">
        <f>'8.1'!C27</f>
        <v>од.</v>
      </c>
      <c r="D26" s="338" t="str">
        <f>'8.1'!D27:F27</f>
        <v>товарна накладна</v>
      </c>
      <c r="E26" s="339"/>
      <c r="F26" s="340"/>
      <c r="G26" s="268">
        <f>'8.1'!M27</f>
        <v>0</v>
      </c>
      <c r="H26" s="269"/>
      <c r="I26" s="269"/>
      <c r="J26" s="268">
        <f t="shared" si="1"/>
        <v>0</v>
      </c>
      <c r="K26" s="269"/>
      <c r="L26" s="269"/>
    </row>
    <row r="27" spans="1:12" ht="21" customHeight="1">
      <c r="A27" s="215"/>
      <c r="B27" s="214" t="str">
        <f>'8.1'!B28</f>
        <v>ефективності</v>
      </c>
      <c r="C27" s="144">
        <f>'8.1'!C28</f>
        <v>0</v>
      </c>
      <c r="D27" s="338">
        <f>'8.1'!D28:F28</f>
        <v>0</v>
      </c>
      <c r="E27" s="339"/>
      <c r="F27" s="340"/>
      <c r="G27" s="268">
        <f>'8.1'!M28</f>
        <v>0</v>
      </c>
      <c r="H27" s="269"/>
      <c r="I27" s="269"/>
      <c r="J27" s="268">
        <f t="shared" si="1"/>
        <v>0</v>
      </c>
      <c r="K27" s="269"/>
      <c r="L27" s="269"/>
    </row>
    <row r="28" spans="1:12" ht="33" customHeight="1">
      <c r="A28" s="215"/>
      <c r="B28" s="103" t="str">
        <f>'8.1'!B29</f>
        <v>середні видатки на придбання одиниці обладнання</v>
      </c>
      <c r="C28" s="144" t="str">
        <f>'8.1'!C29</f>
        <v>грн.</v>
      </c>
      <c r="D28" s="338" t="str">
        <f>'8.1'!D29:F29</f>
        <v>розрахунок до кошторису</v>
      </c>
      <c r="E28" s="339"/>
      <c r="F28" s="340"/>
      <c r="G28" s="268">
        <f>'8.1'!M29</f>
        <v>0</v>
      </c>
      <c r="H28" s="269"/>
      <c r="I28" s="269"/>
      <c r="J28" s="268">
        <f t="shared" si="1"/>
        <v>0</v>
      </c>
      <c r="K28" s="269"/>
      <c r="L28" s="269"/>
    </row>
    <row r="29" spans="1:12" ht="13.5">
      <c r="A29" s="215"/>
      <c r="B29" s="214" t="str">
        <f>'8.1'!B30</f>
        <v>якості</v>
      </c>
      <c r="C29" s="144">
        <f>'8.1'!C30</f>
        <v>0</v>
      </c>
      <c r="D29" s="338">
        <f>'8.1'!D30:F30</f>
        <v>0</v>
      </c>
      <c r="E29" s="339"/>
      <c r="F29" s="340"/>
      <c r="G29" s="239">
        <f>'8.1'!M30</f>
        <v>0</v>
      </c>
      <c r="H29" s="215"/>
      <c r="I29" s="215"/>
      <c r="J29" s="239">
        <f t="shared" si="1"/>
        <v>0</v>
      </c>
      <c r="K29" s="215"/>
      <c r="L29" s="215"/>
    </row>
    <row r="30" spans="1:12" ht="48.75" customHeight="1">
      <c r="A30" s="215"/>
      <c r="B30" s="103" t="str">
        <f>'8.1'!B31</f>
        <v>збільшення кількості придбаного обладнання довгострокового використання порівняно з минулим роком</v>
      </c>
      <c r="C30" s="144" t="str">
        <f>'8.1'!C31</f>
        <v>%</v>
      </c>
      <c r="D30" s="338" t="str">
        <f>'8.1'!D31:F31</f>
        <v>внутрішній облік</v>
      </c>
      <c r="E30" s="339"/>
      <c r="F30" s="340"/>
      <c r="G30" s="239">
        <f>'8.1'!M31</f>
        <v>0</v>
      </c>
      <c r="H30" s="215"/>
      <c r="I30" s="215"/>
      <c r="J30" s="239">
        <f t="shared" si="1"/>
        <v>0</v>
      </c>
      <c r="K30" s="215"/>
      <c r="L30" s="215"/>
    </row>
    <row r="31" spans="1:2" ht="27" customHeight="1">
      <c r="A31" s="104"/>
      <c r="B31" s="104"/>
    </row>
  </sheetData>
  <mergeCells count="32">
    <mergeCell ref="D29:F29"/>
    <mergeCell ref="D30:F30"/>
    <mergeCell ref="D25:F25"/>
    <mergeCell ref="D26:F26"/>
    <mergeCell ref="D27:F27"/>
    <mergeCell ref="D28:F28"/>
    <mergeCell ref="D19:F19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  <mergeCell ref="D18:F18"/>
    <mergeCell ref="D9:F9"/>
    <mergeCell ref="G3:I3"/>
    <mergeCell ref="J3:L3"/>
    <mergeCell ref="D5:F5"/>
    <mergeCell ref="D6:F6"/>
    <mergeCell ref="D7:F7"/>
    <mergeCell ref="D14:F14"/>
    <mergeCell ref="D10:F10"/>
    <mergeCell ref="D11:F11"/>
    <mergeCell ref="D12:F12"/>
    <mergeCell ref="D13:F1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F10" sqref="F10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6"/>
      <c r="I1" s="143"/>
      <c r="J1" s="143"/>
      <c r="K1" s="152"/>
    </row>
    <row r="2" spans="1:11" s="12" customFormat="1" ht="15">
      <c r="A2" s="9" t="s">
        <v>99</v>
      </c>
      <c r="B2" s="9"/>
      <c r="C2" s="9"/>
      <c r="D2" s="9"/>
      <c r="E2" s="9"/>
      <c r="F2" s="9"/>
      <c r="G2" s="9"/>
      <c r="H2" s="17"/>
      <c r="I2" s="17"/>
      <c r="J2" s="17"/>
      <c r="K2" s="36" t="s">
        <v>108</v>
      </c>
    </row>
    <row r="3" spans="1:11" s="11" customFormat="1" ht="19.5" customHeight="1">
      <c r="A3" s="301" t="s">
        <v>15</v>
      </c>
      <c r="B3" s="341" t="s">
        <v>249</v>
      </c>
      <c r="C3" s="341"/>
      <c r="D3" s="301" t="s">
        <v>250</v>
      </c>
      <c r="E3" s="301"/>
      <c r="F3" s="341" t="s">
        <v>251</v>
      </c>
      <c r="G3" s="341"/>
      <c r="H3" s="301" t="s">
        <v>165</v>
      </c>
      <c r="I3" s="301"/>
      <c r="J3" s="301" t="s">
        <v>253</v>
      </c>
      <c r="K3" s="301"/>
    </row>
    <row r="4" spans="1:11" s="11" customFormat="1" ht="33.75" customHeight="1">
      <c r="A4" s="301"/>
      <c r="B4" s="167" t="s">
        <v>23</v>
      </c>
      <c r="C4" s="167" t="s">
        <v>24</v>
      </c>
      <c r="D4" s="167" t="s">
        <v>23</v>
      </c>
      <c r="E4" s="167" t="s">
        <v>24</v>
      </c>
      <c r="F4" s="167" t="s">
        <v>23</v>
      </c>
      <c r="G4" s="167" t="s">
        <v>24</v>
      </c>
      <c r="H4" s="167" t="s">
        <v>23</v>
      </c>
      <c r="I4" s="167" t="s">
        <v>24</v>
      </c>
      <c r="J4" s="167" t="s">
        <v>23</v>
      </c>
      <c r="K4" s="167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48" t="s">
        <v>78</v>
      </c>
      <c r="B6" s="71">
        <f aca="true" t="shared" si="0" ref="B6:K6">SUM(B7:B8)</f>
        <v>2230</v>
      </c>
      <c r="C6" s="71">
        <f t="shared" si="0"/>
        <v>0</v>
      </c>
      <c r="D6" s="71">
        <f t="shared" si="0"/>
        <v>2520</v>
      </c>
      <c r="E6" s="71">
        <f t="shared" si="0"/>
        <v>0</v>
      </c>
      <c r="F6" s="71">
        <f t="shared" si="0"/>
        <v>3300</v>
      </c>
      <c r="G6" s="71">
        <f t="shared" si="0"/>
        <v>0</v>
      </c>
      <c r="H6" s="71">
        <f t="shared" si="0"/>
        <v>3460</v>
      </c>
      <c r="I6" s="71">
        <f t="shared" si="0"/>
        <v>0</v>
      </c>
      <c r="J6" s="71">
        <f t="shared" si="0"/>
        <v>3800</v>
      </c>
      <c r="K6" s="71">
        <f t="shared" si="0"/>
        <v>0</v>
      </c>
    </row>
    <row r="7" spans="1:11" s="11" customFormat="1" ht="13.5">
      <c r="A7" s="148" t="s">
        <v>79</v>
      </c>
      <c r="B7" s="71">
        <v>2090</v>
      </c>
      <c r="C7" s="71"/>
      <c r="D7" s="71">
        <v>2250</v>
      </c>
      <c r="E7" s="71"/>
      <c r="F7" s="71">
        <v>2850</v>
      </c>
      <c r="G7" s="71"/>
      <c r="H7" s="71">
        <v>3000</v>
      </c>
      <c r="I7" s="71"/>
      <c r="J7" s="71">
        <v>3300</v>
      </c>
      <c r="K7" s="71"/>
    </row>
    <row r="8" spans="1:11" s="11" customFormat="1" ht="13.5">
      <c r="A8" s="148" t="s">
        <v>80</v>
      </c>
      <c r="B8" s="71">
        <v>140</v>
      </c>
      <c r="C8" s="71"/>
      <c r="D8" s="71">
        <v>270</v>
      </c>
      <c r="E8" s="71"/>
      <c r="F8" s="71">
        <v>450</v>
      </c>
      <c r="G8" s="71"/>
      <c r="H8" s="71">
        <v>460</v>
      </c>
      <c r="I8" s="71"/>
      <c r="J8" s="71">
        <v>500</v>
      </c>
      <c r="K8" s="71"/>
    </row>
    <row r="9" spans="1:11" s="11" customFormat="1" ht="13.5">
      <c r="A9" s="148" t="s">
        <v>81</v>
      </c>
      <c r="B9" s="71">
        <v>520</v>
      </c>
      <c r="C9" s="71"/>
      <c r="D9" s="71">
        <v>580.2</v>
      </c>
      <c r="E9" s="71"/>
      <c r="F9" s="71">
        <v>640</v>
      </c>
      <c r="G9" s="71"/>
      <c r="H9" s="71">
        <v>700</v>
      </c>
      <c r="I9" s="71"/>
      <c r="J9" s="71">
        <v>800</v>
      </c>
      <c r="K9" s="71"/>
    </row>
    <row r="10" spans="1:11" s="11" customFormat="1" ht="13.5">
      <c r="A10" s="148" t="s">
        <v>82</v>
      </c>
      <c r="B10" s="71">
        <v>345</v>
      </c>
      <c r="C10" s="71"/>
      <c r="D10" s="71">
        <v>802</v>
      </c>
      <c r="E10" s="71"/>
      <c r="F10" s="71">
        <v>1000</v>
      </c>
      <c r="G10" s="71"/>
      <c r="H10" s="71">
        <v>1000</v>
      </c>
      <c r="I10" s="71"/>
      <c r="J10" s="71">
        <v>1180</v>
      </c>
      <c r="K10" s="71"/>
    </row>
    <row r="11" spans="1:11" s="11" customFormat="1" ht="13.5">
      <c r="A11" s="149" t="s">
        <v>100</v>
      </c>
      <c r="B11" s="71">
        <v>121</v>
      </c>
      <c r="C11" s="71"/>
      <c r="D11" s="71">
        <v>134</v>
      </c>
      <c r="E11" s="71"/>
      <c r="F11" s="71">
        <v>177.9</v>
      </c>
      <c r="G11" s="71"/>
      <c r="H11" s="71">
        <v>185</v>
      </c>
      <c r="I11" s="71"/>
      <c r="J11" s="71">
        <v>190</v>
      </c>
      <c r="K11" s="71"/>
    </row>
    <row r="12" spans="1:11" s="11" customFormat="1" ht="13.5">
      <c r="A12" s="148" t="s">
        <v>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1" customFormat="1" ht="13.5">
      <c r="A13" s="148" t="s">
        <v>84</v>
      </c>
      <c r="B13" s="71">
        <v>69</v>
      </c>
      <c r="C13" s="71"/>
      <c r="D13" s="71">
        <v>70</v>
      </c>
      <c r="E13" s="71"/>
      <c r="F13" s="71">
        <v>85</v>
      </c>
      <c r="G13" s="71"/>
      <c r="H13" s="71">
        <v>90</v>
      </c>
      <c r="I13" s="71"/>
      <c r="J13" s="71">
        <v>100</v>
      </c>
      <c r="K13" s="71"/>
    </row>
    <row r="14" spans="1:11" s="11" customFormat="1" ht="13.5">
      <c r="A14" s="148" t="s">
        <v>85</v>
      </c>
      <c r="B14" s="71">
        <v>72</v>
      </c>
      <c r="C14" s="71"/>
      <c r="D14" s="71">
        <v>76.6</v>
      </c>
      <c r="E14" s="71"/>
      <c r="F14" s="71">
        <v>96</v>
      </c>
      <c r="G14" s="71"/>
      <c r="H14" s="71">
        <v>120</v>
      </c>
      <c r="I14" s="71"/>
      <c r="J14" s="71">
        <v>150</v>
      </c>
      <c r="K14" s="71"/>
    </row>
    <row r="15" spans="1:11" s="11" customFormat="1" ht="13.5">
      <c r="A15" s="148" t="s">
        <v>276</v>
      </c>
      <c r="B15" s="71"/>
      <c r="C15" s="71"/>
      <c r="D15" s="71"/>
      <c r="E15" s="71"/>
      <c r="F15" s="71">
        <v>21.8</v>
      </c>
      <c r="G15" s="71"/>
      <c r="H15" s="71">
        <v>220</v>
      </c>
      <c r="I15" s="71"/>
      <c r="J15" s="71">
        <v>250</v>
      </c>
      <c r="K15" s="71"/>
    </row>
    <row r="16" spans="1:11" s="11" customFormat="1" ht="30" customHeight="1">
      <c r="A16" s="149" t="s">
        <v>124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1" customFormat="1" ht="17.25" customHeight="1">
      <c r="A17" s="149" t="s">
        <v>105</v>
      </c>
      <c r="B17" s="71">
        <v>20</v>
      </c>
      <c r="C17" s="71"/>
      <c r="D17" s="71">
        <v>25</v>
      </c>
      <c r="E17" s="71"/>
      <c r="F17" s="71">
        <v>21.8</v>
      </c>
      <c r="G17" s="71"/>
      <c r="H17" s="71">
        <v>25</v>
      </c>
      <c r="I17" s="71"/>
      <c r="J17" s="71">
        <v>30</v>
      </c>
      <c r="K17" s="71"/>
    </row>
    <row r="18" spans="1:11" s="151" customFormat="1" ht="13.5">
      <c r="A18" s="150" t="s">
        <v>109</v>
      </c>
      <c r="B18" s="72">
        <f>B6+SUM(B9:B17)</f>
        <v>3377</v>
      </c>
      <c r="C18" s="72">
        <f aca="true" t="shared" si="1" ref="C18:K18">C6+SUM(C9:C17)</f>
        <v>0</v>
      </c>
      <c r="D18" s="72">
        <f t="shared" si="1"/>
        <v>4207.8</v>
      </c>
      <c r="E18" s="72">
        <f t="shared" si="1"/>
        <v>0</v>
      </c>
      <c r="F18" s="72">
        <f t="shared" si="1"/>
        <v>5342.5</v>
      </c>
      <c r="G18" s="72">
        <f t="shared" si="1"/>
        <v>0</v>
      </c>
      <c r="H18" s="72">
        <f t="shared" si="1"/>
        <v>5800</v>
      </c>
      <c r="I18" s="72">
        <f t="shared" si="1"/>
        <v>0</v>
      </c>
      <c r="J18" s="72">
        <f t="shared" si="1"/>
        <v>6500</v>
      </c>
      <c r="K18" s="72">
        <f t="shared" si="1"/>
        <v>0</v>
      </c>
    </row>
    <row r="19" spans="1:11" s="11" customFormat="1" ht="41.25">
      <c r="A19" s="149" t="s">
        <v>123</v>
      </c>
      <c r="B19" s="164" t="s">
        <v>156</v>
      </c>
      <c r="C19" s="165"/>
      <c r="D19" s="164" t="s">
        <v>156</v>
      </c>
      <c r="E19" s="165"/>
      <c r="F19" s="164" t="s">
        <v>156</v>
      </c>
      <c r="G19" s="165"/>
      <c r="H19" s="164" t="s">
        <v>156</v>
      </c>
      <c r="I19" s="165"/>
      <c r="J19" s="164" t="s">
        <v>156</v>
      </c>
      <c r="K19" s="16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K12" sqref="K12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98"/>
      <c r="L1" s="98"/>
      <c r="M1" s="98"/>
      <c r="N1" s="98"/>
      <c r="O1" s="98"/>
      <c r="P1" s="98"/>
    </row>
    <row r="2" spans="1:5" s="12" customFormat="1" ht="15">
      <c r="A2" s="9" t="s">
        <v>125</v>
      </c>
      <c r="C2" s="9"/>
      <c r="D2" s="9"/>
      <c r="E2" s="9"/>
    </row>
    <row r="3" spans="1:16" s="7" customFormat="1" ht="18" customHeight="1">
      <c r="A3" s="312" t="s">
        <v>11</v>
      </c>
      <c r="B3" s="342" t="s">
        <v>86</v>
      </c>
      <c r="C3" s="301" t="s">
        <v>249</v>
      </c>
      <c r="D3" s="301"/>
      <c r="E3" s="301"/>
      <c r="F3" s="301"/>
      <c r="G3" s="301" t="s">
        <v>262</v>
      </c>
      <c r="H3" s="301"/>
      <c r="I3" s="301"/>
      <c r="J3" s="301"/>
      <c r="K3" s="301" t="s">
        <v>164</v>
      </c>
      <c r="L3" s="301"/>
      <c r="M3" s="301" t="s">
        <v>176</v>
      </c>
      <c r="N3" s="301"/>
      <c r="O3" s="301" t="s">
        <v>263</v>
      </c>
      <c r="P3" s="301"/>
    </row>
    <row r="4" spans="1:16" ht="19.5" customHeight="1">
      <c r="A4" s="344"/>
      <c r="B4" s="345"/>
      <c r="C4" s="301" t="s">
        <v>23</v>
      </c>
      <c r="D4" s="301"/>
      <c r="E4" s="301" t="s">
        <v>24</v>
      </c>
      <c r="F4" s="301"/>
      <c r="G4" s="301" t="s">
        <v>23</v>
      </c>
      <c r="H4" s="301"/>
      <c r="I4" s="301" t="s">
        <v>24</v>
      </c>
      <c r="J4" s="301"/>
      <c r="K4" s="342" t="s">
        <v>127</v>
      </c>
      <c r="L4" s="342" t="s">
        <v>128</v>
      </c>
      <c r="M4" s="342" t="s">
        <v>127</v>
      </c>
      <c r="N4" s="342" t="s">
        <v>128</v>
      </c>
      <c r="O4" s="342" t="s">
        <v>127</v>
      </c>
      <c r="P4" s="342" t="s">
        <v>128</v>
      </c>
    </row>
    <row r="5" spans="1:16" ht="34.5" customHeight="1">
      <c r="A5" s="314"/>
      <c r="B5" s="343"/>
      <c r="C5" s="167" t="s">
        <v>87</v>
      </c>
      <c r="D5" s="167" t="s">
        <v>88</v>
      </c>
      <c r="E5" s="167" t="s">
        <v>87</v>
      </c>
      <c r="F5" s="167" t="s">
        <v>88</v>
      </c>
      <c r="G5" s="167" t="s">
        <v>87</v>
      </c>
      <c r="H5" s="167" t="s">
        <v>88</v>
      </c>
      <c r="I5" s="167" t="s">
        <v>87</v>
      </c>
      <c r="J5" s="167" t="s">
        <v>88</v>
      </c>
      <c r="K5" s="343"/>
      <c r="L5" s="343"/>
      <c r="M5" s="343"/>
      <c r="N5" s="343"/>
      <c r="O5" s="343"/>
      <c r="P5" s="343"/>
    </row>
    <row r="6" spans="1:16" ht="13.5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7">
        <v>12</v>
      </c>
      <c r="M6" s="167">
        <v>13</v>
      </c>
      <c r="N6" s="167">
        <v>14</v>
      </c>
      <c r="O6" s="167">
        <v>15</v>
      </c>
      <c r="P6" s="167">
        <v>16</v>
      </c>
    </row>
    <row r="7" spans="1:16" ht="13.5">
      <c r="A7" s="28"/>
      <c r="B7" s="178" t="s">
        <v>194</v>
      </c>
      <c r="C7" s="179">
        <v>3</v>
      </c>
      <c r="D7" s="179">
        <v>2</v>
      </c>
      <c r="E7" s="179"/>
      <c r="F7" s="179"/>
      <c r="G7" s="179">
        <v>3</v>
      </c>
      <c r="H7" s="179">
        <v>2</v>
      </c>
      <c r="I7" s="179"/>
      <c r="J7" s="179"/>
      <c r="K7" s="179">
        <v>3</v>
      </c>
      <c r="L7" s="179"/>
      <c r="M7" s="179">
        <f>K7</f>
        <v>3</v>
      </c>
      <c r="N7" s="179"/>
      <c r="O7" s="179">
        <f>K7</f>
        <v>3</v>
      </c>
      <c r="P7" s="179"/>
    </row>
    <row r="8" spans="1:16" ht="13.5">
      <c r="A8" s="28"/>
      <c r="B8" s="178" t="s">
        <v>195</v>
      </c>
      <c r="C8" s="179">
        <v>29</v>
      </c>
      <c r="D8" s="240">
        <v>25.25</v>
      </c>
      <c r="E8" s="179"/>
      <c r="F8" s="179"/>
      <c r="G8" s="179">
        <v>29</v>
      </c>
      <c r="H8" s="240">
        <v>24.5</v>
      </c>
      <c r="I8" s="179"/>
      <c r="J8" s="179"/>
      <c r="K8" s="179">
        <v>29</v>
      </c>
      <c r="L8" s="179"/>
      <c r="M8" s="179">
        <f>K8</f>
        <v>29</v>
      </c>
      <c r="N8" s="179"/>
      <c r="O8" s="179">
        <f>K8</f>
        <v>29</v>
      </c>
      <c r="P8" s="179"/>
    </row>
    <row r="9" spans="1:16" ht="13.5">
      <c r="A9" s="28"/>
      <c r="B9" s="178" t="s">
        <v>196</v>
      </c>
      <c r="C9" s="179">
        <v>3</v>
      </c>
      <c r="D9" s="179">
        <v>3</v>
      </c>
      <c r="E9" s="179"/>
      <c r="F9" s="179"/>
      <c r="G9" s="179">
        <v>3</v>
      </c>
      <c r="H9" s="179">
        <v>3</v>
      </c>
      <c r="I9" s="179"/>
      <c r="J9" s="179"/>
      <c r="K9" s="179">
        <v>3</v>
      </c>
      <c r="L9" s="179"/>
      <c r="M9" s="179">
        <f>K9</f>
        <v>3</v>
      </c>
      <c r="N9" s="179"/>
      <c r="O9" s="179">
        <f>K9</f>
        <v>3</v>
      </c>
      <c r="P9" s="179"/>
    </row>
    <row r="10" spans="1:16" ht="13.5">
      <c r="A10" s="28"/>
      <c r="B10" s="178" t="s">
        <v>197</v>
      </c>
      <c r="C10" s="179">
        <v>1</v>
      </c>
      <c r="D10" s="179">
        <v>0.5</v>
      </c>
      <c r="E10" s="179"/>
      <c r="F10" s="179"/>
      <c r="G10" s="179">
        <v>1</v>
      </c>
      <c r="H10" s="179">
        <v>0.5</v>
      </c>
      <c r="I10" s="179"/>
      <c r="J10" s="179"/>
      <c r="K10" s="179">
        <v>1</v>
      </c>
      <c r="L10" s="179"/>
      <c r="M10" s="179">
        <f>K10</f>
        <v>1</v>
      </c>
      <c r="N10" s="179"/>
      <c r="O10" s="179">
        <f>K10</f>
        <v>1</v>
      </c>
      <c r="P10" s="179"/>
    </row>
    <row r="11" spans="1:16" ht="13.5">
      <c r="A11" s="28"/>
      <c r="B11" s="178" t="s">
        <v>198</v>
      </c>
      <c r="C11" s="179">
        <v>3</v>
      </c>
      <c r="D11" s="179">
        <v>3</v>
      </c>
      <c r="E11" s="179"/>
      <c r="F11" s="179"/>
      <c r="G11" s="179">
        <v>3</v>
      </c>
      <c r="H11" s="179">
        <v>3</v>
      </c>
      <c r="I11" s="179"/>
      <c r="J11" s="179"/>
      <c r="K11" s="179">
        <v>3</v>
      </c>
      <c r="L11" s="179"/>
      <c r="M11" s="179">
        <f>K11</f>
        <v>3</v>
      </c>
      <c r="N11" s="179"/>
      <c r="O11" s="179">
        <f>K11</f>
        <v>3</v>
      </c>
      <c r="P11" s="179"/>
    </row>
    <row r="12" spans="1:16" ht="13.5">
      <c r="A12" s="28"/>
      <c r="B12" s="178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3.5">
      <c r="A13" s="106"/>
      <c r="B13" s="106" t="s">
        <v>109</v>
      </c>
      <c r="C13" s="170">
        <f>SUM(C7:C12)</f>
        <v>39</v>
      </c>
      <c r="D13" s="241">
        <f aca="true" t="shared" si="0" ref="D13:P13">SUM(D7:D12)</f>
        <v>33.75</v>
      </c>
      <c r="E13" s="170">
        <f t="shared" si="0"/>
        <v>0</v>
      </c>
      <c r="F13" s="170">
        <f t="shared" si="0"/>
        <v>0</v>
      </c>
      <c r="G13" s="170">
        <f t="shared" si="0"/>
        <v>39</v>
      </c>
      <c r="H13" s="241">
        <f t="shared" si="0"/>
        <v>33</v>
      </c>
      <c r="I13" s="170">
        <f t="shared" si="0"/>
        <v>0</v>
      </c>
      <c r="J13" s="170">
        <f t="shared" si="0"/>
        <v>0</v>
      </c>
      <c r="K13" s="170">
        <f t="shared" si="0"/>
        <v>39</v>
      </c>
      <c r="L13" s="170">
        <f t="shared" si="0"/>
        <v>0</v>
      </c>
      <c r="M13" s="170">
        <f t="shared" si="0"/>
        <v>39</v>
      </c>
      <c r="N13" s="170">
        <f t="shared" si="0"/>
        <v>0</v>
      </c>
      <c r="O13" s="170">
        <f t="shared" si="0"/>
        <v>39</v>
      </c>
      <c r="P13" s="170">
        <f t="shared" si="0"/>
        <v>0</v>
      </c>
    </row>
    <row r="14" spans="1:16" ht="45" customHeight="1">
      <c r="A14" s="180"/>
      <c r="B14" s="174" t="s">
        <v>126</v>
      </c>
      <c r="C14" s="164" t="s">
        <v>156</v>
      </c>
      <c r="D14" s="164" t="s">
        <v>156</v>
      </c>
      <c r="E14" s="164"/>
      <c r="F14" s="165"/>
      <c r="G14" s="164" t="s">
        <v>156</v>
      </c>
      <c r="H14" s="164" t="s">
        <v>156</v>
      </c>
      <c r="I14" s="164"/>
      <c r="J14" s="165"/>
      <c r="K14" s="164" t="s">
        <v>156</v>
      </c>
      <c r="L14" s="165"/>
      <c r="M14" s="164" t="s">
        <v>156</v>
      </c>
      <c r="N14" s="165"/>
      <c r="O14" s="164" t="s">
        <v>156</v>
      </c>
      <c r="P14" s="165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2020-11-09T08:16:38Z</cp:lastPrinted>
  <dcterms:created xsi:type="dcterms:W3CDTF">2002-11-05T07:08:11Z</dcterms:created>
  <dcterms:modified xsi:type="dcterms:W3CDTF">2020-11-30T12:38:10Z</dcterms:modified>
  <cp:category/>
  <cp:version/>
  <cp:contentType/>
  <cp:contentStatus/>
</cp:coreProperties>
</file>