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2" windowWidth="11148" windowHeight="5832" tabRatio="739" activeTab="10"/>
  </bookViews>
  <sheets>
    <sheet name="Форма-2 п.1-5.1" sheetId="1" r:id="rId1"/>
    <sheet name="5.2" sheetId="2" r:id="rId2"/>
    <sheet name="6.1-6.2." sheetId="3" r:id="rId3"/>
    <sheet name="6.3-6.4" sheetId="4" r:id="rId4"/>
    <sheet name="7.1-7.2" sheetId="5" r:id="rId5"/>
    <sheet name="8.1" sheetId="6" r:id="rId6"/>
    <sheet name="8.2" sheetId="7" r:id="rId7"/>
    <sheet name="9" sheetId="8" r:id="rId8"/>
    <sheet name="10" sheetId="9" r:id="rId9"/>
    <sheet name="11-13" sheetId="10" r:id="rId10"/>
    <sheet name="14-15" sheetId="11" r:id="rId11"/>
    <sheet name="Форма-3" sheetId="12" r:id="rId12"/>
  </sheets>
  <definedNames>
    <definedName name="_xlnm.Print_Titles" localSheetId="8">'10'!$3:$5</definedName>
    <definedName name="_xlnm.Print_Titles" localSheetId="4">'7.1-7.2'!$4:$6</definedName>
    <definedName name="_xlnm.Print_Titles" localSheetId="5">'8.1'!$4:$6</definedName>
    <definedName name="_xlnm.Print_Titles" localSheetId="7">'9'!$3:$4</definedName>
    <definedName name="_xlnm.Print_Area" localSheetId="11">'Форма-3'!$A$1:$J$142</definedName>
  </definedNames>
  <calcPr fullCalcOnLoad="1" fullPrecision="0"/>
</workbook>
</file>

<file path=xl/sharedStrings.xml><?xml version="1.0" encoding="utf-8"?>
<sst xmlns="http://schemas.openxmlformats.org/spreadsheetml/2006/main" count="873" uniqueCount="313">
  <si>
    <t>(підпис)</t>
  </si>
  <si>
    <t>(прізвище та ініціали)</t>
  </si>
  <si>
    <t>Надходження із загального фонду бюджету</t>
  </si>
  <si>
    <t>Код</t>
  </si>
  <si>
    <t>Плата за оренду майна бюджетних установ</t>
  </si>
  <si>
    <t>Керівник установи</t>
  </si>
  <si>
    <t>Керівник фінансової служби</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</si>
  <si>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</si>
  <si>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</si>
  <si>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</si>
  <si>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</si>
  <si>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 з/п</t>
  </si>
  <si>
    <t>Показники</t>
  </si>
  <si>
    <t>Одиниця виміру</t>
  </si>
  <si>
    <t>Джерело інформації</t>
  </si>
  <si>
    <t>Найменування</t>
  </si>
  <si>
    <t>граничний обсяг</t>
  </si>
  <si>
    <t>необхідно додатково +</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</si>
  <si>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</si>
  <si>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разом   (11+12)</t>
  </si>
  <si>
    <t>Кошти, що передаються із загального фонду до спеціального фонду (бюджету розвитку)</t>
  </si>
  <si>
    <t>індикативні прогнозні показники</t>
  </si>
  <si>
    <t>Надходження бюджетних установ від додаткової (господарської) діяльності </t>
  </si>
  <si>
    <t>загальний фонд</t>
  </si>
  <si>
    <t>спеціальний фонд</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</si>
  <si>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</si>
  <si>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</si>
  <si>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</si>
  <si>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</si>
  <si>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</si>
  <si>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</si>
  <si>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</si>
  <si>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</si>
  <si>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</si>
  <si>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</si>
  <si>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</si>
  <si>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</si>
  <si>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</si>
  <si>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</si>
  <si>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</si>
  <si>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</si>
  <si>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</si>
  <si>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</si>
  <si>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Дослідження і розробки, окремі заходи по реалізації державних (регіональних) програм</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</si>
  <si>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</si>
  <si>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</si>
  <si>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</si>
  <si>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</si>
  <si>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</si>
  <si>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</si>
  <si>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</si>
  <si>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</si>
  <si>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</si>
  <si>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</si>
  <si>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</si>
  <si>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</si>
  <si>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</si>
  <si>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</si>
  <si>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</si>
  <si>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</si>
  <si>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</si>
  <si>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</si>
  <si>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</si>
  <si>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</si>
  <si>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</si>
  <si>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</si>
  <si>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</si>
  <si>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</si>
  <si>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</si>
  <si>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</si>
  <si>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</si>
  <si>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</si>
  <si>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</si>
  <si>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</si>
  <si>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</si>
  <si>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</si>
  <si>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</si>
  <si>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</si>
  <si>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1. Посадовий оклад з врахуванням підвищень, у т.ч.:</t>
  </si>
  <si>
    <t>- за тарифними та посадовими окладами</t>
  </si>
  <si>
    <t>- підвищення посадових окладів</t>
  </si>
  <si>
    <t>2. Обов'язкові доплати та надбавки</t>
  </si>
  <si>
    <t>3. Стимулюючі доплати та надбавки</t>
  </si>
  <si>
    <t>5. Матеріальна допомога</t>
  </si>
  <si>
    <t>6. Грошова винагорода</t>
  </si>
  <si>
    <t>7. Премії</t>
  </si>
  <si>
    <t>8. Індексація заробітної плати</t>
  </si>
  <si>
    <t>Категорії працівників</t>
  </si>
  <si>
    <t>затверд-жено</t>
  </si>
  <si>
    <t>фактично зайняті</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</si>
  <si>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</si>
  <si>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</si>
  <si>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</si>
  <si>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</si>
  <si>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</si>
  <si>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Касові видатки/ надання кредитів</t>
  </si>
  <si>
    <t xml:space="preserve">3. </t>
  </si>
  <si>
    <t xml:space="preserve">Найменування </t>
  </si>
  <si>
    <t xml:space="preserve">Інші надходження спеціального фонду </t>
  </si>
  <si>
    <t>затрат</t>
  </si>
  <si>
    <t>продукту</t>
  </si>
  <si>
    <t>якості</t>
  </si>
  <si>
    <t>ефективності</t>
  </si>
  <si>
    <t>9. Структура видатків на оплату праці</t>
  </si>
  <si>
    <t xml:space="preserve">4. Допомога на оздоровлення </t>
  </si>
  <si>
    <t>Погашено кредиторську заборгованість за рахунок коштів</t>
  </si>
  <si>
    <t>Вжиті заходи щодо погашення заборгованості</t>
  </si>
  <si>
    <t>Зміна результативних показників, які характеризують виконання бюджетної програми, у разі передбачення додаткових коштів</t>
  </si>
  <si>
    <t>Оплата енергосервісу</t>
  </si>
  <si>
    <t>10. Доплата до мінімальної заробітної плати</t>
  </si>
  <si>
    <t>Власні надходження бюджетних установ, у т.ч.:</t>
  </si>
  <si>
    <t>(найменування головного розпорядника коштів місцевого бюджету)</t>
  </si>
  <si>
    <t>(грн.)</t>
  </si>
  <si>
    <t>УСЬОГО</t>
  </si>
  <si>
    <t>(найменування відповідального виконавця)</t>
  </si>
  <si>
    <t>Повернення кредитів до бюджету</t>
  </si>
  <si>
    <t>у тому числі бюджет розвитку</t>
  </si>
  <si>
    <t>разом
(3+4)</t>
  </si>
  <si>
    <t>разом
(7+8)</t>
  </si>
  <si>
    <t>разом       (3+4)</t>
  </si>
  <si>
    <t>разом       (7+8)</t>
  </si>
  <si>
    <t>7. Витрати за напрямами використання бюджетних коштів:</t>
  </si>
  <si>
    <t>Напрями використання бюджетних коштів</t>
  </si>
  <si>
    <t>8. Результативні показники бюджетної програми:</t>
  </si>
  <si>
    <t>разом       (5+6)</t>
  </si>
  <si>
    <t>разом       (8+9)</t>
  </si>
  <si>
    <t>разом       (11+12)</t>
  </si>
  <si>
    <t>у тому числі оплата праці штатних одиниць за загальним фондом, що враховані також у спеціальному фонді</t>
  </si>
  <si>
    <t>9. Доплати і надбавки не враховані у штатному розписі (нічні, святкові, заміщення, тощо)</t>
  </si>
  <si>
    <t>10. Чисельність зайнятих у бюджетних установах:</t>
  </si>
  <si>
    <t>з них: штатні одиниці за загальним фондом, що враховані також у спеціальному фонді</t>
  </si>
  <si>
    <t>загаль-ний фонд</t>
  </si>
  <si>
    <t>спеціаль-ний фонд</t>
  </si>
  <si>
    <t>11. Місцеві/регіональні програми, які виконуються в межах бюджетної програми:</t>
  </si>
  <si>
    <t>Найменування місцевої/регіональної програми</t>
  </si>
  <si>
    <t xml:space="preserve">спеціальний фонд
(бюджет розвитку)
</t>
  </si>
  <si>
    <t>рівень будівельної готовності об'єкта на кінець бюджетного періоду, %</t>
  </si>
  <si>
    <t>Загальна вартість об'єкта</t>
  </si>
  <si>
    <t>Найменування об'єкта відповідно до проектно-кошторисної документації</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</si>
  <si>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</si>
  <si>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</si>
  <si>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</si>
  <si>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</si>
  <si>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</si>
  <si>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</si>
  <si>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</si>
  <si>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</si>
  <si>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</si>
  <si>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t>4. Додаткові витрати місцевого бюджету:</t>
  </si>
  <si>
    <t>необхідно додатково
(+)</t>
  </si>
  <si>
    <t>Зміна результативних показників бюджетної програми у разі передбачення додаткових коштів:</t>
  </si>
  <si>
    <t>3) підстави реалізації бюджетної програми.</t>
  </si>
  <si>
    <t>5. Надходження для виконання бюджетної програми:</t>
  </si>
  <si>
    <t>2) завдання бюджетної програми;</t>
  </si>
  <si>
    <t>1) мета бюджетної програми, строки її реалізації;</t>
  </si>
  <si>
    <t>разом       (10+11)</t>
  </si>
  <si>
    <t>разом       (4+5)</t>
  </si>
  <si>
    <t>Код Економічної класифікації видатків бюджету</t>
  </si>
  <si>
    <t>Код Класифікації кредитування бюджету</t>
  </si>
  <si>
    <t>6. Витрати за кодами Економічної класифікації видатків / Класифікації кредитування бюджету:</t>
  </si>
  <si>
    <t>х</t>
  </si>
  <si>
    <t>Код Економічної класифікації видатків бюджету/ код Класифікації кредитування бюджету</t>
  </si>
  <si>
    <t>затверджені призначення</t>
  </si>
  <si>
    <t xml:space="preserve">Строк реалі-
зації об'єкта (рік початку і завершення)
</t>
  </si>
  <si>
    <t>2020 рік</t>
  </si>
  <si>
    <t>2021 рік</t>
  </si>
  <si>
    <t>2022 рік (прогноз)</t>
  </si>
  <si>
    <t>(код бюджету)</t>
  </si>
  <si>
    <t>(код за ЄДРПОУ)</t>
  </si>
  <si>
    <t>(код Типової відомчої класифікації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</si>
  <si>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</si>
  <si>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</si>
  <si>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</si>
  <si>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Функціональної класифікації видатків та кредитування бюджету)</t>
  </si>
  <si>
    <t>4. Мета та завдання бюджетної програми на 2020 - 2022 роки:</t>
  </si>
  <si>
    <t>1) надходження для виконання бюджетної програми у 2018 - 2020 роках:</t>
  </si>
  <si>
    <t>(код Типової програмної класифікації видатків та кредитування місцевого бюджету)</t>
  </si>
  <si>
    <t>разом     (3+4)</t>
  </si>
  <si>
    <t>разом     (7+8)</t>
  </si>
  <si>
    <t>2) надання кредитів за кодами Класифікації кредитування бюджету у 2018 - 2020 роках:</t>
  </si>
  <si>
    <t>4) надання кредитів за кодами Класифікації кредитування бюджету у 2021 - 2022 роках:</t>
  </si>
  <si>
    <t>2022 рік</t>
  </si>
  <si>
    <t>2) кредиторська заборгованість місцевого бюджету у 2019 - 2020 роках:</t>
  </si>
  <si>
    <t>Дебіторська заборгованість на 01.01.2019</t>
  </si>
  <si>
    <t>4) аналіз управління бюджетними зобов'язаннями та пропозиції щодо упорядкування бюджетних зобов'язань у 2020 році.</t>
  </si>
  <si>
    <t>1) додаткові витрати на 2020 рік за бюджетною програмою:</t>
  </si>
  <si>
    <t>2022 рік (прогноз) у межах доведених індикативних прогнозних показників</t>
  </si>
  <si>
    <t>2022 рік (прогноз) зміни у разі передбачення додаткових коштів</t>
  </si>
  <si>
    <t>Код Економічної класифікації видатків бюджету/код Класифікації кредитування бюджету</t>
  </si>
  <si>
    <t>Оплата інших енергоносіїв та інших комунальних послуг</t>
  </si>
  <si>
    <t>1. Управління молоді та спорту ОДА</t>
  </si>
  <si>
    <t>2. Управління молоді та спорту ОДА</t>
  </si>
  <si>
    <t>од.</t>
  </si>
  <si>
    <t>календарний план заходів</t>
  </si>
  <si>
    <t>осіб</t>
  </si>
  <si>
    <t>грн.</t>
  </si>
  <si>
    <t>%</t>
  </si>
  <si>
    <t>розрахунок до кошторису</t>
  </si>
  <si>
    <t>Усього</t>
  </si>
  <si>
    <t>ДЗЯМКА М.І.</t>
  </si>
  <si>
    <t>внутрішній облік</t>
  </si>
  <si>
    <t>наказ</t>
  </si>
  <si>
    <t>Підтримка спорту вищих досягнень та організацій, які здійснюють фізкультурно-спортивну діяльність в регіоні</t>
  </si>
  <si>
    <t>Підтримка спорту вищих досягнень та заходи з регіонального розвитку фізичної культури та спорту</t>
  </si>
  <si>
    <t>Заохочення видатних спортсменів, тренерів та діячів фізичної культури і спорту регіону, сприяння діяльності закладів фізичної культури і спорту та організацій фізкультурно-спортивної спрямованості, створення та вдосконалення необхідних умов для подальшого розвитку фізичної культури і спорту в області, придбання штучного покриття та додаткового обладнання з монтажем для спортивних та ігрових майданчиків</t>
  </si>
  <si>
    <t>Конституція України, Бюджетний кодекс України, Закон України "Про фізичну культуру і спорт", наказ Міністерства молоді та спорту України від 23.11.2016  № 4393 "Про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 рішення обласної ради від 22.12.2016 № 614 "Про Програму розвитку фізичної культури і спорту в Закарпатській області на період до 2020 року", рішення обласної ради від 05.01.2016 №129 "Про Регіональну програму "Спортивний майданчик" на 2016-2020 роки"</t>
  </si>
  <si>
    <t>кількість видів заохочень/винагород, що виплачуються щомісяця</t>
  </si>
  <si>
    <t>кількість закладів фізичної культури і спорту, організацій фізкультурно-спортивної спрямованості, яким надається фінансова підтримка з бюджету</t>
  </si>
  <si>
    <t>кількість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t>
  </si>
  <si>
    <t>обсяг витрат на оплату за навчання студентів державних вузів із числа провідних спортсменів області, працівників галузі області</t>
  </si>
  <si>
    <t>обсяг витрат на фінансову підтримку діяльності спеціалізованих класів з поглибленим вивченням фізичної культури та окремих видів спорту</t>
  </si>
  <si>
    <t>обсяг витрат на фінансову підтримку клубів фізкультурно-спортивної спрямованості (у т.ч. команд майстрів з ігрових видів спорту)</t>
  </si>
  <si>
    <t>обсяг витрат на забезпечення екіпірування збірних команд області єдиною спортивною формою, взуттям, інвентарем, обладнанням та медикаментами, спеціальним спортивним обладнанням та устаткуванням</t>
  </si>
  <si>
    <t>обсяг витрат для забезпечення проведення на базі спортивно-оздоровчих закладів (інших закладів, що передбачають можливість проведення спортивно-тренувальної роботи) спортивних зборів, таборів, спеціалізованих змін тощо для членів збірних команд області з видів спорту, вихованців дитячо-юнацьких спортивних шкіл</t>
  </si>
  <si>
    <t>придбання спеціального спортивного обладнання та устаткування для проведення спортивних змагань різного рівня з пріоритетних видів спорту</t>
  </si>
  <si>
    <t>обсяг витрат на відрядження збірних команд для участі у всеукраїнських змаганнях  іграх школярів, всеукраїнській спартакіаді серед допризовної молоді, традиційних спортивних змагань серед ветеранів спорту</t>
  </si>
  <si>
    <t>обсяг витрат для забезпечення спортивним інвентарем, обладнанням, екіпіровкою (у т.ч спеціалізованим, пристосованим) членів збірних команд області з видів спорту інвалідів за різними нозологіями</t>
  </si>
  <si>
    <t>обсяг витрат на інші заходи з розвитку фізичної культури і спорту</t>
  </si>
  <si>
    <t>обсяг витрат на встановлення спортивних майданчиків</t>
  </si>
  <si>
    <t>кількість отримувачів заохочень/винагород (спортсмени, тренери, видатні діячі)</t>
  </si>
  <si>
    <t>кількість людино-днів спортивних заходів, що проводяться закладами фізичної культури і спорту, організаціями фізкультурно-спортивної спрямованості, які отримують фінансову підтримку з бюджету</t>
  </si>
  <si>
    <t>кількість студентів державних вузів із числа провідних спортсменів області, працівників галузі області, навчання яких оплачується</t>
  </si>
  <si>
    <t>кількість спеціалізованих класів, яким надається фінансова підтримка</t>
  </si>
  <si>
    <t>кількість клубів фізкультурно-спортивної спрямованості (у т.ч. команд майстрів з ігрових видів спорту), яким надається фінансова підтримка</t>
  </si>
  <si>
    <t>кількість збірних команд області, які забезпечені єдиною спортивною формою, взуттям, інвентарем, обладнанням та медикаментами, спеціальним спортивним обладнанням та устаткуванням</t>
  </si>
  <si>
    <t>кількість спеціалізованих змін для членів збірних команд області з видів спорту, вихованців дитячо-юнацьких спортивних шкіл</t>
  </si>
  <si>
    <t>кількість інших заходів з розвитку фізичної культури і спорту</t>
  </si>
  <si>
    <t>кількість встановлених майданчиків</t>
  </si>
  <si>
    <t>середній розмір заохочення/винагороди для одного отримувача (спортсмени, тренери, видатні діячі)</t>
  </si>
  <si>
    <t>середній розмір фінансової підтримки одному закладу фізичної культури і спорту, організації фізкультурно-спортивної спрямованості, що отримують фінансову підтримку з бюджету</t>
  </si>
  <si>
    <t>середні витрати на проведення одного спортивного заходу закладами фізичної культури і спорту, організаціями фізкультурно-спортивної спрямованості, що отримують фінансову підтримку з бюджету</t>
  </si>
  <si>
    <t>середні витрати на проведення одного людино-дня спортивного заходу  закладами фізичної культури і спорту, організаціями фізкультурно-спортивної спрямованості, що отримують фінансову підтримку з бюджету</t>
  </si>
  <si>
    <t>середній розмір видатків на оплату за навчання одного студента</t>
  </si>
  <si>
    <t>середній розмір видатків на один спеціалізований клас</t>
  </si>
  <si>
    <t>середній розмір фінасової підтримки одного клубу фізкультурно-спортивної спрямованості</t>
  </si>
  <si>
    <t>середній розмір витрат на проведення однієї спеціалізованої зміни для членів збірних команд області з видів спорту, вихованців дитячо-юнацьких спортивних шкіл</t>
  </si>
  <si>
    <t>середній розмір витрат на проведення інших заходів з розвитку фізичної культури і спорту</t>
  </si>
  <si>
    <t xml:space="preserve">середні витрати на придбання одного штучного покриття з монтажем </t>
  </si>
  <si>
    <t>динаміка кількості отримувачів заохочень/винагород порівняно з минулим роком</t>
  </si>
  <si>
    <t>динаміка кількості учасників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 порівняно з минулим роком</t>
  </si>
  <si>
    <t>динаміка витрат для створення та вдосконалення необхідних умов для подальшого розвитку фізичної культури і спорту в області  порівняно з попереднім роком</t>
  </si>
  <si>
    <t>збільшення кількості встановлених майданчиків, порівняно з минулим роком</t>
  </si>
  <si>
    <t>мережа розпорядників і одержувачів коштів</t>
  </si>
  <si>
    <t>кошторис</t>
  </si>
  <si>
    <t>розрахунок до плану використання бюджетних коштів</t>
  </si>
  <si>
    <t>накладна на товар, договір про передачу товару</t>
  </si>
  <si>
    <t>план використання бюджетних коштів</t>
  </si>
  <si>
    <t>річний звіт</t>
  </si>
  <si>
    <t>договір про закупівлю товару, накладна</t>
  </si>
  <si>
    <t>Регіональна програма "Спортивний майданчик" на 2016-2020 роки</t>
  </si>
  <si>
    <t>Програма розвитку фізичної культури і спорту в Закарпатській області на період до 2020 року</t>
  </si>
  <si>
    <t>Рішення обласної ради від 22.12.2016 № 614</t>
  </si>
  <si>
    <t>Рішення обласної ради від 05.01.2016 № 129</t>
  </si>
  <si>
    <t>0810</t>
  </si>
  <si>
    <t>07100000000</t>
  </si>
  <si>
    <t xml:space="preserve">Забезпечення виплати грошових винагород видатним спортсменам і тренерам за зайняті призові місця в офіційних змаганнях та інші стимулюючі виплати </t>
  </si>
  <si>
    <t>Витрати спрямовані на реалізацію інших заходів, передбачених Програмою розвитку фізичної культури і спорту в області</t>
  </si>
  <si>
    <t>Витрати спрямовані на реалізацію Регіональної програми "Спортивний майданчик" та забезпечення розвитку спортивних споруд в області</t>
  </si>
  <si>
    <t>Регіональна програма "Спортивний майданчик" та придбання довгострокового споривного інвентаря для збірних команд області</t>
  </si>
  <si>
    <t>2019 рік (звіт)</t>
  </si>
  <si>
    <t>2020 рік (затверджено)</t>
  </si>
  <si>
    <t>2021 рік (проект)</t>
  </si>
  <si>
    <t>2023 рік (прогноз)</t>
  </si>
  <si>
    <t>Надання фінансової підтримки відокремленому підрозділу ГО "Національний Олімпійський Комітет України" в Закарпатській області ФСТ "Динамо"</t>
  </si>
  <si>
    <t>2020 рік (план)</t>
  </si>
  <si>
    <t>2032 рік</t>
  </si>
  <si>
    <t>1) місцеві/регіональні програми, які виконуються в межах бюджетної програми у 2019 - 2021 роках:</t>
  </si>
  <si>
    <t>БЮДЖЕТНИЙ ЗАПИТ НА 2021 - 2023 РОКИ індивідуальний (Форма 2021-2)</t>
  </si>
  <si>
    <t>2) надходження для виконання бюджетної програми у 2022 - 2023 роках:</t>
  </si>
  <si>
    <t>1) видатки за кодами Економічної класифікації видатків бюджету у 2019 - 2021 роках:</t>
  </si>
  <si>
    <t>3) видатки за кодами Економічної класифікації видатків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</si>
  <si>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</si>
  <si>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</si>
  <si>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1) результативні показники бюджетної програми у 2019 - 2021 роках:</t>
  </si>
  <si>
    <t>2) результативні показники бюджетної програми у 2022 - 2023 роках:</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</si>
  <si>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</si>
  <si>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</si>
  <si>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2022 - 2023 роки.</t>
  </si>
  <si>
    <t>14. Бюджетні зобов'язання у 2019 - 2021 роках:</t>
  </si>
  <si>
    <t>1) кредиторська заборгованість місцевого бюджету у 2019 році:</t>
  </si>
  <si>
    <t xml:space="preserve">обсяг витрат на проведення традиційних щорічних юнацьких спортивних ігор, ігор школярів області </t>
  </si>
  <si>
    <t xml:space="preserve">кількість спортивних змагань з видів спорту за участю іноземних команд  </t>
  </si>
  <si>
    <t>кількість спартакіад серед ветеранів спорту та участь в чемпіонатах, кубках України серед ветеранів спорту</t>
  </si>
  <si>
    <t xml:space="preserve">середній розмір витрат на проведення одного спортивного змагання  за участю іноземних команд  </t>
  </si>
  <si>
    <t>У 2020-2023 роках в звязку з відсутністю достатнього фінансового ресурсу Регіональна програма "Спортивний майданчик" не забезпечена для реалізації</t>
  </si>
  <si>
    <t>3) дебіторська заборгованість у 2019 - 2020 роках:</t>
  </si>
  <si>
    <t>Дебіторська заборгованість на 01.01.2020</t>
  </si>
  <si>
    <t>Очікувана дебіторська заборгованість на 01.01.2021</t>
  </si>
  <si>
    <t>Кредиторська та дебіторська заборгованість за період 2019-2020 р. відсутня</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</si>
  <si>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</si>
  <si>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КРИНДАЧ П.І.</t>
  </si>
  <si>
    <t>БЮДЖЕТНИЙ ЗАПИТ НА 2020 - 2022 РОКИ додатковий (Форма 2021-3)</t>
  </si>
  <si>
    <t>Обґрунтування необхідності додаткових коштів на 2021 рік</t>
  </si>
  <si>
    <t>Придбання штучного покриття для виконання Регіональна програма "Спортивний майданчик" та придбання довгостроково спортивного інвентаря для збірних команд області</t>
  </si>
  <si>
    <t>2021 рік (проект) у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</si>
  <si>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</si>
  <si>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</si>
  <si>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 додаткові витрати на 2022 - 2023 роки за бюджетною програмою:</t>
  </si>
  <si>
    <t>Обґрунтування необхідності додаткових коштів на 2022 - 2023 роки</t>
  </si>
  <si>
    <t>Забезпечення заходів повязаних із співпрацею з обласними федераціями з видів спорту (олімпійських, неолімпійських та спорту осіб з інвалідністю) шляхом фінансувапння спортивних заходів, забезпечення спортивним інвентарем та матеріальним стимулюванням</t>
  </si>
  <si>
    <t>2023 рік (прогноз) у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</si>
  <si>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</si>
  <si>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2022 - 2023 роках, та альтернативні заходи, яких необхідно вжити для забезпечення виконання бюджетної програми</t>
  </si>
  <si>
    <t>У 2020 році грошовими винагородами відзначено 214 спортсмени в т.ч. тренери, виплата стипендій кращим спортсменам області, оплата за навчання спорсменів, надано фінансову підтримку ФСТ "Динамо", забезпечення підготовки та участі команд майстрів з ігрових видів спорту у спортивних змаганнях вищого рівня, передбачивши їх належне забезпечення спортивною екіпіровкою, ігровою формою та інвентарем, оплата відряджень на спортивні змагань серед ветеранів спорту, забезпечення екіпірування збірних команд області та їх тренерів єдиною спортивною формою, взуттям, інвентарем, обладнанням</t>
  </si>
  <si>
    <t>обсяг витрат на систему спортивно-медичної диспансеризації, супроводу та медичного забезпечення членів збірних команд області з видів спорту</t>
  </si>
  <si>
    <t>обсяг витрат на виплату стипендій та грошових винагород</t>
  </si>
  <si>
    <t>календарний план заходів, розпорядження  ОДА та обласної ради № 9 від 23.05.2017</t>
  </si>
  <si>
    <t>середній розмір витрат на проведення спартакіад серед ветеранів спорту, участь в чемпіонатах, кубках України серед ветеранів спорту, спартакіади серед допризовної молоді</t>
  </si>
  <si>
    <t>Програма розвитку фізичної культури і спорту в Закарпатській області на період до 2025 року</t>
  </si>
  <si>
    <t>Регіональна програма "Спортивний майданчик" на 2021-2025 роки</t>
  </si>
  <si>
    <t xml:space="preserve">Граничний обсяг видатків на 2021 та 2022-2023 роки для Програми розвитку фізичної культури і спорту в області буде спрямований на ці ж заходи </t>
  </si>
  <si>
    <t>За кошти спеціального фонду бюджету у 2019 році було придбано штучне покриття для спортивних майданчиків, татамі та спортивний батут. У 2020 році придбання за кошти спеціального фонду не планується. У звязку з відсутністю достатнього фінансового ресурсу кошти спецфонду у 2021-2023 не плануються</t>
  </si>
  <si>
    <t>Додаткові кошти необхідні для реалізації Регіональної програми "Спортивний майданчик" та реалізації Програми розвитку фізичної культури і спорту в області в повному обсязі</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</si>
</sst>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 &quot;к.&quot;;\-#,##0\ &quot;к.&quot;"/>
    <numFmt numFmtId="182" formatCode="#,##0\ &quot;к.&quot;;[Red]\-#,##0\ &quot;к.&quot;"/>
    <numFmt numFmtId="183" formatCode="#,##0.00\ &quot;к.&quot;;\-#,##0.00\ &quot;к.&quot;"/>
    <numFmt numFmtId="184" formatCode="#,##0.00\ &quot;к.&quot;;[Red]\-#,##0.00\ &quot;к.&quot;"/>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
    <numFmt numFmtId="195" formatCode="#,##0.0_р_."/>
    <numFmt numFmtId="196" formatCode="0.000000"/>
    <numFmt numFmtId="197" formatCode="0.00000"/>
    <numFmt numFmtId="198" formatCode="0.00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s>
  <fonts count="52">
    <font>
      <sz val="10"/>
      <name val="Arial Cyr"/>
      <family val="0"/>
    </font>
    <font>
      <sz val="8"/>
      <name val="Arial Cyr"/>
      <family val="0"/>
    </font>
    <font>
      <b/>
      <sz val="12"/>
      <name val="Times New Roman"/>
      <family val="1"/>
    </font>
    <font>
      <sz val="10"/>
      <name val="Times New Roman"/>
      <family val="1"/>
    </font>
    <font>
      <i/>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sz val="10"/>
      <name val="Arial"/>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1"/>
      <name val="Times New Roman"/>
      <family val="1"/>
    </font>
    <font>
      <sz val="11"/>
      <color indexed="8"/>
      <name val="Times New Roman"/>
      <family val="1"/>
    </font>
    <font>
      <i/>
      <sz val="11"/>
      <name val="Times New Roman"/>
      <family val="1"/>
    </font>
    <font>
      <i/>
      <sz val="10"/>
      <color indexed="8"/>
      <name val="Times New Roman"/>
      <family val="1"/>
    </font>
    <font>
      <b/>
      <sz val="10"/>
      <color indexed="8"/>
      <name val="Times New Roman"/>
      <family val="1"/>
    </font>
    <font>
      <sz val="10"/>
      <color indexed="8"/>
      <name val="Times New Roman"/>
      <family val="1"/>
    </font>
    <font>
      <sz val="10"/>
      <name val="Times New Roman Cyr"/>
      <family val="0"/>
    </font>
    <font>
      <sz val="12"/>
      <name val="Arial Cyr"/>
      <family val="0"/>
    </font>
    <font>
      <sz val="12"/>
      <name val="Arial"/>
      <family val="0"/>
    </font>
    <font>
      <b/>
      <sz val="10"/>
      <name val="Arial Cyr"/>
      <family val="0"/>
    </font>
    <font>
      <sz val="8"/>
      <name val="Arial"/>
      <family val="0"/>
    </font>
    <font>
      <b/>
      <sz val="14"/>
      <name val="Times New Roman"/>
      <family val="1"/>
    </font>
    <font>
      <sz val="10"/>
      <name val="Helv"/>
      <family val="0"/>
    </font>
    <font>
      <b/>
      <sz val="11"/>
      <name val="Times New Roman Cyr"/>
      <family val="0"/>
    </font>
    <font>
      <sz val="11"/>
      <name val="Times New Roman CYR"/>
      <family val="0"/>
    </font>
    <font>
      <sz val="11"/>
      <name val="Arial Cyr"/>
      <family val="0"/>
    </font>
    <font>
      <u val="single"/>
      <sz val="14"/>
      <name val="Times New Roman"/>
      <family val="1"/>
    </font>
    <font>
      <sz val="14"/>
      <name val="Times New Roman"/>
      <family val="1"/>
    </font>
    <font>
      <b/>
      <u val="single"/>
      <sz val="14"/>
      <name val="Times New Roman"/>
      <family val="1"/>
    </font>
    <font>
      <b/>
      <sz val="12"/>
      <color indexed="12"/>
      <name val="Times New Roman"/>
      <family val="1"/>
    </font>
    <font>
      <i/>
      <sz val="12"/>
      <name val="Times New Roman"/>
      <family val="1"/>
    </font>
    <font>
      <sz val="8"/>
      <name val="Times New Roman"/>
      <family val="1"/>
    </font>
    <font>
      <b/>
      <sz val="11"/>
      <name val="Arial Cyr"/>
      <family val="0"/>
    </font>
    <font>
      <sz val="11"/>
      <color indexed="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5">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20" borderId="6" applyNumberFormat="0" applyAlignment="0" applyProtection="0"/>
    <xf numFmtId="0" fontId="20" fillId="0" borderId="0" applyNumberFormat="0" applyFill="0" applyBorder="0" applyAlignment="0" applyProtection="0"/>
    <xf numFmtId="0" fontId="21" fillId="21" borderId="1" applyNumberFormat="0" applyAlignment="0" applyProtection="0"/>
    <xf numFmtId="0" fontId="0" fillId="0" borderId="0">
      <alignment/>
      <protection/>
    </xf>
    <xf numFmtId="0" fontId="10" fillId="0" borderId="0">
      <alignment/>
      <protection/>
    </xf>
    <xf numFmtId="0" fontId="7" fillId="0" borderId="0" applyNumberFormat="0" applyFill="0" applyBorder="0" applyAlignment="0" applyProtection="0"/>
    <xf numFmtId="0" fontId="22" fillId="0" borderId="7" applyNumberFormat="0" applyFill="0" applyAlignment="0" applyProtection="0"/>
    <xf numFmtId="0" fontId="23" fillId="3" borderId="0" applyNumberFormat="0" applyBorder="0" applyAlignment="0" applyProtection="0"/>
    <xf numFmtId="0" fontId="10" fillId="22" borderId="8" applyNumberFormat="0" applyFont="0" applyAlignment="0" applyProtection="0"/>
    <xf numFmtId="9" fontId="0" fillId="0" borderId="0" applyFont="0" applyFill="0" applyBorder="0" applyAlignment="0" applyProtection="0"/>
    <xf numFmtId="0" fontId="24" fillId="21" borderId="9" applyNumberFormat="0" applyAlignment="0" applyProtection="0"/>
    <xf numFmtId="0" fontId="25" fillId="2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65">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5"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8" fillId="0" borderId="0" xfId="0" applyFont="1" applyAlignment="1">
      <alignment/>
    </xf>
    <xf numFmtId="0" fontId="9" fillId="0" borderId="0" xfId="0" applyFont="1" applyAlignment="1">
      <alignment/>
    </xf>
    <xf numFmtId="0" fontId="3" fillId="0" borderId="0" xfId="0" applyFont="1" applyFill="1" applyAlignment="1">
      <alignment horizontal="centerContinuous"/>
    </xf>
    <xf numFmtId="0" fontId="9" fillId="0" borderId="0" xfId="0" applyFont="1" applyAlignment="1">
      <alignment wrapText="1"/>
    </xf>
    <xf numFmtId="0" fontId="9" fillId="0" borderId="11" xfId="0" applyFont="1" applyBorder="1" applyAlignment="1">
      <alignment/>
    </xf>
    <xf numFmtId="0" fontId="9" fillId="0" borderId="11" xfId="0" applyFont="1" applyBorder="1" applyAlignment="1">
      <alignment horizontal="centerContinuous"/>
    </xf>
    <xf numFmtId="0" fontId="2" fillId="0" borderId="0" xfId="0" applyFont="1" applyAlignment="1">
      <alignment horizontal="left"/>
    </xf>
    <xf numFmtId="0" fontId="9" fillId="0" borderId="11" xfId="0" applyFont="1" applyBorder="1" applyAlignment="1">
      <alignment wrapText="1"/>
    </xf>
    <xf numFmtId="0" fontId="9" fillId="0" borderId="0" xfId="0" applyFont="1" applyBorder="1" applyAlignment="1">
      <alignment/>
    </xf>
    <xf numFmtId="0" fontId="2" fillId="0" borderId="0" xfId="0" applyFont="1" applyAlignment="1">
      <alignment horizontal="left" vertical="center"/>
    </xf>
    <xf numFmtId="0" fontId="5" fillId="0" borderId="0" xfId="0" applyFont="1" applyAlignment="1">
      <alignment wrapText="1"/>
    </xf>
    <xf numFmtId="0" fontId="9" fillId="0" borderId="0" xfId="0" applyFont="1" applyBorder="1" applyAlignment="1">
      <alignment horizontal="left" vertical="center" wrapText="1"/>
    </xf>
    <xf numFmtId="0" fontId="2" fillId="0" borderId="0" xfId="0" applyFont="1" applyFill="1" applyBorder="1" applyAlignment="1">
      <alignment vertical="center"/>
    </xf>
    <xf numFmtId="3" fontId="3" fillId="0" borderId="0" xfId="0" applyNumberFormat="1" applyFont="1" applyFill="1" applyBorder="1" applyAlignment="1">
      <alignment/>
    </xf>
    <xf numFmtId="0" fontId="8" fillId="0" borderId="1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left" vertical="center"/>
    </xf>
    <xf numFmtId="0" fontId="8" fillId="0" borderId="10" xfId="0" applyFont="1" applyBorder="1" applyAlignment="1">
      <alignment horizontal="center"/>
    </xf>
    <xf numFmtId="0" fontId="28" fillId="0" borderId="10" xfId="0" applyFont="1" applyBorder="1" applyAlignment="1">
      <alignment horizontal="center"/>
    </xf>
    <xf numFmtId="0" fontId="2" fillId="0" borderId="0" xfId="0" applyFont="1" applyBorder="1" applyAlignment="1">
      <alignment horizontal="left"/>
    </xf>
    <xf numFmtId="0" fontId="5" fillId="0" borderId="10" xfId="0" applyFont="1" applyBorder="1" applyAlignment="1">
      <alignment horizontal="center" vertical="top" wrapText="1"/>
    </xf>
    <xf numFmtId="0" fontId="3" fillId="0" borderId="10" xfId="0" applyFont="1" applyBorder="1" applyAlignment="1">
      <alignment horizontal="center" vertical="top" wrapText="1"/>
    </xf>
    <xf numFmtId="0" fontId="2" fillId="0" borderId="0" xfId="0" applyFont="1" applyFill="1" applyAlignment="1">
      <alignment/>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wrapText="1"/>
    </xf>
    <xf numFmtId="0" fontId="9" fillId="0" borderId="0" xfId="0" applyFont="1" applyFill="1" applyAlignment="1">
      <alignment vertical="center"/>
    </xf>
    <xf numFmtId="0" fontId="35" fillId="0" borderId="0" xfId="0" applyFont="1" applyAlignment="1">
      <alignment/>
    </xf>
    <xf numFmtId="0" fontId="0" fillId="0" borderId="0" xfId="0" applyFont="1" applyAlignment="1">
      <alignment/>
    </xf>
    <xf numFmtId="0" fontId="3" fillId="0" borderId="0" xfId="0" applyFont="1" applyBorder="1" applyAlignment="1">
      <alignment vertical="top" wrapText="1"/>
    </xf>
    <xf numFmtId="0" fontId="5" fillId="0" borderId="0" xfId="0" applyFont="1" applyFill="1" applyBorder="1" applyAlignment="1">
      <alignment horizontal="center" vertical="top" wrapText="1"/>
    </xf>
    <xf numFmtId="0" fontId="36" fillId="0" borderId="0" xfId="0" applyFont="1" applyAlignment="1">
      <alignment/>
    </xf>
    <xf numFmtId="0" fontId="37" fillId="0" borderId="0" xfId="0" applyFont="1" applyAlignment="1">
      <alignment/>
    </xf>
    <xf numFmtId="0" fontId="9" fillId="0" borderId="0" xfId="53" applyFont="1">
      <alignment/>
      <protection/>
    </xf>
    <xf numFmtId="0" fontId="2" fillId="0" borderId="0" xfId="53" applyFont="1">
      <alignment/>
      <protection/>
    </xf>
    <xf numFmtId="0" fontId="3" fillId="0" borderId="10" xfId="53" applyFont="1" applyBorder="1" applyAlignment="1">
      <alignment horizontal="center" vertical="center" wrapText="1"/>
      <protection/>
    </xf>
    <xf numFmtId="0" fontId="3" fillId="0" borderId="0" xfId="53" applyFont="1">
      <alignment/>
      <protection/>
    </xf>
    <xf numFmtId="0" fontId="3" fillId="0" borderId="10" xfId="53" applyFont="1" applyBorder="1" applyAlignment="1">
      <alignment horizontal="center" wrapText="1"/>
      <protection/>
    </xf>
    <xf numFmtId="0" fontId="3" fillId="0" borderId="10" xfId="53" applyFont="1" applyBorder="1" applyAlignment="1">
      <alignment horizontal="center"/>
      <protection/>
    </xf>
    <xf numFmtId="0" fontId="3" fillId="0" borderId="0" xfId="53" applyFont="1" applyBorder="1" applyAlignment="1">
      <alignment horizontal="center" wrapText="1"/>
      <protection/>
    </xf>
    <xf numFmtId="0" fontId="5" fillId="0" borderId="0" xfId="53" applyFont="1" applyBorder="1" applyAlignment="1">
      <alignment wrapText="1"/>
      <protection/>
    </xf>
    <xf numFmtId="1" fontId="5" fillId="0" borderId="0" xfId="53" applyNumberFormat="1" applyFont="1" applyBorder="1" applyAlignment="1">
      <alignment horizontal="center" vertical="top" wrapText="1"/>
      <protection/>
    </xf>
    <xf numFmtId="0" fontId="2" fillId="0" borderId="0" xfId="53" applyFont="1" applyBorder="1" applyAlignment="1">
      <alignment/>
      <protection/>
    </xf>
    <xf numFmtId="0" fontId="3" fillId="0" borderId="0" xfId="0" applyFont="1" applyBorder="1" applyAlignment="1">
      <alignment horizontal="centerContinuous" wrapText="1"/>
    </xf>
    <xf numFmtId="0" fontId="9" fillId="0" borderId="0" xfId="0" applyFont="1" applyFill="1" applyAlignment="1">
      <alignment/>
    </xf>
    <xf numFmtId="0" fontId="9" fillId="0" borderId="11" xfId="0" applyFont="1" applyFill="1" applyBorder="1" applyAlignment="1">
      <alignment/>
    </xf>
    <xf numFmtId="0" fontId="3" fillId="0" borderId="0" xfId="0" applyFont="1" applyFill="1" applyBorder="1" applyAlignment="1">
      <alignment horizontal="centerContinuous"/>
    </xf>
    <xf numFmtId="0" fontId="2" fillId="0" borderId="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wrapText="1"/>
    </xf>
    <xf numFmtId="0" fontId="2" fillId="0" borderId="0" xfId="0" applyFont="1" applyFill="1" applyAlignment="1">
      <alignment/>
    </xf>
    <xf numFmtId="0" fontId="8" fillId="0" borderId="12" xfId="0" applyFont="1" applyFill="1" applyBorder="1" applyAlignment="1">
      <alignment horizontal="center"/>
    </xf>
    <xf numFmtId="49" fontId="2" fillId="0" borderId="0" xfId="0" applyNumberFormat="1" applyFont="1" applyFill="1" applyBorder="1" applyAlignment="1">
      <alignment horizontal="left"/>
    </xf>
    <xf numFmtId="0" fontId="8" fillId="0" borderId="10" xfId="0" applyFont="1" applyFill="1" applyBorder="1" applyAlignment="1">
      <alignment horizontal="center"/>
    </xf>
    <xf numFmtId="0" fontId="2" fillId="0" borderId="0" xfId="53" applyFont="1" applyAlignment="1">
      <alignment wrapText="1"/>
      <protection/>
    </xf>
    <xf numFmtId="0" fontId="0" fillId="0" borderId="0" xfId="0" applyAlignment="1">
      <alignment wrapText="1"/>
    </xf>
    <xf numFmtId="0" fontId="5" fillId="0" borderId="0" xfId="0" applyFont="1" applyBorder="1" applyAlignment="1">
      <alignment vertical="top" wrapText="1"/>
    </xf>
    <xf numFmtId="189" fontId="8" fillId="0" borderId="10" xfId="0" applyNumberFormat="1" applyFont="1" applyBorder="1" applyAlignment="1">
      <alignment horizontal="center" vertical="center" wrapText="1"/>
    </xf>
    <xf numFmtId="189" fontId="8" fillId="0" borderId="10" xfId="0" applyNumberFormat="1" applyFont="1" applyBorder="1" applyAlignment="1">
      <alignment/>
    </xf>
    <xf numFmtId="189" fontId="28" fillId="0" borderId="10" xfId="0" applyNumberFormat="1" applyFont="1" applyBorder="1" applyAlignment="1">
      <alignment/>
    </xf>
    <xf numFmtId="0" fontId="8" fillId="0" borderId="10" xfId="0" applyFont="1" applyBorder="1" applyAlignment="1">
      <alignment vertical="center" wrapText="1"/>
    </xf>
    <xf numFmtId="0" fontId="29" fillId="0" borderId="10" xfId="0" applyFont="1" applyBorder="1" applyAlignment="1">
      <alignment vertical="center"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31" fillId="0" borderId="10" xfId="0" applyFont="1" applyBorder="1" applyAlignment="1">
      <alignment vertical="center" wrapText="1"/>
    </xf>
    <xf numFmtId="0" fontId="4" fillId="0" borderId="10" xfId="0" applyFont="1" applyBorder="1" applyAlignment="1">
      <alignment vertical="center" wrapText="1"/>
    </xf>
    <xf numFmtId="0" fontId="2" fillId="0" borderId="11" xfId="0" applyFont="1" applyFill="1" applyBorder="1" applyAlignment="1">
      <alignment/>
    </xf>
    <xf numFmtId="0" fontId="28" fillId="0" borderId="0" xfId="0" applyFont="1" applyBorder="1" applyAlignment="1">
      <alignment horizontal="center"/>
    </xf>
    <xf numFmtId="0" fontId="29" fillId="0" borderId="10" xfId="0" applyFont="1" applyFill="1" applyBorder="1" applyAlignment="1">
      <alignment vertical="center" wrapText="1"/>
    </xf>
    <xf numFmtId="0" fontId="8" fillId="0" borderId="0" xfId="0" applyFont="1" applyFill="1" applyAlignment="1">
      <alignment/>
    </xf>
    <xf numFmtId="0" fontId="39" fillId="0" borderId="0" xfId="0" applyFont="1" applyBorder="1" applyAlignment="1">
      <alignment horizontal="centerContinuous"/>
    </xf>
    <xf numFmtId="0" fontId="39" fillId="0" borderId="0" xfId="0" applyFont="1" applyFill="1" applyBorder="1" applyAlignment="1">
      <alignment horizontal="centerContinuous"/>
    </xf>
    <xf numFmtId="0" fontId="2" fillId="0" borderId="0" xfId="0" applyFont="1" applyFill="1" applyBorder="1" applyAlignment="1">
      <alignment vertical="center" wrapText="1"/>
    </xf>
    <xf numFmtId="0" fontId="33" fillId="0" borderId="0" xfId="0" applyFont="1" applyFill="1" applyBorder="1" applyAlignment="1">
      <alignment horizontal="center" wrapText="1"/>
    </xf>
    <xf numFmtId="0" fontId="33" fillId="0" borderId="0" xfId="0" applyFont="1" applyFill="1" applyBorder="1" applyAlignment="1">
      <alignment wrapText="1"/>
    </xf>
    <xf numFmtId="189" fontId="34" fillId="0" borderId="0" xfId="52" applyNumberFormat="1" applyFont="1" applyFill="1" applyBorder="1">
      <alignment/>
      <protection/>
    </xf>
    <xf numFmtId="189" fontId="3" fillId="0" borderId="0" xfId="0" applyNumberFormat="1" applyFont="1" applyFill="1" applyBorder="1" applyAlignment="1">
      <alignment/>
    </xf>
    <xf numFmtId="0" fontId="5" fillId="0" borderId="0" xfId="53" applyFont="1" applyBorder="1" applyAlignment="1">
      <alignment horizontal="center" wrapText="1"/>
      <protection/>
    </xf>
    <xf numFmtId="189" fontId="5" fillId="0" borderId="0" xfId="53" applyNumberFormat="1" applyFont="1" applyBorder="1" applyAlignment="1">
      <alignment horizontal="center" vertical="top" wrapText="1"/>
      <protection/>
    </xf>
    <xf numFmtId="0" fontId="3" fillId="0" borderId="0" xfId="0" applyFont="1" applyBorder="1" applyAlignment="1">
      <alignment/>
    </xf>
    <xf numFmtId="0" fontId="4" fillId="0" borderId="0" xfId="0" applyFont="1" applyFill="1" applyBorder="1" applyAlignment="1">
      <alignment vertical="center"/>
    </xf>
    <xf numFmtId="0" fontId="2" fillId="0" borderId="0" xfId="0" applyFont="1" applyAlignment="1">
      <alignment wrapText="1"/>
    </xf>
    <xf numFmtId="0" fontId="2" fillId="0" borderId="0" xfId="53" applyFont="1" applyAlignment="1">
      <alignment/>
      <protection/>
    </xf>
    <xf numFmtId="0" fontId="9" fillId="0" borderId="0" xfId="0" applyFont="1" applyBorder="1" applyAlignment="1">
      <alignment horizontal="right"/>
    </xf>
    <xf numFmtId="0" fontId="9" fillId="0" borderId="0" xfId="0" applyFont="1" applyFill="1" applyAlignment="1">
      <alignment horizontal="right" vertical="top" wrapText="1"/>
    </xf>
    <xf numFmtId="0" fontId="3" fillId="0" borderId="13" xfId="0" applyFont="1" applyFill="1" applyBorder="1" applyAlignment="1">
      <alignment horizontal="centerContinuous" vertical="top"/>
    </xf>
    <xf numFmtId="0" fontId="3" fillId="0" borderId="13" xfId="0" applyFont="1" applyBorder="1" applyAlignment="1">
      <alignment horizontal="centerContinuous" vertical="top"/>
    </xf>
    <xf numFmtId="0" fontId="2" fillId="0" borderId="11" xfId="0" applyFont="1" applyBorder="1" applyAlignment="1">
      <alignment/>
    </xf>
    <xf numFmtId="0" fontId="3" fillId="0" borderId="0" xfId="0" applyFont="1" applyFill="1" applyBorder="1" applyAlignment="1">
      <alignment horizontal="centerContinuous" vertical="top"/>
    </xf>
    <xf numFmtId="0" fontId="3" fillId="0" borderId="0" xfId="0" applyFont="1" applyFill="1" applyBorder="1" applyAlignment="1">
      <alignment/>
    </xf>
    <xf numFmtId="0" fontId="3" fillId="0" borderId="0" xfId="0" applyFont="1" applyBorder="1" applyAlignment="1">
      <alignment/>
    </xf>
    <xf numFmtId="0" fontId="28" fillId="0" borderId="10" xfId="0" applyFont="1" applyBorder="1" applyAlignment="1">
      <alignment horizontal="center" vertical="top" wrapText="1"/>
    </xf>
    <xf numFmtId="189" fontId="9" fillId="0" borderId="0" xfId="0" applyNumberFormat="1" applyFont="1" applyBorder="1" applyAlignment="1">
      <alignment vertical="top" wrapText="1"/>
    </xf>
    <xf numFmtId="189" fontId="8" fillId="0" borderId="14" xfId="0" applyNumberFormat="1" applyFont="1" applyBorder="1" applyAlignment="1">
      <alignment vertical="center" wrapText="1"/>
    </xf>
    <xf numFmtId="189" fontId="8" fillId="0" borderId="10" xfId="0" applyNumberFormat="1" applyFont="1" applyBorder="1" applyAlignment="1">
      <alignment vertical="center" wrapText="1"/>
    </xf>
    <xf numFmtId="189" fontId="8" fillId="0" borderId="10" xfId="0" applyNumberFormat="1" applyFont="1" applyBorder="1" applyAlignment="1">
      <alignment/>
    </xf>
    <xf numFmtId="189" fontId="8" fillId="0" borderId="10" xfId="0" applyNumberFormat="1" applyFont="1" applyFill="1" applyBorder="1" applyAlignment="1">
      <alignment wrapText="1"/>
    </xf>
    <xf numFmtId="189" fontId="28" fillId="0" borderId="10" xfId="0" applyNumberFormat="1" applyFont="1" applyFill="1" applyBorder="1" applyAlignment="1">
      <alignment wrapText="1"/>
    </xf>
    <xf numFmtId="0" fontId="5" fillId="0" borderId="10" xfId="0" applyFont="1" applyBorder="1" applyAlignment="1">
      <alignment horizontal="center"/>
    </xf>
    <xf numFmtId="0" fontId="28" fillId="0" borderId="0" xfId="0" applyFont="1" applyFill="1" applyAlignment="1">
      <alignment/>
    </xf>
    <xf numFmtId="0" fontId="8" fillId="0" borderId="0" xfId="0" applyFont="1" applyFill="1" applyAlignment="1">
      <alignment wrapText="1"/>
    </xf>
    <xf numFmtId="189" fontId="28" fillId="0" borderId="10" xfId="0" applyNumberFormat="1" applyFont="1" applyFill="1" applyBorder="1" applyAlignment="1">
      <alignment/>
    </xf>
    <xf numFmtId="0" fontId="32" fillId="0" borderId="15" xfId="0" applyFont="1" applyFill="1" applyBorder="1" applyAlignment="1">
      <alignment vertical="top" wrapText="1"/>
    </xf>
    <xf numFmtId="0" fontId="33" fillId="0" borderId="15" xfId="0" applyFont="1" applyFill="1" applyBorder="1" applyAlignment="1">
      <alignment vertical="top" wrapText="1"/>
    </xf>
    <xf numFmtId="0" fontId="33" fillId="0" borderId="16" xfId="0" applyFont="1" applyFill="1" applyBorder="1" applyAlignment="1">
      <alignment vertical="top" wrapText="1"/>
    </xf>
    <xf numFmtId="0" fontId="33" fillId="0" borderId="10" xfId="0" applyFont="1" applyFill="1" applyBorder="1" applyAlignment="1">
      <alignment vertical="top" wrapText="1"/>
    </xf>
    <xf numFmtId="0" fontId="32" fillId="0" borderId="10" xfId="0" applyFont="1" applyFill="1" applyBorder="1" applyAlignment="1">
      <alignment vertical="top" wrapText="1"/>
    </xf>
    <xf numFmtId="0" fontId="33" fillId="0" borderId="17" xfId="0" applyFont="1" applyFill="1" applyBorder="1" applyAlignment="1">
      <alignment vertical="top" wrapText="1"/>
    </xf>
    <xf numFmtId="189" fontId="41" fillId="0" borderId="10" xfId="52" applyNumberFormat="1" applyFont="1" applyFill="1" applyBorder="1" applyAlignment="1">
      <alignment vertical="top"/>
      <protection/>
    </xf>
    <xf numFmtId="189" fontId="42" fillId="0" borderId="10" xfId="52" applyNumberFormat="1" applyFont="1" applyFill="1" applyBorder="1" applyAlignment="1">
      <alignment vertical="top"/>
      <protection/>
    </xf>
    <xf numFmtId="189" fontId="42" fillId="0" borderId="12" xfId="52" applyNumberFormat="1" applyFont="1" applyFill="1" applyBorder="1" applyAlignment="1">
      <alignment vertical="top"/>
      <protection/>
    </xf>
    <xf numFmtId="189" fontId="42" fillId="0" borderId="18" xfId="52" applyNumberFormat="1" applyFont="1" applyFill="1" applyBorder="1" applyAlignment="1">
      <alignment vertical="top"/>
      <protection/>
    </xf>
    <xf numFmtId="0" fontId="8" fillId="0" borderId="10" xfId="0" applyFont="1" applyFill="1" applyBorder="1" applyAlignment="1">
      <alignment horizontal="center" vertical="top" wrapText="1"/>
    </xf>
    <xf numFmtId="189" fontId="28" fillId="0" borderId="10" xfId="0" applyNumberFormat="1" applyFont="1" applyFill="1" applyBorder="1" applyAlignment="1">
      <alignment vertical="top"/>
    </xf>
    <xf numFmtId="0" fontId="32" fillId="0" borderId="15" xfId="0" applyFont="1" applyFill="1" applyBorder="1" applyAlignment="1">
      <alignment horizontal="center" vertical="top" wrapText="1"/>
    </xf>
    <xf numFmtId="0" fontId="33" fillId="0" borderId="15" xfId="0" applyFont="1" applyFill="1" applyBorder="1" applyAlignment="1">
      <alignment horizontal="center" vertical="top" wrapText="1"/>
    </xf>
    <xf numFmtId="0" fontId="33" fillId="0" borderId="16" xfId="0" applyFont="1" applyFill="1" applyBorder="1" applyAlignment="1">
      <alignment horizontal="center" vertical="top" wrapText="1"/>
    </xf>
    <xf numFmtId="0" fontId="33" fillId="0" borderId="10" xfId="0" applyFont="1" applyFill="1" applyBorder="1" applyAlignment="1">
      <alignment horizontal="center" vertical="top" wrapText="1"/>
    </xf>
    <xf numFmtId="0" fontId="32" fillId="0" borderId="10" xfId="0" applyFont="1" applyFill="1" applyBorder="1" applyAlignment="1">
      <alignment horizontal="center" vertical="top" wrapText="1"/>
    </xf>
    <xf numFmtId="0" fontId="33" fillId="0" borderId="17" xfId="0" applyFont="1" applyFill="1" applyBorder="1" applyAlignment="1">
      <alignment horizontal="center" vertical="top" wrapText="1"/>
    </xf>
    <xf numFmtId="0" fontId="28" fillId="0" borderId="13" xfId="0" applyFont="1" applyFill="1" applyBorder="1" applyAlignment="1">
      <alignment vertical="top"/>
    </xf>
    <xf numFmtId="0" fontId="5" fillId="0" borderId="13" xfId="0" applyFont="1" applyBorder="1" applyAlignment="1">
      <alignment horizontal="center" vertical="top" wrapText="1"/>
    </xf>
    <xf numFmtId="189" fontId="28" fillId="0" borderId="13" xfId="0" applyNumberFormat="1" applyFont="1" applyFill="1" applyBorder="1" applyAlignment="1">
      <alignment vertical="top"/>
    </xf>
    <xf numFmtId="3" fontId="28" fillId="0" borderId="10" xfId="0" applyNumberFormat="1" applyFont="1" applyFill="1" applyBorder="1" applyAlignment="1">
      <alignment wrapText="1"/>
    </xf>
    <xf numFmtId="0" fontId="28" fillId="0" borderId="10" xfId="0" applyFont="1" applyFill="1" applyBorder="1" applyAlignment="1">
      <alignment horizontal="center" vertical="top" wrapText="1"/>
    </xf>
    <xf numFmtId="189" fontId="8" fillId="0" borderId="10" xfId="0" applyNumberFormat="1" applyFont="1" applyFill="1" applyBorder="1" applyAlignment="1">
      <alignment/>
    </xf>
    <xf numFmtId="0" fontId="30" fillId="0" borderId="10" xfId="0" applyFont="1" applyFill="1" applyBorder="1" applyAlignment="1">
      <alignment horizontal="center" vertical="top" wrapText="1"/>
    </xf>
    <xf numFmtId="0" fontId="28" fillId="0" borderId="0" xfId="0" applyFont="1" applyFill="1" applyAlignment="1">
      <alignment vertical="center" wrapText="1"/>
    </xf>
    <xf numFmtId="0" fontId="9" fillId="0" borderId="0" xfId="0" applyFont="1" applyFill="1" applyAlignment="1">
      <alignment vertical="top" wrapText="1"/>
    </xf>
    <xf numFmtId="0" fontId="8" fillId="0" borderId="10" xfId="0" applyNumberFormat="1" applyFont="1" applyFill="1" applyBorder="1" applyAlignment="1">
      <alignment horizontal="center" vertical="top" wrapText="1"/>
    </xf>
    <xf numFmtId="0" fontId="8" fillId="0" borderId="10" xfId="0" applyNumberFormat="1" applyFont="1" applyFill="1" applyBorder="1" applyAlignment="1">
      <alignment/>
    </xf>
    <xf numFmtId="0" fontId="8" fillId="0" borderId="10" xfId="0" applyFont="1" applyFill="1" applyBorder="1" applyAlignment="1">
      <alignment vertical="top" wrapText="1"/>
    </xf>
    <xf numFmtId="0" fontId="8" fillId="0" borderId="10" xfId="0" applyNumberFormat="1" applyFont="1" applyFill="1" applyBorder="1" applyAlignment="1">
      <alignment wrapText="1"/>
    </xf>
    <xf numFmtId="49" fontId="8" fillId="0" borderId="10" xfId="0" applyNumberFormat="1" applyFont="1" applyBorder="1" applyAlignment="1">
      <alignment/>
    </xf>
    <xf numFmtId="49" fontId="8" fillId="0" borderId="10" xfId="0" applyNumberFormat="1" applyFont="1" applyBorder="1" applyAlignment="1">
      <alignment wrapText="1"/>
    </xf>
    <xf numFmtId="49" fontId="28" fillId="0" borderId="10" xfId="0" applyNumberFormat="1" applyFont="1" applyBorder="1" applyAlignment="1">
      <alignment horizontal="center" wrapText="1"/>
    </xf>
    <xf numFmtId="0" fontId="28" fillId="0" borderId="0" xfId="0" applyFont="1" applyAlignment="1">
      <alignment/>
    </xf>
    <xf numFmtId="0" fontId="9" fillId="0" borderId="0" xfId="0" applyFont="1" applyFill="1" applyAlignment="1">
      <alignment horizontal="right" vertical="top"/>
    </xf>
    <xf numFmtId="0" fontId="2" fillId="0" borderId="0" xfId="0" applyFont="1" applyBorder="1" applyAlignment="1">
      <alignment horizontal="center"/>
    </xf>
    <xf numFmtId="0" fontId="2" fillId="0" borderId="0" xfId="0" applyFont="1" applyBorder="1" applyAlignment="1">
      <alignment vertical="top" wrapText="1"/>
    </xf>
    <xf numFmtId="189" fontId="2" fillId="0" borderId="0" xfId="0" applyNumberFormat="1" applyFont="1" applyBorder="1" applyAlignment="1">
      <alignment/>
    </xf>
    <xf numFmtId="0" fontId="43" fillId="0" borderId="0" xfId="0" applyFont="1" applyAlignment="1">
      <alignment/>
    </xf>
    <xf numFmtId="0" fontId="0" fillId="0" borderId="0" xfId="0" applyFont="1" applyAlignment="1">
      <alignment/>
    </xf>
    <xf numFmtId="0" fontId="5" fillId="0" borderId="0" xfId="0" applyFont="1" applyBorder="1" applyAlignment="1">
      <alignment horizontal="center" vertical="top" wrapText="1"/>
    </xf>
    <xf numFmtId="0" fontId="5" fillId="0" borderId="0" xfId="0" applyFont="1" applyBorder="1" applyAlignment="1">
      <alignment horizontal="center"/>
    </xf>
    <xf numFmtId="189" fontId="3" fillId="0" borderId="0" xfId="53" applyNumberFormat="1" applyFont="1" applyBorder="1" applyAlignment="1">
      <alignment horizontal="center" vertical="top" wrapText="1"/>
      <protection/>
    </xf>
    <xf numFmtId="189" fontId="28" fillId="0" borderId="10" xfId="0" applyNumberFormat="1" applyFont="1" applyBorder="1" applyAlignment="1">
      <alignment/>
    </xf>
    <xf numFmtId="0" fontId="28" fillId="0" borderId="0" xfId="0" applyFont="1" applyBorder="1" applyAlignment="1">
      <alignment/>
    </xf>
    <xf numFmtId="0" fontId="8" fillId="0" borderId="10" xfId="0" applyFont="1" applyFill="1" applyBorder="1" applyAlignment="1">
      <alignment/>
    </xf>
    <xf numFmtId="0" fontId="28" fillId="0" borderId="10" xfId="0" applyFont="1" applyFill="1" applyBorder="1" applyAlignment="1">
      <alignment vertical="top" wrapText="1"/>
    </xf>
    <xf numFmtId="189" fontId="8" fillId="0" borderId="10" xfId="0" applyNumberFormat="1" applyFont="1" applyBorder="1" applyAlignment="1">
      <alignment horizontal="center" vertical="center"/>
    </xf>
    <xf numFmtId="189" fontId="8" fillId="0" borderId="10" xfId="0" applyNumberFormat="1" applyFont="1" applyBorder="1" applyAlignment="1">
      <alignment vertical="center"/>
    </xf>
    <xf numFmtId="0" fontId="8" fillId="0" borderId="10" xfId="0" applyFont="1" applyBorder="1" applyAlignment="1">
      <alignment vertical="top" wrapText="1"/>
    </xf>
    <xf numFmtId="0" fontId="8" fillId="0" borderId="10" xfId="0" applyFont="1" applyBorder="1" applyAlignment="1">
      <alignment horizontal="center" vertical="top" wrapText="1"/>
    </xf>
    <xf numFmtId="189" fontId="8" fillId="0" borderId="10" xfId="0" applyNumberFormat="1" applyFont="1" applyBorder="1" applyAlignment="1">
      <alignment vertical="top" wrapText="1"/>
    </xf>
    <xf numFmtId="0" fontId="28" fillId="0" borderId="10" xfId="0" applyFont="1" applyBorder="1" applyAlignment="1">
      <alignment vertical="top" wrapText="1"/>
    </xf>
    <xf numFmtId="189" fontId="28" fillId="0" borderId="10" xfId="0" applyNumberFormat="1" applyFont="1" applyBorder="1" applyAlignment="1">
      <alignment vertical="top" wrapText="1"/>
    </xf>
    <xf numFmtId="189" fontId="3" fillId="0" borderId="10" xfId="53" applyNumberFormat="1" applyFont="1" applyBorder="1" applyAlignment="1">
      <alignment wrapText="1"/>
      <protection/>
    </xf>
    <xf numFmtId="189" fontId="5" fillId="0" borderId="10" xfId="53" applyNumberFormat="1" applyFont="1" applyBorder="1" applyAlignment="1">
      <alignment vertical="top" wrapText="1"/>
      <protection/>
    </xf>
    <xf numFmtId="0" fontId="8" fillId="0" borderId="10" xfId="0" applyFont="1" applyBorder="1" applyAlignment="1">
      <alignment wrapText="1"/>
    </xf>
    <xf numFmtId="0" fontId="28" fillId="0" borderId="19" xfId="0" applyFont="1" applyBorder="1" applyAlignment="1">
      <alignment horizontal="center"/>
    </xf>
    <xf numFmtId="0" fontId="8" fillId="0" borderId="10" xfId="0" applyFont="1" applyBorder="1" applyAlignment="1">
      <alignment horizontal="center" wrapText="1"/>
    </xf>
    <xf numFmtId="0" fontId="8" fillId="0" borderId="10" xfId="0" applyFont="1" applyBorder="1" applyAlignment="1">
      <alignment/>
    </xf>
    <xf numFmtId="2" fontId="8" fillId="0" borderId="10" xfId="0" applyNumberFormat="1" applyFont="1" applyFill="1" applyBorder="1" applyAlignment="1" applyProtection="1">
      <alignment vertical="top" wrapText="1"/>
      <protection/>
    </xf>
    <xf numFmtId="189" fontId="8" fillId="0" borderId="10" xfId="0" applyNumberFormat="1" applyFont="1" applyFill="1" applyBorder="1" applyAlignment="1">
      <alignment/>
    </xf>
    <xf numFmtId="0" fontId="8" fillId="0" borderId="10" xfId="0" applyFont="1" applyBorder="1" applyAlignment="1">
      <alignment/>
    </xf>
    <xf numFmtId="0" fontId="28" fillId="0" borderId="10" xfId="0" applyFont="1" applyFill="1" applyBorder="1" applyAlignment="1">
      <alignment vertical="top"/>
    </xf>
    <xf numFmtId="0" fontId="28" fillId="0" borderId="14" xfId="0" applyFont="1" applyBorder="1" applyAlignment="1">
      <alignment/>
    </xf>
    <xf numFmtId="189" fontId="28" fillId="0" borderId="14" xfId="0" applyNumberFormat="1" applyFont="1" applyBorder="1" applyAlignment="1">
      <alignment vertical="top" wrapText="1"/>
    </xf>
    <xf numFmtId="0" fontId="3" fillId="0" borderId="19" xfId="0" applyFont="1" applyBorder="1" applyAlignment="1">
      <alignment horizontal="center" vertical="top" wrapText="1"/>
    </xf>
    <xf numFmtId="0" fontId="8" fillId="0" borderId="19" xfId="0" applyFont="1" applyBorder="1" applyAlignment="1">
      <alignment horizontal="center" vertical="top" wrapText="1"/>
    </xf>
    <xf numFmtId="0" fontId="8" fillId="0" borderId="14" xfId="0" applyFont="1" applyFill="1" applyBorder="1" applyAlignment="1">
      <alignment horizontal="center" vertical="top" wrapText="1"/>
    </xf>
    <xf numFmtId="0" fontId="8" fillId="0" borderId="19" xfId="0" applyFont="1" applyFill="1" applyBorder="1" applyAlignment="1">
      <alignment horizontal="center" vertical="top" wrapText="1"/>
    </xf>
    <xf numFmtId="0" fontId="3" fillId="0" borderId="12" xfId="0" applyFont="1" applyBorder="1" applyAlignment="1">
      <alignment horizontal="center" vertical="top" wrapText="1"/>
    </xf>
    <xf numFmtId="0" fontId="3" fillId="0" borderId="10" xfId="53" applyFont="1" applyBorder="1" applyAlignment="1">
      <alignment horizontal="center" vertical="top" wrapText="1"/>
      <protection/>
    </xf>
    <xf numFmtId="0" fontId="3" fillId="0" borderId="12" xfId="53" applyFont="1" applyBorder="1" applyAlignment="1">
      <alignment horizontal="center" vertical="top" wrapText="1"/>
      <protection/>
    </xf>
    <xf numFmtId="49" fontId="2" fillId="0" borderId="11" xfId="0" applyNumberFormat="1" applyFont="1" applyFill="1" applyBorder="1" applyAlignment="1">
      <alignment/>
    </xf>
    <xf numFmtId="0" fontId="3" fillId="0" borderId="13" xfId="0" applyFont="1" applyBorder="1" applyAlignment="1">
      <alignment horizontal="center" vertical="top"/>
    </xf>
    <xf numFmtId="0" fontId="3" fillId="0" borderId="0" xfId="0" applyFont="1" applyBorder="1" applyAlignment="1">
      <alignment horizontal="center" vertical="top" wrapText="1"/>
    </xf>
    <xf numFmtId="0" fontId="44" fillId="0" borderId="0" xfId="0" applyFont="1" applyBorder="1" applyAlignment="1">
      <alignment horizontal="centerContinuous"/>
    </xf>
    <xf numFmtId="0" fontId="45" fillId="0" borderId="0" xfId="0" applyFont="1" applyAlignment="1">
      <alignment/>
    </xf>
    <xf numFmtId="0" fontId="46" fillId="0" borderId="0" xfId="0" applyFont="1" applyFill="1" applyBorder="1" applyAlignment="1">
      <alignment horizontal="centerContinuous"/>
    </xf>
    <xf numFmtId="0" fontId="45" fillId="0" borderId="0" xfId="0" applyFont="1" applyFill="1" applyAlignment="1">
      <alignment/>
    </xf>
    <xf numFmtId="0" fontId="3" fillId="0" borderId="0" xfId="0" applyFont="1" applyFill="1" applyAlignment="1">
      <alignment vertical="top"/>
    </xf>
    <xf numFmtId="0" fontId="3" fillId="0" borderId="0" xfId="0" applyFont="1" applyFill="1" applyBorder="1" applyAlignment="1">
      <alignment vertical="top"/>
    </xf>
    <xf numFmtId="0" fontId="9" fillId="0" borderId="11" xfId="0" applyFont="1" applyFill="1" applyBorder="1" applyAlignment="1">
      <alignment horizontal="left"/>
    </xf>
    <xf numFmtId="0" fontId="47" fillId="0" borderId="11" xfId="0" applyFont="1" applyBorder="1" applyAlignment="1">
      <alignment/>
    </xf>
    <xf numFmtId="0" fontId="47" fillId="0" borderId="11" xfId="0" applyFont="1" applyBorder="1" applyAlignment="1">
      <alignment horizontal="center"/>
    </xf>
    <xf numFmtId="0" fontId="49" fillId="0" borderId="13" xfId="0" applyFont="1" applyBorder="1" applyAlignment="1">
      <alignment horizontal="center" vertical="top" wrapText="1"/>
    </xf>
    <xf numFmtId="0" fontId="49" fillId="0" borderId="0" xfId="0" applyFont="1" applyFill="1" applyBorder="1" applyAlignment="1">
      <alignment horizontal="center" vertical="top" wrapText="1"/>
    </xf>
    <xf numFmtId="0" fontId="47" fillId="0" borderId="0" xfId="0" applyFont="1" applyFill="1" applyBorder="1" applyAlignment="1">
      <alignment horizontal="center"/>
    </xf>
    <xf numFmtId="0" fontId="47" fillId="0" borderId="11" xfId="0" applyFont="1" applyFill="1" applyBorder="1" applyAlignment="1">
      <alignment/>
    </xf>
    <xf numFmtId="0" fontId="2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xf>
    <xf numFmtId="0" fontId="49" fillId="0" borderId="0" xfId="0" applyFont="1" applyBorder="1" applyAlignment="1">
      <alignment horizontal="center" vertical="top" wrapText="1"/>
    </xf>
    <xf numFmtId="0" fontId="49" fillId="0" borderId="0" xfId="0" applyFont="1" applyFill="1" applyAlignment="1">
      <alignment horizontal="left" vertical="top"/>
    </xf>
    <xf numFmtId="0" fontId="49" fillId="0" borderId="0" xfId="0" applyFont="1" applyBorder="1" applyAlignment="1">
      <alignment vertical="top" wrapText="1"/>
    </xf>
    <xf numFmtId="0" fontId="28" fillId="0" borderId="10" xfId="0" applyFont="1" applyFill="1" applyBorder="1" applyAlignment="1">
      <alignment horizontal="left" vertical="top" wrapText="1"/>
    </xf>
    <xf numFmtId="189" fontId="8" fillId="0" borderId="10" xfId="0" applyNumberFormat="1" applyFont="1" applyBorder="1" applyAlignment="1" applyProtection="1">
      <alignment horizontal="center" vertical="top" wrapText="1"/>
      <protection/>
    </xf>
    <xf numFmtId="0" fontId="3" fillId="0" borderId="10" xfId="0" applyFont="1" applyFill="1" applyBorder="1" applyAlignment="1">
      <alignment/>
    </xf>
    <xf numFmtId="0" fontId="8" fillId="0" borderId="13" xfId="0"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0" xfId="0" applyFont="1" applyBorder="1" applyAlignment="1">
      <alignment/>
    </xf>
    <xf numFmtId="0" fontId="49" fillId="0" borderId="0" xfId="0" applyFont="1" applyAlignment="1">
      <alignment horizontal="center" vertical="top" wrapText="1"/>
    </xf>
    <xf numFmtId="0" fontId="2" fillId="0" borderId="11" xfId="0" applyFont="1" applyFill="1" applyBorder="1" applyAlignment="1">
      <alignment horizontal="center" vertical="center"/>
    </xf>
    <xf numFmtId="0" fontId="3" fillId="0" borderId="0" xfId="0" applyFont="1" applyBorder="1" applyAlignment="1">
      <alignment vertical="center"/>
    </xf>
    <xf numFmtId="0" fontId="9" fillId="0" borderId="0" xfId="0" applyFont="1" applyFill="1" applyBorder="1" applyAlignment="1">
      <alignment vertical="center"/>
    </xf>
    <xf numFmtId="0" fontId="8" fillId="0" borderId="0" xfId="0" applyFont="1" applyBorder="1" applyAlignment="1">
      <alignment horizontal="center" wrapText="1"/>
    </xf>
    <xf numFmtId="0" fontId="8" fillId="0" borderId="0" xfId="0" applyFont="1" applyBorder="1" applyAlignment="1">
      <alignment wrapText="1"/>
    </xf>
    <xf numFmtId="3" fontId="8" fillId="0" borderId="0" xfId="0" applyNumberFormat="1" applyFont="1" applyFill="1" applyBorder="1" applyAlignment="1">
      <alignment horizontal="center"/>
    </xf>
    <xf numFmtId="0" fontId="8" fillId="0" borderId="0" xfId="0" applyFont="1" applyFill="1" applyBorder="1" applyAlignment="1">
      <alignment horizontal="center"/>
    </xf>
    <xf numFmtId="189" fontId="8" fillId="0" borderId="0" xfId="0" applyNumberFormat="1" applyFont="1" applyBorder="1" applyAlignment="1">
      <alignment/>
    </xf>
    <xf numFmtId="0" fontId="2" fillId="0" borderId="11" xfId="0" applyFont="1" applyFill="1" applyBorder="1" applyAlignment="1">
      <alignment horizontal="centerContinuous"/>
    </xf>
    <xf numFmtId="0" fontId="29" fillId="0" borderId="10" xfId="0" applyFont="1" applyBorder="1" applyAlignment="1">
      <alignment horizontal="center" vertical="top" wrapText="1"/>
    </xf>
    <xf numFmtId="49" fontId="8" fillId="0" borderId="10" xfId="0" applyNumberFormat="1" applyFont="1" applyFill="1" applyBorder="1" applyAlignment="1">
      <alignment vertical="top" wrapText="1"/>
    </xf>
    <xf numFmtId="49" fontId="3"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0" fillId="0" borderId="13" xfId="0" applyFont="1" applyFill="1" applyBorder="1" applyAlignment="1">
      <alignment horizontal="center" vertical="top" wrapText="1"/>
    </xf>
    <xf numFmtId="0" fontId="8" fillId="0" borderId="13" xfId="0" applyFont="1" applyFill="1" applyBorder="1" applyAlignment="1">
      <alignment/>
    </xf>
    <xf numFmtId="0" fontId="30" fillId="0" borderId="13" xfId="0" applyFont="1" applyFill="1" applyBorder="1" applyAlignment="1">
      <alignment vertical="top" wrapText="1"/>
    </xf>
    <xf numFmtId="0" fontId="8" fillId="0" borderId="13" xfId="0" applyFont="1" applyBorder="1" applyAlignment="1">
      <alignment/>
    </xf>
    <xf numFmtId="189" fontId="8" fillId="0" borderId="10" xfId="0" applyNumberFormat="1" applyFont="1" applyFill="1" applyBorder="1" applyAlignment="1">
      <alignment horizontal="center" vertical="center" wrapText="1"/>
    </xf>
    <xf numFmtId="1" fontId="29" fillId="0" borderId="10" xfId="0" applyNumberFormat="1" applyFont="1" applyBorder="1" applyAlignment="1">
      <alignment horizontal="center" vertical="top" wrapText="1"/>
    </xf>
    <xf numFmtId="180" fontId="8"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2" fontId="8" fillId="0" borderId="0" xfId="0" applyNumberFormat="1" applyFont="1" applyFill="1" applyAlignment="1">
      <alignment/>
    </xf>
    <xf numFmtId="2" fontId="8" fillId="0" borderId="10" xfId="0" applyNumberFormat="1" applyFont="1" applyFill="1" applyBorder="1" applyAlignment="1">
      <alignment wrapText="1"/>
    </xf>
    <xf numFmtId="2" fontId="3" fillId="0" borderId="10" xfId="0" applyNumberFormat="1" applyFont="1" applyFill="1" applyBorder="1" applyAlignment="1">
      <alignment/>
    </xf>
    <xf numFmtId="0" fontId="51" fillId="0" borderId="19" xfId="0" applyFont="1" applyBorder="1" applyAlignment="1">
      <alignment vertical="top" wrapText="1"/>
    </xf>
    <xf numFmtId="180" fontId="3" fillId="0" borderId="10" xfId="53" applyNumberFormat="1" applyFont="1" applyBorder="1" applyAlignment="1">
      <alignment horizontal="center" wrapText="1"/>
      <protection/>
    </xf>
    <xf numFmtId="180" fontId="3" fillId="0" borderId="10" xfId="53" applyNumberFormat="1" applyFont="1" applyBorder="1" applyAlignment="1">
      <alignment wrapText="1"/>
      <protection/>
    </xf>
    <xf numFmtId="49" fontId="3" fillId="0" borderId="10" xfId="53" applyNumberFormat="1" applyFont="1" applyBorder="1" applyAlignment="1">
      <alignment horizontal="center" vertical="center" wrapText="1"/>
      <protection/>
    </xf>
    <xf numFmtId="49" fontId="3" fillId="0" borderId="10" xfId="53" applyNumberFormat="1" applyFont="1" applyBorder="1" applyAlignment="1">
      <alignment horizontal="left" vertical="center" wrapText="1"/>
      <protection/>
    </xf>
    <xf numFmtId="49" fontId="5" fillId="0" borderId="10" xfId="0" applyNumberFormat="1" applyFont="1" applyBorder="1" applyAlignment="1">
      <alignment horizontal="center" vertical="center" wrapText="1"/>
    </xf>
    <xf numFmtId="180" fontId="3" fillId="0" borderId="10" xfId="53" applyNumberFormat="1" applyFont="1" applyBorder="1" applyAlignment="1">
      <alignment horizontal="center" vertical="center" wrapText="1"/>
      <protection/>
    </xf>
    <xf numFmtId="180" fontId="8" fillId="0" borderId="10" xfId="0" applyNumberFormat="1" applyFont="1" applyBorder="1" applyAlignment="1">
      <alignment horizontal="center"/>
    </xf>
    <xf numFmtId="49" fontId="2" fillId="0" borderId="11" xfId="0" applyNumberFormat="1" applyFont="1" applyFill="1" applyBorder="1" applyAlignment="1">
      <alignment horizontal="center" vertical="center"/>
    </xf>
    <xf numFmtId="0" fontId="28" fillId="0" borderId="11" xfId="0" applyFont="1" applyBorder="1" applyAlignment="1">
      <alignment horizontal="centerContinuous" vertical="center"/>
    </xf>
    <xf numFmtId="49" fontId="2" fillId="0" borderId="0" xfId="0" applyNumberFormat="1" applyFont="1" applyFill="1" applyBorder="1" applyAlignment="1">
      <alignment horizontal="center" vertical="center"/>
    </xf>
    <xf numFmtId="180" fontId="28" fillId="0" borderId="10" xfId="0" applyNumberFormat="1" applyFont="1" applyFill="1" applyBorder="1" applyAlignment="1">
      <alignment horizontal="center" vertical="center" wrapText="1"/>
    </xf>
    <xf numFmtId="0" fontId="4" fillId="0" borderId="0" xfId="0" applyFont="1" applyBorder="1" applyAlignment="1">
      <alignment/>
    </xf>
    <xf numFmtId="49" fontId="3" fillId="0" borderId="20" xfId="0" applyNumberFormat="1" applyFont="1" applyBorder="1" applyAlignment="1">
      <alignment vertical="center"/>
    </xf>
    <xf numFmtId="49" fontId="3" fillId="0" borderId="20" xfId="0" applyNumberFormat="1" applyFont="1" applyBorder="1" applyAlignment="1">
      <alignment horizontal="left" vertical="center"/>
    </xf>
    <xf numFmtId="180" fontId="29" fillId="0" borderId="10" xfId="0" applyNumberFormat="1" applyFont="1" applyBorder="1" applyAlignment="1">
      <alignment horizontal="center" vertical="center" wrapText="1"/>
    </xf>
    <xf numFmtId="180" fontId="8" fillId="0" borderId="10" xfId="0" applyNumberFormat="1" applyFont="1" applyBorder="1" applyAlignment="1" applyProtection="1">
      <alignment horizontal="center" vertical="center"/>
      <protection/>
    </xf>
    <xf numFmtId="1" fontId="29" fillId="0" borderId="10" xfId="0" applyNumberFormat="1" applyFont="1" applyBorder="1" applyAlignment="1">
      <alignment horizontal="center" vertical="center" wrapText="1"/>
    </xf>
    <xf numFmtId="1" fontId="8" fillId="0" borderId="10" xfId="0" applyNumberFormat="1" applyFont="1" applyBorder="1" applyAlignment="1" applyProtection="1">
      <alignment horizontal="center" vertical="center"/>
      <protection/>
    </xf>
    <xf numFmtId="1"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wrapText="1"/>
    </xf>
    <xf numFmtId="1" fontId="8" fillId="0" borderId="10" xfId="0" applyNumberFormat="1" applyFont="1" applyFill="1" applyBorder="1" applyAlignment="1">
      <alignment/>
    </xf>
    <xf numFmtId="1" fontId="3" fillId="0" borderId="10" xfId="0" applyNumberFormat="1" applyFont="1" applyFill="1" applyBorder="1" applyAlignment="1">
      <alignment horizontal="center" vertical="center"/>
    </xf>
    <xf numFmtId="180" fontId="29" fillId="0" borderId="10" xfId="0" applyNumberFormat="1" applyFont="1" applyFill="1" applyBorder="1" applyAlignment="1">
      <alignment horizontal="center" vertical="center" wrapText="1"/>
    </xf>
    <xf numFmtId="49" fontId="48" fillId="0" borderId="20" xfId="0" applyNumberFormat="1" applyFont="1" applyBorder="1" applyAlignment="1">
      <alignment horizontal="left" vertical="center"/>
    </xf>
    <xf numFmtId="180" fontId="5" fillId="0" borderId="10" xfId="53" applyNumberFormat="1" applyFont="1" applyBorder="1" applyAlignment="1">
      <alignment horizontal="center" vertical="top" wrapText="1"/>
      <protection/>
    </xf>
    <xf numFmtId="180" fontId="5" fillId="0" borderId="10" xfId="53" applyNumberFormat="1" applyFont="1" applyBorder="1" applyAlignment="1">
      <alignment horizontal="center" vertical="center" wrapText="1"/>
      <protection/>
    </xf>
    <xf numFmtId="49" fontId="3" fillId="0" borderId="10" xfId="53" applyNumberFormat="1" applyFont="1" applyBorder="1" applyAlignment="1">
      <alignment horizontal="left" wrapText="1"/>
      <protection/>
    </xf>
    <xf numFmtId="180" fontId="8" fillId="0" borderId="10" xfId="0" applyNumberFormat="1" applyFont="1" applyBorder="1" applyAlignment="1">
      <alignment horizontal="center" vertical="center"/>
    </xf>
    <xf numFmtId="1" fontId="8" fillId="0" borderId="10" xfId="0" applyNumberFormat="1" applyFont="1" applyBorder="1" applyAlignment="1">
      <alignment horizontal="center"/>
    </xf>
    <xf numFmtId="1" fontId="3" fillId="0" borderId="0" xfId="0" applyNumberFormat="1" applyFont="1" applyAlignment="1">
      <alignment/>
    </xf>
    <xf numFmtId="180" fontId="8" fillId="0" borderId="0" xfId="0" applyNumberFormat="1" applyFont="1" applyAlignment="1">
      <alignment/>
    </xf>
    <xf numFmtId="1" fontId="8" fillId="0" borderId="10" xfId="0" applyNumberFormat="1" applyFont="1" applyBorder="1" applyAlignment="1">
      <alignment/>
    </xf>
    <xf numFmtId="180" fontId="8" fillId="0" borderId="10" xfId="0" applyNumberFormat="1" applyFont="1" applyBorder="1" applyAlignment="1">
      <alignment/>
    </xf>
    <xf numFmtId="0" fontId="8" fillId="0" borderId="0" xfId="0" applyFont="1" applyFill="1" applyBorder="1" applyAlignment="1">
      <alignment horizontal="left" vertical="top" wrapText="1"/>
    </xf>
    <xf numFmtId="0" fontId="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3" fillId="0" borderId="10" xfId="0" applyFont="1" applyFill="1" applyBorder="1" applyAlignment="1">
      <alignment vertical="center"/>
    </xf>
    <xf numFmtId="1" fontId="8" fillId="0" borderId="10" xfId="0" applyNumberFormat="1" applyFont="1" applyFill="1" applyBorder="1" applyAlignment="1">
      <alignment wrapText="1"/>
    </xf>
    <xf numFmtId="180" fontId="8" fillId="0" borderId="10" xfId="0" applyNumberFormat="1" applyFont="1" applyFill="1" applyBorder="1" applyAlignment="1">
      <alignment wrapText="1"/>
    </xf>
    <xf numFmtId="180" fontId="3" fillId="0" borderId="10" xfId="0" applyNumberFormat="1" applyFont="1" applyFill="1" applyBorder="1" applyAlignment="1">
      <alignment/>
    </xf>
    <xf numFmtId="0" fontId="8" fillId="0" borderId="18" xfId="0" applyFont="1" applyFill="1" applyBorder="1" applyAlignment="1">
      <alignment horizontal="center" vertical="top" wrapText="1"/>
    </xf>
    <xf numFmtId="0" fontId="8" fillId="0" borderId="18" xfId="0" applyFont="1" applyFill="1" applyBorder="1" applyAlignment="1">
      <alignment vertical="top"/>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14" xfId="0" applyFont="1" applyFill="1" applyBorder="1" applyAlignment="1">
      <alignment horizontal="center" vertical="top" wrapText="1"/>
    </xf>
    <xf numFmtId="0" fontId="28" fillId="0" borderId="10" xfId="0" applyFont="1" applyFill="1" applyBorder="1" applyAlignment="1">
      <alignment horizontal="center" vertical="top" wrapText="1"/>
    </xf>
    <xf numFmtId="49" fontId="28" fillId="0" borderId="11" xfId="0" applyNumberFormat="1" applyFont="1" applyFill="1" applyBorder="1" applyAlignment="1">
      <alignment horizontal="center" vertical="center"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8" fillId="0" borderId="19" xfId="0" applyFont="1" applyBorder="1" applyAlignment="1">
      <alignment horizontal="center"/>
    </xf>
    <xf numFmtId="0" fontId="8" fillId="0" borderId="20" xfId="0" applyFont="1" applyBorder="1" applyAlignment="1">
      <alignment horizontal="center"/>
    </xf>
    <xf numFmtId="0" fontId="8" fillId="0" borderId="14" xfId="0" applyFont="1" applyBorder="1" applyAlignment="1">
      <alignment horizontal="center"/>
    </xf>
    <xf numFmtId="0" fontId="49" fillId="0" borderId="0" xfId="0" applyFont="1" applyFill="1" applyBorder="1" applyAlignment="1">
      <alignment horizontal="center" vertical="top" wrapText="1"/>
    </xf>
    <xf numFmtId="0" fontId="8" fillId="0" borderId="12" xfId="0" applyFont="1" applyFill="1" applyBorder="1" applyAlignment="1">
      <alignment horizontal="center" vertical="top" wrapText="1"/>
    </xf>
    <xf numFmtId="0" fontId="48" fillId="0" borderId="11" xfId="0" applyFont="1" applyFill="1" applyBorder="1" applyAlignment="1">
      <alignment vertical="center" wrapText="1"/>
    </xf>
    <xf numFmtId="1" fontId="48" fillId="0" borderId="11" xfId="0" applyNumberFormat="1" applyFont="1" applyFill="1" applyBorder="1" applyAlignment="1">
      <alignment vertical="center" wrapText="1"/>
    </xf>
    <xf numFmtId="0" fontId="48" fillId="0" borderId="11" xfId="0" applyFont="1" applyFill="1" applyBorder="1" applyAlignment="1">
      <alignment/>
    </xf>
    <xf numFmtId="0" fontId="28" fillId="0" borderId="11" xfId="0" applyFont="1" applyFill="1" applyBorder="1" applyAlignment="1">
      <alignment horizontal="center" vertical="center"/>
    </xf>
    <xf numFmtId="0" fontId="49" fillId="0" borderId="13" xfId="0" applyFont="1" applyBorder="1" applyAlignment="1">
      <alignment horizontal="center" vertical="top" wrapText="1"/>
    </xf>
    <xf numFmtId="0" fontId="3" fillId="0" borderId="0" xfId="0" applyFont="1" applyBorder="1" applyAlignment="1">
      <alignment horizontal="center" vertical="top" wrapText="1"/>
    </xf>
    <xf numFmtId="0" fontId="8" fillId="0" borderId="21" xfId="0" applyFont="1" applyBorder="1" applyAlignment="1">
      <alignment horizontal="center" vertical="top" wrapText="1"/>
    </xf>
    <xf numFmtId="0" fontId="8" fillId="0" borderId="11" xfId="0" applyFont="1" applyBorder="1" applyAlignment="1">
      <alignment horizontal="center" vertical="top" wrapText="1"/>
    </xf>
    <xf numFmtId="0" fontId="8" fillId="0" borderId="22" xfId="0" applyFont="1" applyBorder="1" applyAlignment="1">
      <alignment horizontal="center" vertical="top" wrapText="1"/>
    </xf>
    <xf numFmtId="49" fontId="28" fillId="0" borderId="11" xfId="0" applyNumberFormat="1" applyFont="1" applyFill="1" applyBorder="1" applyAlignment="1">
      <alignment horizontal="center" vertical="center"/>
    </xf>
    <xf numFmtId="0" fontId="8" fillId="0" borderId="23" xfId="0" applyFont="1" applyBorder="1" applyAlignment="1">
      <alignment horizontal="center" vertical="top" wrapText="1"/>
    </xf>
    <xf numFmtId="0" fontId="8" fillId="0" borderId="10" xfId="0" applyFont="1" applyFill="1" applyBorder="1" applyAlignment="1">
      <alignment horizontal="center" vertical="center"/>
    </xf>
    <xf numFmtId="0" fontId="49" fillId="0" borderId="0" xfId="0" applyFont="1" applyBorder="1" applyAlignment="1">
      <alignment horizontal="center" vertical="top" wrapText="1"/>
    </xf>
    <xf numFmtId="0" fontId="47" fillId="0" borderId="11" xfId="0" applyFont="1" applyFill="1" applyBorder="1" applyAlignment="1">
      <alignment horizontal="center"/>
    </xf>
    <xf numFmtId="0" fontId="29" fillId="0" borderId="19" xfId="0" applyFont="1" applyBorder="1" applyAlignment="1">
      <alignment vertical="center" wrapText="1"/>
    </xf>
    <xf numFmtId="0" fontId="29" fillId="0" borderId="20" xfId="0" applyFont="1" applyBorder="1" applyAlignment="1">
      <alignment vertical="center" wrapText="1"/>
    </xf>
    <xf numFmtId="0" fontId="29" fillId="0" borderId="14" xfId="0" applyFont="1" applyBorder="1" applyAlignment="1">
      <alignment vertical="center"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31" fillId="0" borderId="14" xfId="0" applyFont="1" applyBorder="1" applyAlignment="1">
      <alignment vertical="center" wrapText="1"/>
    </xf>
    <xf numFmtId="0" fontId="28" fillId="0" borderId="19" xfId="0" applyFont="1" applyBorder="1" applyAlignment="1">
      <alignment horizontal="center" vertical="top" wrapText="1"/>
    </xf>
    <xf numFmtId="0" fontId="28" fillId="0" borderId="20" xfId="0" applyFont="1" applyBorder="1" applyAlignment="1">
      <alignment horizontal="center" vertical="top" wrapText="1"/>
    </xf>
    <xf numFmtId="0" fontId="28" fillId="0" borderId="14" xfId="0" applyFont="1" applyBorder="1" applyAlignment="1">
      <alignment horizontal="center" vertical="top"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4" xfId="0" applyFont="1" applyBorder="1" applyAlignment="1">
      <alignment horizontal="center" vertical="top" wrapText="1"/>
    </xf>
    <xf numFmtId="0" fontId="8" fillId="0" borderId="24" xfId="0" applyFont="1" applyBorder="1" applyAlignment="1">
      <alignment horizontal="center" vertical="top" wrapText="1"/>
    </xf>
    <xf numFmtId="0" fontId="8" fillId="0" borderId="13" xfId="0" applyFont="1" applyBorder="1" applyAlignment="1">
      <alignment horizontal="center" vertical="top" wrapText="1"/>
    </xf>
    <xf numFmtId="49" fontId="8" fillId="0" borderId="10" xfId="0" applyNumberFormat="1" applyFont="1" applyFill="1" applyBorder="1" applyAlignment="1">
      <alignment vertical="top" wrapText="1"/>
    </xf>
    <xf numFmtId="0" fontId="8" fillId="0" borderId="10" xfId="0" applyFont="1" applyFill="1" applyBorder="1" applyAlignment="1">
      <alignment vertical="top" wrapText="1"/>
    </xf>
    <xf numFmtId="0" fontId="8" fillId="0" borderId="24"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10" xfId="0" applyFont="1" applyFill="1" applyBorder="1" applyAlignment="1">
      <alignment horizontal="center"/>
    </xf>
    <xf numFmtId="0" fontId="29" fillId="0" borderId="19" xfId="0" applyFont="1" applyBorder="1" applyAlignment="1">
      <alignment horizontal="center" vertical="top" wrapText="1"/>
    </xf>
    <xf numFmtId="0" fontId="29" fillId="0" borderId="20" xfId="0" applyFont="1" applyBorder="1" applyAlignment="1">
      <alignment horizontal="center" vertical="top" wrapText="1"/>
    </xf>
    <xf numFmtId="0" fontId="29" fillId="0" borderId="14" xfId="0" applyFont="1" applyBorder="1" applyAlignment="1">
      <alignment horizontal="center" vertical="top" wrapText="1"/>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14" xfId="0" applyFont="1" applyFill="1" applyBorder="1" applyAlignment="1">
      <alignment horizontal="center"/>
    </xf>
    <xf numFmtId="0" fontId="8" fillId="0" borderId="10" xfId="0" applyFont="1" applyFill="1" applyBorder="1" applyAlignment="1">
      <alignment horizontal="center" vertical="top" wrapText="1"/>
    </xf>
    <xf numFmtId="0" fontId="8" fillId="0" borderId="19" xfId="0" applyNumberFormat="1" applyFont="1" applyFill="1" applyBorder="1" applyAlignment="1">
      <alignment horizontal="center"/>
    </xf>
    <xf numFmtId="0" fontId="8" fillId="0" borderId="20" xfId="0" applyNumberFormat="1" applyFont="1" applyFill="1" applyBorder="1" applyAlignment="1">
      <alignment horizontal="center"/>
    </xf>
    <xf numFmtId="0" fontId="8" fillId="0" borderId="14" xfId="0" applyNumberFormat="1" applyFont="1" applyFill="1" applyBorder="1" applyAlignment="1">
      <alignment horizontal="center"/>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4" xfId="0" applyFont="1" applyBorder="1" applyAlignment="1">
      <alignment horizontal="center" vertical="center" wrapText="1"/>
    </xf>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0" xfId="0" applyFont="1" applyBorder="1" applyAlignment="1">
      <alignment horizontal="center" vertical="top"/>
    </xf>
    <xf numFmtId="0" fontId="8" fillId="0" borderId="25" xfId="0" applyFont="1" applyFill="1" applyBorder="1" applyAlignment="1">
      <alignment horizontal="center" vertical="top" wrapText="1"/>
    </xf>
    <xf numFmtId="0" fontId="8" fillId="0" borderId="12" xfId="0" applyFont="1" applyBorder="1" applyAlignment="1">
      <alignment horizontal="center" vertical="top" wrapText="1"/>
    </xf>
    <xf numFmtId="0" fontId="8" fillId="0" borderId="25" xfId="0" applyFont="1" applyBorder="1" applyAlignment="1">
      <alignment horizontal="center" vertical="top" wrapText="1"/>
    </xf>
    <xf numFmtId="0" fontId="8" fillId="0" borderId="18" xfId="0" applyFont="1" applyBorder="1" applyAlignment="1">
      <alignment horizontal="center" vertical="top" wrapText="1"/>
    </xf>
    <xf numFmtId="0" fontId="3" fillId="0" borderId="10" xfId="0" applyFont="1" applyBorder="1" applyAlignment="1">
      <alignment horizontal="center" vertical="top" wrapText="1"/>
    </xf>
    <xf numFmtId="0" fontId="51" fillId="0" borderId="10" xfId="0" applyFont="1" applyBorder="1" applyAlignment="1">
      <alignment vertical="top" wrapText="1"/>
    </xf>
    <xf numFmtId="0" fontId="28" fillId="0" borderId="10" xfId="0" applyFont="1" applyBorder="1" applyAlignment="1">
      <alignment horizontal="center"/>
    </xf>
    <xf numFmtId="0" fontId="3" fillId="0" borderId="24" xfId="0" applyFont="1" applyBorder="1" applyAlignment="1">
      <alignment horizontal="center" vertical="top" wrapText="1"/>
    </xf>
    <xf numFmtId="0" fontId="3" fillId="0" borderId="13" xfId="0" applyFont="1" applyBorder="1" applyAlignment="1">
      <alignment horizontal="center" vertical="top" wrapText="1"/>
    </xf>
    <xf numFmtId="0" fontId="3" fillId="0" borderId="23" xfId="0" applyFont="1" applyBorder="1" applyAlignment="1">
      <alignment horizontal="center" vertical="top" wrapText="1"/>
    </xf>
    <xf numFmtId="0" fontId="3" fillId="0" borderId="21" xfId="0" applyFont="1" applyBorder="1" applyAlignment="1">
      <alignment horizontal="center" vertical="top" wrapText="1"/>
    </xf>
    <xf numFmtId="0" fontId="3" fillId="0" borderId="11" xfId="0" applyFont="1" applyBorder="1" applyAlignment="1">
      <alignment horizontal="center" vertical="top" wrapText="1"/>
    </xf>
    <xf numFmtId="0" fontId="3" fillId="0" borderId="22"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4" xfId="0" applyFont="1" applyBorder="1" applyAlignment="1">
      <alignment horizontal="center" vertical="top" wrapText="1"/>
    </xf>
    <xf numFmtId="2" fontId="48" fillId="0" borderId="11" xfId="0" applyNumberFormat="1" applyFont="1" applyBorder="1" applyAlignment="1">
      <alignment horizontal="left" vertical="center" wrapText="1"/>
    </xf>
    <xf numFmtId="0" fontId="3" fillId="0" borderId="12" xfId="0" applyFont="1" applyBorder="1" applyAlignment="1">
      <alignment horizontal="center" vertical="top" wrapText="1"/>
    </xf>
    <xf numFmtId="0" fontId="3" fillId="0" borderId="18" xfId="0" applyFont="1" applyBorder="1" applyAlignment="1">
      <alignment horizontal="center"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14" xfId="0" applyFont="1" applyBorder="1" applyAlignment="1">
      <alignment horizontal="left" vertical="top" wrapText="1"/>
    </xf>
    <xf numFmtId="0" fontId="2" fillId="0" borderId="0" xfId="0" applyFont="1" applyAlignment="1">
      <alignment wrapText="1"/>
    </xf>
    <xf numFmtId="0" fontId="8" fillId="0" borderId="1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9" xfId="53" applyFont="1" applyBorder="1" applyAlignment="1">
      <alignment vertical="center" wrapText="1"/>
      <protection/>
    </xf>
    <xf numFmtId="0" fontId="3" fillId="0" borderId="20" xfId="53" applyFont="1" applyBorder="1" applyAlignment="1">
      <alignment vertical="center" wrapText="1"/>
      <protection/>
    </xf>
    <xf numFmtId="0" fontId="3" fillId="0" borderId="14" xfId="53" applyFont="1" applyBorder="1" applyAlignment="1">
      <alignment vertical="center" wrapText="1"/>
      <protection/>
    </xf>
    <xf numFmtId="0" fontId="3" fillId="0" borderId="24" xfId="53" applyFont="1" applyBorder="1" applyAlignment="1">
      <alignment horizontal="center" vertical="top" wrapText="1"/>
      <protection/>
    </xf>
    <xf numFmtId="0" fontId="3" fillId="0" borderId="13" xfId="53" applyFont="1" applyBorder="1" applyAlignment="1">
      <alignment horizontal="center" vertical="top" wrapText="1"/>
      <protection/>
    </xf>
    <xf numFmtId="0" fontId="3" fillId="0" borderId="23" xfId="53" applyFont="1" applyBorder="1" applyAlignment="1">
      <alignment horizontal="center" vertical="top" wrapText="1"/>
      <protection/>
    </xf>
    <xf numFmtId="0" fontId="3" fillId="0" borderId="21" xfId="53" applyFont="1" applyBorder="1" applyAlignment="1">
      <alignment horizontal="center" vertical="top" wrapText="1"/>
      <protection/>
    </xf>
    <xf numFmtId="0" fontId="3" fillId="0" borderId="11" xfId="53" applyFont="1" applyBorder="1" applyAlignment="1">
      <alignment horizontal="center" vertical="top" wrapText="1"/>
      <protection/>
    </xf>
    <xf numFmtId="0" fontId="3" fillId="0" borderId="22" xfId="53" applyFont="1" applyBorder="1" applyAlignment="1">
      <alignment horizontal="center" vertical="top" wrapText="1"/>
      <protection/>
    </xf>
    <xf numFmtId="0" fontId="3" fillId="0" borderId="12" xfId="53" applyFont="1" applyBorder="1" applyAlignment="1">
      <alignment horizontal="center" vertical="top" wrapText="1"/>
      <protection/>
    </xf>
    <xf numFmtId="0" fontId="3" fillId="0" borderId="18" xfId="53" applyFont="1" applyBorder="1" applyAlignment="1">
      <alignment horizontal="center" vertical="top" wrapText="1"/>
      <protection/>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10" xfId="53" applyFont="1" applyBorder="1" applyAlignment="1">
      <alignment horizontal="center" vertical="top" wrapText="1"/>
      <protection/>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19" xfId="53" applyFont="1" applyBorder="1" applyAlignment="1">
      <alignment horizontal="left" wrapText="1"/>
      <protection/>
    </xf>
    <xf numFmtId="0" fontId="3" fillId="0" borderId="20" xfId="53" applyFont="1" applyBorder="1" applyAlignment="1">
      <alignment horizontal="left" wrapText="1"/>
      <protection/>
    </xf>
    <xf numFmtId="0" fontId="3" fillId="0" borderId="14" xfId="53" applyFont="1" applyBorder="1" applyAlignment="1">
      <alignment horizontal="left" wrapText="1"/>
      <protection/>
    </xf>
    <xf numFmtId="0" fontId="3" fillId="0" borderId="10" xfId="53" applyFont="1" applyBorder="1" applyAlignment="1">
      <alignment wrapText="1"/>
      <protection/>
    </xf>
    <xf numFmtId="0" fontId="3" fillId="0" borderId="10" xfId="53" applyFont="1" applyBorder="1" applyAlignment="1">
      <alignment horizontal="center" wrapText="1"/>
      <protection/>
    </xf>
    <xf numFmtId="0" fontId="33" fillId="0" borderId="10" xfId="53" applyFont="1" applyBorder="1" applyAlignment="1">
      <alignment horizontal="center" vertical="top" wrapText="1"/>
      <protection/>
    </xf>
    <xf numFmtId="0" fontId="3" fillId="0" borderId="19" xfId="53" applyFont="1" applyBorder="1" applyAlignment="1">
      <alignment horizontal="center" vertical="top" wrapText="1"/>
      <protection/>
    </xf>
    <xf numFmtId="0" fontId="3" fillId="0" borderId="14" xfId="53" applyFont="1" applyBorder="1" applyAlignment="1">
      <alignment horizontal="center" vertical="top" wrapText="1"/>
      <protection/>
    </xf>
    <xf numFmtId="0" fontId="3" fillId="0" borderId="19" xfId="53" applyFont="1" applyBorder="1" applyAlignment="1">
      <alignment horizontal="left" vertical="center" wrapText="1"/>
      <protection/>
    </xf>
    <xf numFmtId="0" fontId="3" fillId="0" borderId="20" xfId="53" applyFont="1" applyBorder="1" applyAlignment="1">
      <alignment horizontal="left" vertical="center" wrapText="1"/>
      <protection/>
    </xf>
    <xf numFmtId="0" fontId="3" fillId="0" borderId="14" xfId="53" applyFont="1" applyBorder="1" applyAlignment="1">
      <alignment horizontal="left" vertical="center" wrapText="1"/>
      <protection/>
    </xf>
    <xf numFmtId="0" fontId="3" fillId="0" borderId="19" xfId="53" applyFont="1" applyBorder="1" applyAlignment="1">
      <alignment horizontal="center" wrapText="1"/>
      <protection/>
    </xf>
    <xf numFmtId="0" fontId="3" fillId="0" borderId="20" xfId="53" applyFont="1" applyBorder="1" applyAlignment="1">
      <alignment horizontal="center" wrapText="1"/>
      <protection/>
    </xf>
    <xf numFmtId="0" fontId="3" fillId="0" borderId="14" xfId="53" applyFont="1" applyBorder="1" applyAlignment="1">
      <alignment horizontal="center" wrapText="1"/>
      <protection/>
    </xf>
    <xf numFmtId="2" fontId="48" fillId="0" borderId="11" xfId="53" applyNumberFormat="1" applyFont="1" applyBorder="1" applyAlignment="1">
      <alignment vertical="center" wrapText="1"/>
      <protection/>
    </xf>
    <xf numFmtId="0" fontId="48" fillId="0" borderId="11" xfId="53" applyFont="1" applyBorder="1" applyAlignment="1">
      <alignment/>
      <protection/>
    </xf>
    <xf numFmtId="0" fontId="2" fillId="0" borderId="0" xfId="53" applyFont="1" applyAlignment="1">
      <alignment wrapText="1"/>
      <protection/>
    </xf>
    <xf numFmtId="0" fontId="5" fillId="0" borderId="19" xfId="53" applyFont="1" applyBorder="1" applyAlignment="1">
      <alignment horizontal="center" wrapText="1"/>
      <protection/>
    </xf>
    <xf numFmtId="0" fontId="5" fillId="0" borderId="20" xfId="53" applyFont="1" applyBorder="1" applyAlignment="1">
      <alignment horizontal="center" wrapText="1"/>
      <protection/>
    </xf>
    <xf numFmtId="0" fontId="5" fillId="0" borderId="14" xfId="53" applyFont="1" applyBorder="1" applyAlignment="1">
      <alignment horizontal="center" wrapText="1"/>
      <protection/>
    </xf>
    <xf numFmtId="0" fontId="5" fillId="0" borderId="10" xfId="53" applyFont="1" applyBorder="1" applyAlignment="1">
      <alignment wrapText="1"/>
      <protection/>
    </xf>
    <xf numFmtId="2" fontId="8" fillId="0" borderId="19" xfId="0" applyNumberFormat="1" applyFont="1" applyFill="1" applyBorder="1" applyAlignment="1">
      <alignment vertical="center" wrapText="1"/>
    </xf>
    <xf numFmtId="2" fontId="8" fillId="0" borderId="20" xfId="0" applyNumberFormat="1" applyFont="1" applyFill="1" applyBorder="1" applyAlignment="1">
      <alignment vertical="center" wrapText="1"/>
    </xf>
    <xf numFmtId="2" fontId="8" fillId="0" borderId="14" xfId="0" applyNumberFormat="1" applyFont="1" applyFill="1" applyBorder="1" applyAlignment="1">
      <alignment vertical="center" wrapText="1"/>
    </xf>
    <xf numFmtId="2" fontId="28" fillId="0" borderId="19" xfId="0" applyNumberFormat="1" applyFont="1" applyFill="1" applyBorder="1" applyAlignment="1">
      <alignment vertical="center" wrapText="1"/>
    </xf>
    <xf numFmtId="2" fontId="28" fillId="0" borderId="20" xfId="0" applyNumberFormat="1" applyFont="1" applyFill="1" applyBorder="1" applyAlignment="1">
      <alignment vertical="center" wrapText="1"/>
    </xf>
    <xf numFmtId="2" fontId="28"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0" fontId="28" fillId="0" borderId="10" xfId="0" applyFont="1" applyFill="1" applyBorder="1" applyAlignment="1">
      <alignment vertical="center" wrapText="1"/>
    </xf>
    <xf numFmtId="0" fontId="8" fillId="0" borderId="19" xfId="0" applyFont="1" applyBorder="1" applyAlignment="1">
      <alignment horizontal="left" vertical="center" wrapText="1"/>
    </xf>
    <xf numFmtId="0" fontId="8" fillId="0" borderId="14" xfId="0" applyFont="1" applyBorder="1" applyAlignment="1">
      <alignment horizontal="left"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wrapText="1"/>
    </xf>
    <xf numFmtId="0" fontId="8" fillId="0" borderId="14" xfId="0" applyFont="1" applyBorder="1" applyAlignment="1">
      <alignment horizontal="center" wrapText="1"/>
    </xf>
    <xf numFmtId="0" fontId="50" fillId="0" borderId="11" xfId="0" applyFont="1" applyBorder="1" applyAlignment="1">
      <alignment vertical="center" wrapText="1"/>
    </xf>
    <xf numFmtId="0" fontId="8" fillId="0" borderId="1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0" xfId="0" applyFont="1" applyBorder="1" applyAlignment="1">
      <alignment horizontal="center" vertical="center" wrapText="1"/>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 fillId="0" borderId="0" xfId="0" applyFont="1" applyFill="1" applyBorder="1" applyAlignment="1">
      <alignment vertical="center" wrapText="1"/>
    </xf>
    <xf numFmtId="0" fontId="8" fillId="0" borderId="24" xfId="53" applyFont="1" applyBorder="1" applyAlignment="1">
      <alignment horizontal="center" vertical="top" wrapText="1"/>
      <protection/>
    </xf>
    <xf numFmtId="0" fontId="8" fillId="0" borderId="23" xfId="53" applyFont="1" applyBorder="1" applyAlignment="1">
      <alignment horizontal="center" vertical="top" wrapText="1"/>
      <protection/>
    </xf>
    <xf numFmtId="0" fontId="8" fillId="0" borderId="21" xfId="53" applyFont="1" applyBorder="1" applyAlignment="1">
      <alignment horizontal="center" vertical="top" wrapText="1"/>
      <protection/>
    </xf>
    <xf numFmtId="0" fontId="8" fillId="0" borderId="22" xfId="53" applyFont="1" applyBorder="1" applyAlignment="1">
      <alignment horizontal="center" vertical="top" wrapText="1"/>
      <protection/>
    </xf>
    <xf numFmtId="0" fontId="30" fillId="0" borderId="10" xfId="0" applyFont="1" applyBorder="1" applyAlignment="1">
      <alignment horizontal="left" vertical="center" wrapText="1"/>
    </xf>
    <xf numFmtId="49" fontId="30" fillId="0" borderId="24" xfId="0" applyNumberFormat="1" applyFont="1" applyBorder="1" applyAlignment="1">
      <alignment horizontal="left" vertical="center" wrapText="1"/>
    </xf>
    <xf numFmtId="0" fontId="30" fillId="0" borderId="23" xfId="0" applyFont="1" applyBorder="1" applyAlignment="1">
      <alignment horizontal="left" vertical="center" wrapText="1"/>
    </xf>
    <xf numFmtId="0" fontId="30" fillId="0" borderId="21" xfId="0" applyFont="1" applyBorder="1" applyAlignment="1">
      <alignment horizontal="left" vertical="center" wrapText="1"/>
    </xf>
    <xf numFmtId="0" fontId="30" fillId="0" borderId="22" xfId="0" applyFont="1" applyBorder="1" applyAlignment="1">
      <alignment horizontal="left" vertical="center" wrapText="1"/>
    </xf>
    <xf numFmtId="0" fontId="8" fillId="0" borderId="10" xfId="0" applyFont="1" applyBorder="1" applyAlignment="1">
      <alignment horizontal="left" vertical="center" wrapText="1"/>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30" fillId="0" borderId="19" xfId="0" applyFont="1" applyBorder="1" applyAlignment="1">
      <alignment horizontal="left" vertical="center" wrapText="1"/>
    </xf>
    <xf numFmtId="0" fontId="30" fillId="0" borderId="14" xfId="0" applyFont="1" applyBorder="1" applyAlignment="1">
      <alignment horizontal="left" vertical="center" wrapText="1"/>
    </xf>
    <xf numFmtId="49" fontId="30" fillId="0" borderId="23" xfId="0" applyNumberFormat="1" applyFont="1" applyBorder="1" applyAlignment="1">
      <alignment horizontal="left" vertical="center" wrapText="1"/>
    </xf>
    <xf numFmtId="49" fontId="30" fillId="0" borderId="30" xfId="0" applyNumberFormat="1" applyFont="1" applyBorder="1" applyAlignment="1">
      <alignment horizontal="left" vertical="center" wrapText="1"/>
    </xf>
    <xf numFmtId="49" fontId="30" fillId="0" borderId="31" xfId="0" applyNumberFormat="1" applyFont="1" applyBorder="1" applyAlignment="1">
      <alignment horizontal="left" vertical="center" wrapText="1"/>
    </xf>
    <xf numFmtId="49" fontId="30" fillId="0" borderId="21" xfId="0" applyNumberFormat="1" applyFont="1" applyBorder="1" applyAlignment="1">
      <alignment horizontal="left" vertical="center" wrapText="1"/>
    </xf>
    <xf numFmtId="49" fontId="30" fillId="0" borderId="22" xfId="0" applyNumberFormat="1" applyFont="1" applyBorder="1" applyAlignment="1">
      <alignment horizontal="left" vertical="center" wrapText="1"/>
    </xf>
    <xf numFmtId="0" fontId="8" fillId="0" borderId="19" xfId="0" applyFont="1" applyBorder="1" applyAlignment="1">
      <alignment horizontal="left" vertical="center"/>
    </xf>
    <xf numFmtId="0" fontId="8" fillId="0" borderId="14" xfId="0"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Обычный_Dod5kochtor" xfId="52"/>
    <cellStyle name="Обычный_бюджетний запит 70101" xfId="53"/>
    <cellStyle name="Followed Hyperlink" xfId="54"/>
    <cellStyle name="Підсумок" xfId="55"/>
    <cellStyle name="Поганий" xfId="56"/>
    <cellStyle name="Примітка" xfId="57"/>
    <cellStyle name="Percent" xfId="58"/>
    <cellStyle name="Результат" xfId="59"/>
    <cellStyle name="Середній" xfId="60"/>
    <cellStyle name="Текст попередження" xfId="61"/>
    <cellStyle name="Текст пояснення" xfId="62"/>
    <cellStyle name="Comma" xfId="63"/>
    <cellStyle name="Comma [0]"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showZeros="0" zoomScaleSheetLayoutView="90" workbookViewId="0" topLeftCell="A7">
      <selection activeCell="O20" sqref="O20"/>
    </sheetView>
  </sheetViews>
  <sheetFormatPr defaultColWidth="9.00390625" defaultRowHeight="12.75"/>
  <cols>
    <col min="1" max="1" width="9.625" style="56" customWidth="1"/>
    <col min="2" max="5" width="12.50390625" style="56" customWidth="1"/>
    <col min="6" max="6" width="11.625" style="56" customWidth="1"/>
    <col min="7" max="7" width="11.50390625" style="56" bestFit="1" customWidth="1"/>
    <col min="8" max="8" width="9.50390625" style="56" customWidth="1"/>
    <col min="9" max="10" width="11.625" style="56" customWidth="1"/>
    <col min="11" max="11" width="11.50390625" style="56" bestFit="1" customWidth="1"/>
    <col min="12" max="12" width="9.50390625" style="56" customWidth="1"/>
    <col min="13" max="14" width="11.625" style="56" customWidth="1"/>
    <col min="15" max="15" width="11.50390625" style="56" bestFit="1" customWidth="1"/>
    <col min="16" max="16" width="9.50390625" style="56" customWidth="1"/>
    <col min="17" max="17" width="14.625" style="56" customWidth="1"/>
    <col min="18" max="16384" width="9.125" style="56" customWidth="1"/>
  </cols>
  <sheetData>
    <row r="1" spans="1:17" s="196" customFormat="1" ht="18">
      <c r="A1" s="85" t="s">
        <v>267</v>
      </c>
      <c r="B1" s="195"/>
      <c r="C1" s="195"/>
      <c r="D1" s="195"/>
      <c r="E1" s="195"/>
      <c r="F1" s="85"/>
      <c r="G1" s="85"/>
      <c r="H1" s="85"/>
      <c r="I1" s="85"/>
      <c r="J1" s="85"/>
      <c r="K1" s="85"/>
      <c r="L1" s="85"/>
      <c r="M1" s="85"/>
      <c r="N1" s="85"/>
      <c r="O1" s="85"/>
      <c r="P1" s="85"/>
      <c r="Q1" s="85"/>
    </row>
    <row r="2" spans="1:17" ht="15">
      <c r="A2" s="200" t="s">
        <v>190</v>
      </c>
      <c r="B2" s="101"/>
      <c r="C2" s="101"/>
      <c r="D2" s="101"/>
      <c r="E2" s="101"/>
      <c r="F2" s="101"/>
      <c r="G2" s="101"/>
      <c r="H2" s="61"/>
      <c r="I2" s="30"/>
      <c r="J2" s="59"/>
      <c r="K2" s="317">
        <v>11</v>
      </c>
      <c r="L2" s="317"/>
      <c r="M2" s="317"/>
      <c r="N2" s="317"/>
      <c r="O2" s="317"/>
      <c r="P2" s="77"/>
      <c r="Q2" s="201">
        <v>39663671</v>
      </c>
    </row>
    <row r="3" spans="1:17" s="197" customFormat="1" ht="18" customHeight="1">
      <c r="A3" s="102" t="s">
        <v>111</v>
      </c>
      <c r="B3" s="102"/>
      <c r="C3" s="99"/>
      <c r="D3" s="99"/>
      <c r="E3" s="99"/>
      <c r="F3" s="99"/>
      <c r="G3" s="99"/>
      <c r="H3" s="99"/>
      <c r="I3" s="99"/>
      <c r="J3" s="198"/>
      <c r="K3" s="316" t="s">
        <v>169</v>
      </c>
      <c r="L3" s="316"/>
      <c r="M3" s="316"/>
      <c r="N3" s="316"/>
      <c r="O3" s="316"/>
      <c r="P3" s="198"/>
      <c r="Q3" s="202" t="s">
        <v>168</v>
      </c>
    </row>
    <row r="4" spans="1:17" s="77" customFormat="1" ht="15">
      <c r="A4" s="205" t="s">
        <v>191</v>
      </c>
      <c r="B4" s="80"/>
      <c r="C4" s="80"/>
      <c r="D4" s="80"/>
      <c r="E4" s="80"/>
      <c r="F4" s="80"/>
      <c r="G4" s="80"/>
      <c r="H4" s="80"/>
      <c r="I4" s="80"/>
      <c r="J4" s="59"/>
      <c r="K4" s="317">
        <v>111</v>
      </c>
      <c r="L4" s="317"/>
      <c r="M4" s="317"/>
      <c r="N4" s="317"/>
      <c r="O4" s="317"/>
      <c r="P4" s="204"/>
      <c r="Q4" s="201">
        <v>39663671</v>
      </c>
    </row>
    <row r="5" spans="1:17" s="197" customFormat="1" ht="25.5" customHeight="1">
      <c r="A5" s="102" t="s">
        <v>114</v>
      </c>
      <c r="B5" s="102"/>
      <c r="C5" s="102"/>
      <c r="D5" s="102"/>
      <c r="E5" s="102"/>
      <c r="F5" s="102"/>
      <c r="G5" s="102"/>
      <c r="H5" s="102"/>
      <c r="I5" s="102"/>
      <c r="J5" s="198"/>
      <c r="K5" s="316" t="s">
        <v>170</v>
      </c>
      <c r="L5" s="316"/>
      <c r="M5" s="316"/>
      <c r="N5" s="316"/>
      <c r="O5" s="316"/>
      <c r="P5" s="198"/>
      <c r="Q5" s="210" t="s">
        <v>168</v>
      </c>
    </row>
    <row r="6" spans="1:17" ht="42" customHeight="1">
      <c r="A6" s="206" t="s">
        <v>96</v>
      </c>
      <c r="B6" s="307">
        <v>1115062</v>
      </c>
      <c r="C6" s="307"/>
      <c r="D6" s="207"/>
      <c r="E6" s="307">
        <v>5062</v>
      </c>
      <c r="F6" s="307"/>
      <c r="G6" s="208"/>
      <c r="H6" s="313" t="s">
        <v>253</v>
      </c>
      <c r="I6" s="313"/>
      <c r="J6" s="209"/>
      <c r="K6" s="296" t="s">
        <v>202</v>
      </c>
      <c r="L6" s="296"/>
      <c r="M6" s="296"/>
      <c r="N6" s="296"/>
      <c r="O6" s="296"/>
      <c r="P6" s="77"/>
      <c r="Q6" s="254" t="s">
        <v>254</v>
      </c>
    </row>
    <row r="7" spans="1:17" s="197" customFormat="1" ht="35.25" customHeight="1">
      <c r="A7" s="211"/>
      <c r="B7" s="308" t="s">
        <v>171</v>
      </c>
      <c r="C7" s="308"/>
      <c r="D7" s="210"/>
      <c r="E7" s="308" t="s">
        <v>176</v>
      </c>
      <c r="F7" s="308"/>
      <c r="G7" s="212"/>
      <c r="H7" s="302" t="s">
        <v>173</v>
      </c>
      <c r="I7" s="302"/>
      <c r="J7" s="198"/>
      <c r="K7" s="309" t="s">
        <v>172</v>
      </c>
      <c r="L7" s="309"/>
      <c r="M7" s="309"/>
      <c r="N7" s="309"/>
      <c r="O7" s="309"/>
      <c r="P7" s="198"/>
      <c r="Q7" s="191" t="s">
        <v>167</v>
      </c>
    </row>
    <row r="8" spans="1:17" ht="15">
      <c r="A8" s="23" t="s">
        <v>174</v>
      </c>
      <c r="B8" s="23"/>
      <c r="C8" s="23"/>
      <c r="D8" s="23"/>
      <c r="E8" s="23"/>
      <c r="F8" s="23"/>
      <c r="G8" s="23"/>
      <c r="H8" s="23"/>
      <c r="K8" s="23"/>
      <c r="L8" s="23"/>
      <c r="M8" s="23"/>
      <c r="N8" s="23"/>
      <c r="O8" s="23"/>
      <c r="P8" s="23"/>
      <c r="Q8" s="23"/>
    </row>
    <row r="9" spans="1:17" ht="15">
      <c r="A9" s="59" t="s">
        <v>154</v>
      </c>
      <c r="B9" s="77"/>
      <c r="C9" s="77"/>
      <c r="D9" s="77"/>
      <c r="E9" s="77"/>
      <c r="F9" s="60"/>
      <c r="G9" s="60"/>
      <c r="H9" s="60"/>
      <c r="K9" s="60"/>
      <c r="L9" s="60"/>
      <c r="M9" s="60"/>
      <c r="N9" s="60"/>
      <c r="O9" s="60"/>
      <c r="P9" s="60"/>
      <c r="Q9" s="60"/>
    </row>
    <row r="10" spans="1:17" ht="15">
      <c r="A10" s="306" t="s">
        <v>203</v>
      </c>
      <c r="B10" s="306"/>
      <c r="C10" s="306"/>
      <c r="D10" s="306"/>
      <c r="E10" s="306"/>
      <c r="F10" s="306"/>
      <c r="G10" s="306"/>
      <c r="H10" s="306"/>
      <c r="I10" s="306"/>
      <c r="J10" s="306"/>
      <c r="K10" s="306"/>
      <c r="L10" s="306"/>
      <c r="M10" s="306"/>
      <c r="N10" s="306"/>
      <c r="O10" s="306"/>
      <c r="P10" s="306"/>
      <c r="Q10" s="306"/>
    </row>
    <row r="11" spans="1:17" ht="15">
      <c r="A11" s="59" t="s">
        <v>153</v>
      </c>
      <c r="B11" s="76"/>
      <c r="C11" s="76"/>
      <c r="D11" s="76"/>
      <c r="E11" s="76"/>
      <c r="F11" s="76"/>
      <c r="G11" s="76"/>
      <c r="H11" s="76"/>
      <c r="I11" s="76"/>
      <c r="J11" s="76"/>
      <c r="K11" s="76"/>
      <c r="L11" s="76"/>
      <c r="M11" s="76"/>
      <c r="N11" s="76"/>
      <c r="O11" s="76"/>
      <c r="P11" s="76"/>
      <c r="Q11" s="76"/>
    </row>
    <row r="12" spans="1:17" ht="48" customHeight="1">
      <c r="A12" s="305" t="s">
        <v>204</v>
      </c>
      <c r="B12" s="305"/>
      <c r="C12" s="305"/>
      <c r="D12" s="305"/>
      <c r="E12" s="305"/>
      <c r="F12" s="305"/>
      <c r="G12" s="305"/>
      <c r="H12" s="305"/>
      <c r="I12" s="305"/>
      <c r="J12" s="305"/>
      <c r="K12" s="305"/>
      <c r="L12" s="305"/>
      <c r="M12" s="305"/>
      <c r="N12" s="305"/>
      <c r="O12" s="305"/>
      <c r="P12" s="305"/>
      <c r="Q12" s="305"/>
    </row>
    <row r="13" spans="1:17" ht="15">
      <c r="A13" s="61" t="s">
        <v>151</v>
      </c>
      <c r="B13" s="77"/>
      <c r="C13" s="77"/>
      <c r="D13" s="77"/>
      <c r="E13" s="77"/>
      <c r="F13" s="61"/>
      <c r="G13" s="61"/>
      <c r="H13" s="61"/>
      <c r="I13" s="61"/>
      <c r="J13" s="61"/>
      <c r="K13" s="61"/>
      <c r="L13" s="61"/>
      <c r="M13" s="61"/>
      <c r="N13" s="61"/>
      <c r="O13" s="61"/>
      <c r="P13" s="61"/>
      <c r="Q13" s="61"/>
    </row>
    <row r="14" spans="1:17" ht="65.25" customHeight="1">
      <c r="A14" s="304" t="s">
        <v>205</v>
      </c>
      <c r="B14" s="304"/>
      <c r="C14" s="304"/>
      <c r="D14" s="304"/>
      <c r="E14" s="304"/>
      <c r="F14" s="304"/>
      <c r="G14" s="304"/>
      <c r="H14" s="304"/>
      <c r="I14" s="304"/>
      <c r="J14" s="304"/>
      <c r="K14" s="304"/>
      <c r="L14" s="304"/>
      <c r="M14" s="304"/>
      <c r="N14" s="304"/>
      <c r="O14" s="304"/>
      <c r="P14" s="304"/>
      <c r="Q14" s="304"/>
    </row>
    <row r="15" spans="1:17" s="77" customFormat="1" ht="15">
      <c r="A15" s="61" t="s">
        <v>152</v>
      </c>
      <c r="B15" s="61"/>
      <c r="C15" s="61"/>
      <c r="D15" s="61"/>
      <c r="E15" s="61"/>
      <c r="F15" s="61"/>
      <c r="G15" s="61"/>
      <c r="H15" s="61"/>
      <c r="I15" s="61"/>
      <c r="J15" s="61"/>
      <c r="K15" s="61"/>
      <c r="L15" s="61"/>
      <c r="M15" s="61"/>
      <c r="N15" s="61"/>
      <c r="O15" s="61"/>
      <c r="P15" s="61"/>
      <c r="Q15" s="61"/>
    </row>
    <row r="16" spans="1:17" ht="15">
      <c r="A16" s="10" t="s">
        <v>175</v>
      </c>
      <c r="Q16" s="36" t="s">
        <v>112</v>
      </c>
    </row>
    <row r="17" spans="1:17" ht="15.75" customHeight="1">
      <c r="A17" s="297" t="s">
        <v>3</v>
      </c>
      <c r="B17" s="330" t="s">
        <v>15</v>
      </c>
      <c r="C17" s="331"/>
      <c r="D17" s="331"/>
      <c r="E17" s="314"/>
      <c r="F17" s="327" t="s">
        <v>259</v>
      </c>
      <c r="G17" s="328"/>
      <c r="H17" s="328"/>
      <c r="I17" s="329"/>
      <c r="J17" s="327" t="s">
        <v>260</v>
      </c>
      <c r="K17" s="328"/>
      <c r="L17" s="328"/>
      <c r="M17" s="329"/>
      <c r="N17" s="327" t="s">
        <v>261</v>
      </c>
      <c r="O17" s="328"/>
      <c r="P17" s="328"/>
      <c r="Q17" s="329"/>
    </row>
    <row r="18" spans="1:17" ht="54.75">
      <c r="A18" s="298"/>
      <c r="B18" s="310"/>
      <c r="C18" s="311"/>
      <c r="D18" s="311"/>
      <c r="E18" s="312"/>
      <c r="F18" s="185" t="s">
        <v>23</v>
      </c>
      <c r="G18" s="126" t="s">
        <v>24</v>
      </c>
      <c r="H18" s="167" t="s">
        <v>116</v>
      </c>
      <c r="I18" s="167" t="s">
        <v>177</v>
      </c>
      <c r="J18" s="185" t="s">
        <v>23</v>
      </c>
      <c r="K18" s="126" t="s">
        <v>24</v>
      </c>
      <c r="L18" s="167" t="s">
        <v>116</v>
      </c>
      <c r="M18" s="167" t="s">
        <v>178</v>
      </c>
      <c r="N18" s="185" t="s">
        <v>23</v>
      </c>
      <c r="O18" s="126" t="s">
        <v>24</v>
      </c>
      <c r="P18" s="167" t="s">
        <v>116</v>
      </c>
      <c r="Q18" s="167" t="s">
        <v>126</v>
      </c>
    </row>
    <row r="19" spans="1:17" s="83" customFormat="1" ht="13.5">
      <c r="A19" s="28">
        <v>1</v>
      </c>
      <c r="B19" s="299">
        <v>2</v>
      </c>
      <c r="C19" s="300"/>
      <c r="D19" s="300"/>
      <c r="E19" s="301"/>
      <c r="F19" s="28">
        <v>3</v>
      </c>
      <c r="G19" s="28">
        <v>4</v>
      </c>
      <c r="H19" s="28">
        <v>5</v>
      </c>
      <c r="I19" s="28">
        <v>6</v>
      </c>
      <c r="J19" s="28">
        <v>7</v>
      </c>
      <c r="K19" s="28">
        <v>8</v>
      </c>
      <c r="L19" s="28">
        <v>9</v>
      </c>
      <c r="M19" s="28">
        <v>10</v>
      </c>
      <c r="N19" s="28">
        <v>11</v>
      </c>
      <c r="O19" s="28">
        <v>12</v>
      </c>
      <c r="P19" s="28">
        <v>13</v>
      </c>
      <c r="Q19" s="28">
        <v>14</v>
      </c>
    </row>
    <row r="20" spans="1:17" s="83" customFormat="1" ht="13.5">
      <c r="A20" s="25"/>
      <c r="B20" s="318" t="s">
        <v>2</v>
      </c>
      <c r="C20" s="319"/>
      <c r="D20" s="319"/>
      <c r="E20" s="320"/>
      <c r="F20" s="107">
        <f>3623.3+99.9</f>
        <v>3723.2</v>
      </c>
      <c r="G20" s="70" t="s">
        <v>160</v>
      </c>
      <c r="H20" s="70" t="s">
        <v>160</v>
      </c>
      <c r="I20" s="108">
        <f>F20</f>
        <v>3723.2</v>
      </c>
      <c r="J20" s="107">
        <f>3353.4+50</f>
        <v>3403.4</v>
      </c>
      <c r="K20" s="70" t="s">
        <v>160</v>
      </c>
      <c r="L20" s="70" t="s">
        <v>160</v>
      </c>
      <c r="M20" s="108">
        <f>J20</f>
        <v>3403.4</v>
      </c>
      <c r="N20" s="107">
        <v>3500</v>
      </c>
      <c r="O20" s="70" t="s">
        <v>160</v>
      </c>
      <c r="P20" s="70" t="s">
        <v>160</v>
      </c>
      <c r="Q20" s="108">
        <f>N20</f>
        <v>3500</v>
      </c>
    </row>
    <row r="21" spans="1:17" s="83" customFormat="1" ht="13.5">
      <c r="A21" s="25"/>
      <c r="B21" s="318" t="s">
        <v>110</v>
      </c>
      <c r="C21" s="319"/>
      <c r="D21" s="319"/>
      <c r="E21" s="320"/>
      <c r="F21" s="70" t="s">
        <v>160</v>
      </c>
      <c r="G21" s="108"/>
      <c r="H21" s="108"/>
      <c r="I21" s="108"/>
      <c r="J21" s="70" t="s">
        <v>160</v>
      </c>
      <c r="K21" s="108"/>
      <c r="L21" s="108"/>
      <c r="M21" s="108"/>
      <c r="N21" s="70" t="s">
        <v>160</v>
      </c>
      <c r="O21" s="108"/>
      <c r="P21" s="108"/>
      <c r="Q21" s="108"/>
    </row>
    <row r="22" spans="1:17" s="35" customFormat="1" ht="27" customHeight="1">
      <c r="A22" s="8">
        <v>25010100</v>
      </c>
      <c r="B22" s="321" t="s">
        <v>7</v>
      </c>
      <c r="C22" s="322"/>
      <c r="D22" s="322"/>
      <c r="E22" s="323"/>
      <c r="F22" s="70" t="s">
        <v>160</v>
      </c>
      <c r="G22" s="108"/>
      <c r="H22" s="108"/>
      <c r="I22" s="108"/>
      <c r="J22" s="70" t="s">
        <v>160</v>
      </c>
      <c r="K22" s="108"/>
      <c r="L22" s="108"/>
      <c r="M22" s="108"/>
      <c r="N22" s="70" t="s">
        <v>160</v>
      </c>
      <c r="O22" s="108"/>
      <c r="P22" s="108"/>
      <c r="Q22" s="108"/>
    </row>
    <row r="23" spans="1:17" s="35" customFormat="1" ht="27" customHeight="1">
      <c r="A23" s="8">
        <v>25010200</v>
      </c>
      <c r="B23" s="321" t="s">
        <v>22</v>
      </c>
      <c r="C23" s="322"/>
      <c r="D23" s="322"/>
      <c r="E23" s="323"/>
      <c r="F23" s="70" t="s">
        <v>160</v>
      </c>
      <c r="G23" s="108"/>
      <c r="H23" s="108"/>
      <c r="I23" s="108"/>
      <c r="J23" s="70" t="s">
        <v>160</v>
      </c>
      <c r="K23" s="108"/>
      <c r="L23" s="108"/>
      <c r="M23" s="108"/>
      <c r="N23" s="70" t="s">
        <v>160</v>
      </c>
      <c r="O23" s="108"/>
      <c r="P23" s="108"/>
      <c r="Q23" s="108"/>
    </row>
    <row r="24" spans="1:17" s="35" customFormat="1" ht="13.5">
      <c r="A24" s="8">
        <v>25010300</v>
      </c>
      <c r="B24" s="321" t="s">
        <v>4</v>
      </c>
      <c r="C24" s="322"/>
      <c r="D24" s="322"/>
      <c r="E24" s="323"/>
      <c r="F24" s="70" t="s">
        <v>160</v>
      </c>
      <c r="G24" s="108"/>
      <c r="H24" s="108"/>
      <c r="I24" s="108"/>
      <c r="J24" s="70" t="s">
        <v>160</v>
      </c>
      <c r="K24" s="108"/>
      <c r="L24" s="108"/>
      <c r="M24" s="108"/>
      <c r="N24" s="70" t="s">
        <v>160</v>
      </c>
      <c r="O24" s="108"/>
      <c r="P24" s="108"/>
      <c r="Q24" s="108"/>
    </row>
    <row r="25" spans="1:17" s="35" customFormat="1" ht="27.75" customHeight="1">
      <c r="A25" s="8">
        <v>25010400</v>
      </c>
      <c r="B25" s="321" t="s">
        <v>8</v>
      </c>
      <c r="C25" s="322"/>
      <c r="D25" s="322"/>
      <c r="E25" s="323"/>
      <c r="F25" s="70" t="s">
        <v>160</v>
      </c>
      <c r="G25" s="108"/>
      <c r="H25" s="108"/>
      <c r="I25" s="108"/>
      <c r="J25" s="70" t="s">
        <v>160</v>
      </c>
      <c r="K25" s="108"/>
      <c r="L25" s="108"/>
      <c r="M25" s="108"/>
      <c r="N25" s="70" t="s">
        <v>160</v>
      </c>
      <c r="O25" s="108"/>
      <c r="P25" s="108"/>
      <c r="Q25" s="108"/>
    </row>
    <row r="26" spans="1:17" s="35" customFormat="1" ht="13.5">
      <c r="A26" s="8">
        <v>25020100</v>
      </c>
      <c r="B26" s="321" t="s">
        <v>9</v>
      </c>
      <c r="C26" s="322"/>
      <c r="D26" s="322"/>
      <c r="E26" s="323"/>
      <c r="F26" s="70" t="s">
        <v>160</v>
      </c>
      <c r="G26" s="108"/>
      <c r="H26" s="108"/>
      <c r="I26" s="108"/>
      <c r="J26" s="70" t="s">
        <v>160</v>
      </c>
      <c r="K26" s="108"/>
      <c r="L26" s="108"/>
      <c r="M26" s="108"/>
      <c r="N26" s="70" t="s">
        <v>160</v>
      </c>
      <c r="O26" s="108"/>
      <c r="P26" s="108"/>
      <c r="Q26" s="108"/>
    </row>
    <row r="27" spans="1:17" s="35" customFormat="1" ht="37.5" customHeight="1">
      <c r="A27" s="8">
        <v>25020200</v>
      </c>
      <c r="B27" s="321" t="s">
        <v>18</v>
      </c>
      <c r="C27" s="322"/>
      <c r="D27" s="322"/>
      <c r="E27" s="323"/>
      <c r="F27" s="70" t="s">
        <v>160</v>
      </c>
      <c r="G27" s="108"/>
      <c r="H27" s="108"/>
      <c r="I27" s="108"/>
      <c r="J27" s="70" t="s">
        <v>160</v>
      </c>
      <c r="K27" s="108"/>
      <c r="L27" s="108"/>
      <c r="M27" s="108"/>
      <c r="N27" s="70" t="s">
        <v>160</v>
      </c>
      <c r="O27" s="108"/>
      <c r="P27" s="108"/>
      <c r="Q27" s="108"/>
    </row>
    <row r="28" spans="1:17" s="35" customFormat="1" ht="51.75" customHeight="1">
      <c r="A28" s="8">
        <v>25020300</v>
      </c>
      <c r="B28" s="321" t="s">
        <v>10</v>
      </c>
      <c r="C28" s="322"/>
      <c r="D28" s="322"/>
      <c r="E28" s="323"/>
      <c r="F28" s="70" t="s">
        <v>160</v>
      </c>
      <c r="G28" s="108"/>
      <c r="H28" s="108"/>
      <c r="I28" s="108"/>
      <c r="J28" s="70" t="s">
        <v>160</v>
      </c>
      <c r="K28" s="108"/>
      <c r="L28" s="108"/>
      <c r="M28" s="108"/>
      <c r="N28" s="70" t="s">
        <v>160</v>
      </c>
      <c r="O28" s="108"/>
      <c r="P28" s="108"/>
      <c r="Q28" s="108"/>
    </row>
    <row r="29" spans="1:17" s="83" customFormat="1" ht="13.5">
      <c r="A29" s="8"/>
      <c r="B29" s="318" t="s">
        <v>98</v>
      </c>
      <c r="C29" s="319"/>
      <c r="D29" s="319"/>
      <c r="E29" s="320"/>
      <c r="F29" s="70" t="s">
        <v>160</v>
      </c>
      <c r="G29" s="108">
        <v>5218.2</v>
      </c>
      <c r="H29" s="108">
        <v>5218.2</v>
      </c>
      <c r="I29" s="108">
        <v>5218.2</v>
      </c>
      <c r="J29" s="70" t="s">
        <v>160</v>
      </c>
      <c r="K29" s="108">
        <v>100</v>
      </c>
      <c r="L29" s="108">
        <v>100</v>
      </c>
      <c r="M29" s="108">
        <v>100</v>
      </c>
      <c r="N29" s="70" t="s">
        <v>160</v>
      </c>
      <c r="O29" s="108"/>
      <c r="P29" s="108"/>
      <c r="Q29" s="108"/>
    </row>
    <row r="30" spans="1:17" s="83" customFormat="1" ht="27.75" customHeight="1">
      <c r="A30" s="2">
        <v>602400</v>
      </c>
      <c r="B30" s="321" t="s">
        <v>20</v>
      </c>
      <c r="C30" s="322"/>
      <c r="D30" s="322"/>
      <c r="E30" s="323"/>
      <c r="F30" s="70" t="s">
        <v>160</v>
      </c>
      <c r="G30" s="109"/>
      <c r="H30" s="109"/>
      <c r="I30" s="109"/>
      <c r="J30" s="70" t="s">
        <v>160</v>
      </c>
      <c r="K30" s="109"/>
      <c r="L30" s="109"/>
      <c r="M30" s="109"/>
      <c r="N30" s="70" t="s">
        <v>160</v>
      </c>
      <c r="O30" s="109"/>
      <c r="P30" s="109"/>
      <c r="Q30" s="109"/>
    </row>
    <row r="31" spans="1:17" s="83" customFormat="1" ht="13.5">
      <c r="A31" s="2"/>
      <c r="B31" s="318" t="s">
        <v>115</v>
      </c>
      <c r="C31" s="319"/>
      <c r="D31" s="319"/>
      <c r="E31" s="320"/>
      <c r="F31" s="70" t="s">
        <v>160</v>
      </c>
      <c r="G31" s="109"/>
      <c r="H31" s="109"/>
      <c r="I31" s="109"/>
      <c r="J31" s="70" t="s">
        <v>160</v>
      </c>
      <c r="K31" s="109"/>
      <c r="L31" s="109"/>
      <c r="M31" s="109"/>
      <c r="N31" s="70" t="s">
        <v>160</v>
      </c>
      <c r="O31" s="109"/>
      <c r="P31" s="109"/>
      <c r="Q31" s="109"/>
    </row>
    <row r="32" spans="1:17" s="113" customFormat="1" ht="13.5">
      <c r="A32" s="29"/>
      <c r="B32" s="324" t="s">
        <v>113</v>
      </c>
      <c r="C32" s="325"/>
      <c r="D32" s="325"/>
      <c r="E32" s="326"/>
      <c r="F32" s="160">
        <f>F20</f>
        <v>3723.2</v>
      </c>
      <c r="G32" s="160">
        <f>G29</f>
        <v>5218.2</v>
      </c>
      <c r="H32" s="160">
        <f>H29</f>
        <v>5218.2</v>
      </c>
      <c r="I32" s="160">
        <f>I20+I29</f>
        <v>8941.4</v>
      </c>
      <c r="J32" s="160">
        <f>J20</f>
        <v>3403.4</v>
      </c>
      <c r="K32" s="160">
        <f>K29</f>
        <v>100</v>
      </c>
      <c r="L32" s="160">
        <f>L29</f>
        <v>100</v>
      </c>
      <c r="M32" s="160">
        <f>M20+M29</f>
        <v>3503.4</v>
      </c>
      <c r="N32" s="160">
        <f>N20</f>
        <v>3500</v>
      </c>
      <c r="O32" s="160">
        <f>O29</f>
        <v>0</v>
      </c>
      <c r="P32" s="160">
        <f>P29</f>
        <v>0</v>
      </c>
      <c r="Q32" s="160">
        <f>Q20</f>
        <v>3500</v>
      </c>
    </row>
  </sheetData>
  <mergeCells count="34">
    <mergeCell ref="A17:A18"/>
    <mergeCell ref="B19:E19"/>
    <mergeCell ref="B20:E20"/>
    <mergeCell ref="H7:I7"/>
    <mergeCell ref="H6:I6"/>
    <mergeCell ref="A14:Q14"/>
    <mergeCell ref="A12:Q12"/>
    <mergeCell ref="A10:Q10"/>
    <mergeCell ref="B6:C6"/>
    <mergeCell ref="B7:C7"/>
    <mergeCell ref="E7:F7"/>
    <mergeCell ref="E6:F6"/>
    <mergeCell ref="K7:O7"/>
    <mergeCell ref="K6:O6"/>
    <mergeCell ref="N17:Q17"/>
    <mergeCell ref="F17:I17"/>
    <mergeCell ref="J17:M17"/>
    <mergeCell ref="B17:E18"/>
    <mergeCell ref="B21:E21"/>
    <mergeCell ref="B22:E22"/>
    <mergeCell ref="B23:E23"/>
    <mergeCell ref="B24:E24"/>
    <mergeCell ref="B25:E25"/>
    <mergeCell ref="B26:E26"/>
    <mergeCell ref="B27:E27"/>
    <mergeCell ref="B28:E28"/>
    <mergeCell ref="B29:E29"/>
    <mergeCell ref="B30:E30"/>
    <mergeCell ref="B31:E31"/>
    <mergeCell ref="B32:E32"/>
    <mergeCell ref="K5:O5"/>
    <mergeCell ref="K2:O2"/>
    <mergeCell ref="K3:O3"/>
    <mergeCell ref="K4:O4"/>
  </mergeCells>
  <printOptions horizontalCentered="1"/>
  <pageMargins left="0.1968503937007874" right="0.1968503937007874" top="0.7874015748031497" bottom="0.1968503937007874" header="0" footer="0"/>
  <pageSetup fitToHeight="0" horizontalDpi="300" verticalDpi="300" orientation="landscape" paperSize="9" scale="72" r:id="rId1"/>
</worksheet>
</file>

<file path=xl/worksheets/sheet10.xml><?xml version="1.0" encoding="utf-8"?>
<worksheet xmlns="http://schemas.openxmlformats.org/spreadsheetml/2006/main" xmlns:r="http://schemas.openxmlformats.org/officeDocument/2006/relationships">
  <dimension ref="A1:N32"/>
  <sheetViews>
    <sheetView showZeros="0" zoomScaleSheetLayoutView="100" workbookViewId="0" topLeftCell="A1">
      <selection activeCell="P10" sqref="P10"/>
    </sheetView>
  </sheetViews>
  <sheetFormatPr defaultColWidth="9.00390625" defaultRowHeight="12.75"/>
  <cols>
    <col min="1" max="1" width="3.625" style="3" customWidth="1"/>
    <col min="2" max="2" width="31.625" style="3" customWidth="1"/>
    <col min="3" max="3" width="11.50390625" style="3" bestFit="1" customWidth="1"/>
    <col min="4" max="5" width="10.375" style="3" customWidth="1"/>
    <col min="6" max="6" width="10.625" style="3" customWidth="1"/>
    <col min="7" max="7" width="10.375" style="3" customWidth="1"/>
    <col min="8" max="8" width="10.625" style="3" customWidth="1"/>
    <col min="9" max="9" width="10.375" style="3" customWidth="1"/>
    <col min="10" max="10" width="10.625" style="3" customWidth="1"/>
    <col min="11" max="11" width="10.375" style="3" customWidth="1"/>
    <col min="12" max="12" width="10.625" style="3" customWidth="1"/>
    <col min="13" max="13" width="10.375" style="3" customWidth="1"/>
    <col min="14" max="14" width="10.625" style="3" customWidth="1"/>
    <col min="15" max="16384" width="8.875" style="3" customWidth="1"/>
  </cols>
  <sheetData>
    <row r="1" spans="7:14" s="12" customFormat="1" ht="15">
      <c r="G1" s="142"/>
      <c r="H1" s="142"/>
      <c r="I1" s="142"/>
      <c r="J1" s="142"/>
      <c r="K1" s="142"/>
      <c r="L1" s="142"/>
      <c r="N1" s="151"/>
    </row>
    <row r="2" spans="1:10" s="39" customFormat="1" ht="15">
      <c r="A2" s="30" t="s">
        <v>133</v>
      </c>
      <c r="B2" s="30"/>
      <c r="C2" s="30"/>
      <c r="D2" s="30"/>
      <c r="E2" s="30"/>
      <c r="F2" s="30"/>
      <c r="G2" s="30"/>
      <c r="H2" s="30"/>
      <c r="I2" s="30"/>
      <c r="J2" s="30"/>
    </row>
    <row r="3" spans="1:14" s="39" customFormat="1" ht="15.75" customHeight="1">
      <c r="A3" s="9" t="s">
        <v>266</v>
      </c>
      <c r="B3" s="9"/>
      <c r="C3" s="9"/>
      <c r="D3" s="9"/>
      <c r="E3" s="9"/>
      <c r="F3" s="9"/>
      <c r="G3" s="9"/>
      <c r="H3" s="9"/>
      <c r="I3" s="95"/>
      <c r="J3" s="95"/>
      <c r="N3" s="36" t="s">
        <v>112</v>
      </c>
    </row>
    <row r="4" spans="1:14" s="156" customFormat="1" ht="12.75">
      <c r="A4" s="362" t="s">
        <v>11</v>
      </c>
      <c r="B4" s="365" t="s">
        <v>134</v>
      </c>
      <c r="C4" s="365" t="s">
        <v>90</v>
      </c>
      <c r="D4" s="366"/>
      <c r="E4" s="367"/>
      <c r="F4" s="382" t="s">
        <v>259</v>
      </c>
      <c r="G4" s="383"/>
      <c r="H4" s="384"/>
      <c r="I4" s="382" t="s">
        <v>260</v>
      </c>
      <c r="J4" s="383"/>
      <c r="K4" s="384"/>
      <c r="L4" s="385" t="s">
        <v>261</v>
      </c>
      <c r="M4" s="385"/>
      <c r="N4" s="385"/>
    </row>
    <row r="5" spans="1:14" s="156" customFormat="1" ht="26.25">
      <c r="A5" s="362"/>
      <c r="B5" s="368"/>
      <c r="C5" s="368"/>
      <c r="D5" s="369"/>
      <c r="E5" s="370"/>
      <c r="F5" s="187" t="s">
        <v>23</v>
      </c>
      <c r="G5" s="187" t="s">
        <v>24</v>
      </c>
      <c r="H5" s="32" t="s">
        <v>156</v>
      </c>
      <c r="I5" s="187" t="s">
        <v>23</v>
      </c>
      <c r="J5" s="187" t="s">
        <v>24</v>
      </c>
      <c r="K5" s="32" t="s">
        <v>120</v>
      </c>
      <c r="L5" s="187" t="s">
        <v>23</v>
      </c>
      <c r="M5" s="187" t="s">
        <v>24</v>
      </c>
      <c r="N5" s="32" t="s">
        <v>155</v>
      </c>
    </row>
    <row r="6" spans="1:14" s="156" customFormat="1" ht="12.75">
      <c r="A6" s="32">
        <v>1</v>
      </c>
      <c r="B6" s="183">
        <v>2</v>
      </c>
      <c r="C6" s="371">
        <v>3</v>
      </c>
      <c r="D6" s="372"/>
      <c r="E6" s="373"/>
      <c r="F6" s="32">
        <v>4</v>
      </c>
      <c r="G6" s="32">
        <v>5</v>
      </c>
      <c r="H6" s="32">
        <v>6</v>
      </c>
      <c r="I6" s="32">
        <v>7</v>
      </c>
      <c r="J6" s="32">
        <v>8</v>
      </c>
      <c r="K6" s="32">
        <v>9</v>
      </c>
      <c r="L6" s="32">
        <v>10</v>
      </c>
      <c r="M6" s="32">
        <v>11</v>
      </c>
      <c r="N6" s="32">
        <v>12</v>
      </c>
    </row>
    <row r="7" spans="1:14" s="40" customFormat="1" ht="41.25">
      <c r="A7" s="166">
        <v>1</v>
      </c>
      <c r="B7" s="246" t="s">
        <v>249</v>
      </c>
      <c r="C7" s="377" t="s">
        <v>252</v>
      </c>
      <c r="D7" s="378"/>
      <c r="E7" s="379"/>
      <c r="F7" s="168">
        <f>'7.1-7.2'!C11</f>
        <v>3723.2</v>
      </c>
      <c r="G7" s="168">
        <f>'7.1-7.2'!D9</f>
        <v>199.4</v>
      </c>
      <c r="H7" s="168">
        <f>F7+G7</f>
        <v>3922.6</v>
      </c>
      <c r="I7" s="168">
        <f>'7.1-7.2'!G11</f>
        <v>3403.4</v>
      </c>
      <c r="J7" s="168">
        <f>'7.1-7.2'!H9</f>
        <v>100</v>
      </c>
      <c r="K7" s="168">
        <f>I7+J7</f>
        <v>3503.4</v>
      </c>
      <c r="L7" s="168"/>
      <c r="M7" s="168"/>
      <c r="N7" s="168">
        <f>L7</f>
        <v>0</v>
      </c>
    </row>
    <row r="8" spans="1:14" s="40" customFormat="1" ht="45.75" customHeight="1">
      <c r="A8" s="166">
        <v>2</v>
      </c>
      <c r="B8" s="246" t="s">
        <v>250</v>
      </c>
      <c r="C8" s="377" t="s">
        <v>251</v>
      </c>
      <c r="D8" s="378"/>
      <c r="E8" s="379"/>
      <c r="F8" s="168"/>
      <c r="G8" s="168">
        <f>'7.1-7.2'!D10</f>
        <v>5018.8</v>
      </c>
      <c r="H8" s="168">
        <f>G8</f>
        <v>5018.8</v>
      </c>
      <c r="I8" s="168"/>
      <c r="J8" s="168"/>
      <c r="K8" s="168">
        <f>I8+J8</f>
        <v>0</v>
      </c>
      <c r="L8" s="168"/>
      <c r="M8" s="168"/>
      <c r="N8" s="168">
        <f>L8+M8</f>
        <v>0</v>
      </c>
    </row>
    <row r="9" spans="1:14" s="40" customFormat="1" ht="45.75" customHeight="1">
      <c r="A9" s="166">
        <v>3</v>
      </c>
      <c r="B9" s="246" t="s">
        <v>308</v>
      </c>
      <c r="C9" s="327"/>
      <c r="D9" s="328"/>
      <c r="E9" s="329"/>
      <c r="F9" s="168"/>
      <c r="G9" s="168"/>
      <c r="H9" s="168"/>
      <c r="I9" s="168"/>
      <c r="J9" s="168"/>
      <c r="K9" s="168"/>
      <c r="L9" s="168">
        <v>3500</v>
      </c>
      <c r="M9" s="168"/>
      <c r="N9" s="168">
        <f>L9</f>
        <v>3500</v>
      </c>
    </row>
    <row r="10" spans="1:14" s="40" customFormat="1" ht="45.75" customHeight="1">
      <c r="A10" s="166">
        <v>4</v>
      </c>
      <c r="B10" s="246" t="s">
        <v>309</v>
      </c>
      <c r="C10" s="327"/>
      <c r="D10" s="328"/>
      <c r="E10" s="329"/>
      <c r="F10" s="168"/>
      <c r="G10" s="168"/>
      <c r="H10" s="168"/>
      <c r="I10" s="168"/>
      <c r="J10" s="168"/>
      <c r="K10" s="168"/>
      <c r="L10" s="168"/>
      <c r="M10" s="168"/>
      <c r="N10" s="168"/>
    </row>
    <row r="11" spans="1:14" s="155" customFormat="1" ht="13.5">
      <c r="A11" s="169"/>
      <c r="B11" s="174" t="s">
        <v>113</v>
      </c>
      <c r="C11" s="327"/>
      <c r="D11" s="328"/>
      <c r="E11" s="329"/>
      <c r="F11" s="170">
        <f>F7+F8</f>
        <v>3723.2</v>
      </c>
      <c r="G11" s="170">
        <f aca="true" t="shared" si="0" ref="G11:M11">G7+G8</f>
        <v>5218.2</v>
      </c>
      <c r="H11" s="170">
        <f t="shared" si="0"/>
        <v>8941.4</v>
      </c>
      <c r="I11" s="170">
        <f t="shared" si="0"/>
        <v>3403.4</v>
      </c>
      <c r="J11" s="170">
        <f t="shared" si="0"/>
        <v>100</v>
      </c>
      <c r="K11" s="170">
        <f t="shared" si="0"/>
        <v>3503.4</v>
      </c>
      <c r="L11" s="170">
        <f>L9</f>
        <v>3500</v>
      </c>
      <c r="M11" s="170">
        <f t="shared" si="0"/>
        <v>0</v>
      </c>
      <c r="N11" s="170">
        <f>N9</f>
        <v>3500</v>
      </c>
    </row>
    <row r="12" spans="1:11" s="40" customFormat="1" ht="12.75">
      <c r="A12" s="41"/>
      <c r="B12" s="42"/>
      <c r="C12" s="41"/>
      <c r="E12" s="41"/>
      <c r="F12" s="41"/>
      <c r="G12" s="41"/>
      <c r="H12" s="41"/>
      <c r="I12" s="41"/>
      <c r="J12" s="41"/>
      <c r="K12" s="41"/>
    </row>
    <row r="13" spans="1:14" s="39" customFormat="1" ht="15.75" customHeight="1">
      <c r="A13" s="9" t="s">
        <v>275</v>
      </c>
      <c r="B13" s="9"/>
      <c r="C13" s="9"/>
      <c r="E13" s="9"/>
      <c r="F13" s="9"/>
      <c r="G13" s="9"/>
      <c r="H13" s="9"/>
      <c r="I13" s="9"/>
      <c r="J13" s="43"/>
      <c r="K13" s="43"/>
      <c r="N13" s="36" t="s">
        <v>112</v>
      </c>
    </row>
    <row r="14" spans="1:14" s="156" customFormat="1" ht="12.75">
      <c r="A14" s="362" t="s">
        <v>11</v>
      </c>
      <c r="B14" s="362" t="s">
        <v>134</v>
      </c>
      <c r="C14" s="362"/>
      <c r="D14" s="362"/>
      <c r="E14" s="362"/>
      <c r="F14" s="365" t="s">
        <v>90</v>
      </c>
      <c r="G14" s="366"/>
      <c r="H14" s="367"/>
      <c r="I14" s="362" t="s">
        <v>166</v>
      </c>
      <c r="J14" s="362"/>
      <c r="K14" s="362"/>
      <c r="L14" s="362" t="s">
        <v>262</v>
      </c>
      <c r="M14" s="362"/>
      <c r="N14" s="362"/>
    </row>
    <row r="15" spans="1:14" s="156" customFormat="1" ht="26.25">
      <c r="A15" s="362"/>
      <c r="B15" s="362"/>
      <c r="C15" s="362"/>
      <c r="D15" s="362"/>
      <c r="E15" s="362"/>
      <c r="F15" s="368"/>
      <c r="G15" s="369"/>
      <c r="H15" s="370"/>
      <c r="I15" s="187" t="s">
        <v>23</v>
      </c>
      <c r="J15" s="187" t="s">
        <v>24</v>
      </c>
      <c r="K15" s="32" t="s">
        <v>156</v>
      </c>
      <c r="L15" s="187" t="s">
        <v>23</v>
      </c>
      <c r="M15" s="187" t="s">
        <v>24</v>
      </c>
      <c r="N15" s="32" t="s">
        <v>120</v>
      </c>
    </row>
    <row r="16" spans="1:14" s="156" customFormat="1" ht="12.75">
      <c r="A16" s="32">
        <v>1</v>
      </c>
      <c r="B16" s="362">
        <v>2</v>
      </c>
      <c r="C16" s="362"/>
      <c r="D16" s="362"/>
      <c r="E16" s="362"/>
      <c r="F16" s="371">
        <v>3</v>
      </c>
      <c r="G16" s="372"/>
      <c r="H16" s="373"/>
      <c r="I16" s="32">
        <v>4</v>
      </c>
      <c r="J16" s="32">
        <v>5</v>
      </c>
      <c r="K16" s="32">
        <v>6</v>
      </c>
      <c r="L16" s="32">
        <v>7</v>
      </c>
      <c r="M16" s="32">
        <v>8</v>
      </c>
      <c r="N16" s="32">
        <v>9</v>
      </c>
    </row>
    <row r="17" spans="1:14" s="40" customFormat="1" ht="27.75" customHeight="1">
      <c r="A17" s="166">
        <v>1</v>
      </c>
      <c r="B17" s="363" t="str">
        <f>B10</f>
        <v>Регіональна програма "Спортивний майданчик" на 2021-2025 роки</v>
      </c>
      <c r="C17" s="363"/>
      <c r="D17" s="363"/>
      <c r="E17" s="363"/>
      <c r="F17" s="377"/>
      <c r="G17" s="378"/>
      <c r="H17" s="379"/>
      <c r="I17" s="168"/>
      <c r="J17" s="168"/>
      <c r="K17" s="168">
        <f>I17</f>
        <v>0</v>
      </c>
      <c r="L17" s="168"/>
      <c r="M17" s="168"/>
      <c r="N17" s="168">
        <f>L17</f>
        <v>0</v>
      </c>
    </row>
    <row r="18" spans="1:14" s="40" customFormat="1" ht="30" customHeight="1">
      <c r="A18" s="166">
        <v>2</v>
      </c>
      <c r="B18" s="363" t="str">
        <f>B9</f>
        <v>Програма розвитку фізичної культури і спорту в Закарпатській області на період до 2025 року</v>
      </c>
      <c r="C18" s="363"/>
      <c r="D18" s="363"/>
      <c r="E18" s="363"/>
      <c r="F18" s="377"/>
      <c r="G18" s="378"/>
      <c r="H18" s="379"/>
      <c r="I18" s="168">
        <v>3500</v>
      </c>
      <c r="J18" s="168"/>
      <c r="K18" s="168">
        <f>I18</f>
        <v>3500</v>
      </c>
      <c r="L18" s="168">
        <v>3500</v>
      </c>
      <c r="M18" s="168"/>
      <c r="N18" s="168">
        <f>L18</f>
        <v>3500</v>
      </c>
    </row>
    <row r="19" spans="1:14" s="40" customFormat="1" ht="13.5">
      <c r="A19" s="169"/>
      <c r="B19" s="364" t="s">
        <v>113</v>
      </c>
      <c r="C19" s="364"/>
      <c r="D19" s="364"/>
      <c r="E19" s="364"/>
      <c r="F19" s="327"/>
      <c r="G19" s="328"/>
      <c r="H19" s="329"/>
      <c r="I19" s="170">
        <f aca="true" t="shared" si="1" ref="I19:N19">I17+I18</f>
        <v>3500</v>
      </c>
      <c r="J19" s="170">
        <f t="shared" si="1"/>
        <v>0</v>
      </c>
      <c r="K19" s="170">
        <f t="shared" si="1"/>
        <v>3500</v>
      </c>
      <c r="L19" s="170">
        <f t="shared" si="1"/>
        <v>3500</v>
      </c>
      <c r="M19" s="170">
        <f t="shared" si="1"/>
        <v>0</v>
      </c>
      <c r="N19" s="170">
        <f t="shared" si="1"/>
        <v>3500</v>
      </c>
    </row>
    <row r="21" spans="1:14" ht="15">
      <c r="A21" s="9" t="s">
        <v>276</v>
      </c>
      <c r="C21" s="9"/>
      <c r="D21" s="9"/>
      <c r="E21" s="9"/>
      <c r="F21" s="9"/>
      <c r="G21" s="9"/>
      <c r="H21" s="9"/>
      <c r="I21" s="9"/>
      <c r="J21" s="9"/>
      <c r="K21" s="9"/>
      <c r="L21" s="9"/>
      <c r="M21" s="9"/>
      <c r="N21" s="36" t="s">
        <v>112</v>
      </c>
    </row>
    <row r="22" spans="1:14" ht="12.75" customHeight="1">
      <c r="A22" s="362" t="s">
        <v>138</v>
      </c>
      <c r="B22" s="362"/>
      <c r="C22" s="375" t="s">
        <v>163</v>
      </c>
      <c r="D22" s="375" t="s">
        <v>137</v>
      </c>
      <c r="E22" s="362" t="s">
        <v>259</v>
      </c>
      <c r="F22" s="362"/>
      <c r="G22" s="362" t="s">
        <v>260</v>
      </c>
      <c r="H22" s="362"/>
      <c r="I22" s="362" t="s">
        <v>261</v>
      </c>
      <c r="J22" s="362"/>
      <c r="K22" s="362" t="s">
        <v>166</v>
      </c>
      <c r="L22" s="362"/>
      <c r="M22" s="362" t="s">
        <v>262</v>
      </c>
      <c r="N22" s="362"/>
    </row>
    <row r="23" spans="1:14" ht="109.5" customHeight="1">
      <c r="A23" s="362"/>
      <c r="B23" s="362"/>
      <c r="C23" s="376"/>
      <c r="D23" s="376"/>
      <c r="E23" s="32" t="s">
        <v>135</v>
      </c>
      <c r="F23" s="32" t="s">
        <v>136</v>
      </c>
      <c r="G23" s="32" t="s">
        <v>135</v>
      </c>
      <c r="H23" s="32" t="s">
        <v>136</v>
      </c>
      <c r="I23" s="32" t="s">
        <v>135</v>
      </c>
      <c r="J23" s="32" t="s">
        <v>136</v>
      </c>
      <c r="K23" s="32" t="s">
        <v>135</v>
      </c>
      <c r="L23" s="32" t="s">
        <v>136</v>
      </c>
      <c r="M23" s="32" t="s">
        <v>135</v>
      </c>
      <c r="N23" s="32" t="s">
        <v>136</v>
      </c>
    </row>
    <row r="24" spans="1:14" ht="12.75">
      <c r="A24" s="362">
        <v>1</v>
      </c>
      <c r="B24" s="362"/>
      <c r="C24" s="32">
        <v>2</v>
      </c>
      <c r="D24" s="32">
        <v>3</v>
      </c>
      <c r="E24" s="32">
        <v>4</v>
      </c>
      <c r="F24" s="32">
        <v>5</v>
      </c>
      <c r="G24" s="32">
        <v>6</v>
      </c>
      <c r="H24" s="32">
        <v>7</v>
      </c>
      <c r="I24" s="32">
        <v>8</v>
      </c>
      <c r="J24" s="32">
        <v>9</v>
      </c>
      <c r="K24" s="32">
        <v>10</v>
      </c>
      <c r="L24" s="32">
        <v>11</v>
      </c>
      <c r="M24" s="32">
        <v>12</v>
      </c>
      <c r="N24" s="32">
        <v>13</v>
      </c>
    </row>
    <row r="25" spans="1:14" ht="13.5">
      <c r="A25" s="381"/>
      <c r="B25" s="381"/>
      <c r="C25" s="166"/>
      <c r="D25" s="166"/>
      <c r="E25" s="168"/>
      <c r="F25" s="168"/>
      <c r="G25" s="168"/>
      <c r="H25" s="168"/>
      <c r="I25" s="168"/>
      <c r="J25" s="168"/>
      <c r="K25" s="166"/>
      <c r="L25" s="166"/>
      <c r="M25" s="166"/>
      <c r="N25" s="166"/>
    </row>
    <row r="26" spans="1:14" ht="13.5">
      <c r="A26" s="381"/>
      <c r="B26" s="381"/>
      <c r="C26" s="169"/>
      <c r="D26" s="169"/>
      <c r="E26" s="168"/>
      <c r="F26" s="168"/>
      <c r="G26" s="168"/>
      <c r="H26" s="168"/>
      <c r="I26" s="168"/>
      <c r="J26" s="168"/>
      <c r="K26" s="166"/>
      <c r="L26" s="166"/>
      <c r="M26" s="166"/>
      <c r="N26" s="166"/>
    </row>
    <row r="27" spans="1:14" ht="13.5">
      <c r="A27" s="364" t="s">
        <v>113</v>
      </c>
      <c r="B27" s="364"/>
      <c r="C27" s="181"/>
      <c r="D27" s="181"/>
      <c r="E27" s="182"/>
      <c r="F27" s="182"/>
      <c r="G27" s="182"/>
      <c r="H27" s="182"/>
      <c r="I27" s="182"/>
      <c r="J27" s="182"/>
      <c r="K27" s="169"/>
      <c r="L27" s="169"/>
      <c r="M27" s="169"/>
      <c r="N27" s="169"/>
    </row>
    <row r="28" spans="2:14" ht="12.75">
      <c r="B28" s="69"/>
      <c r="C28" s="69"/>
      <c r="D28" s="69"/>
      <c r="E28" s="69"/>
      <c r="F28" s="157"/>
      <c r="G28" s="157"/>
      <c r="H28" s="157"/>
      <c r="I28" s="157"/>
      <c r="J28" s="157"/>
      <c r="K28" s="157"/>
      <c r="L28" s="157"/>
      <c r="M28" s="157"/>
      <c r="N28" s="44"/>
    </row>
    <row r="29" spans="1:14" ht="30" customHeight="1">
      <c r="A29" s="380" t="s">
        <v>277</v>
      </c>
      <c r="B29" s="380"/>
      <c r="C29" s="380"/>
      <c r="D29" s="380"/>
      <c r="E29" s="380"/>
      <c r="F29" s="380"/>
      <c r="G29" s="380"/>
      <c r="H29" s="380"/>
      <c r="I29" s="380"/>
      <c r="J29" s="380"/>
      <c r="K29" s="380"/>
      <c r="L29" s="380"/>
      <c r="M29" s="380"/>
      <c r="N29" s="380"/>
    </row>
    <row r="30" spans="1:14" s="11" customFormat="1" ht="81.75" customHeight="1">
      <c r="A30" s="374" t="s">
        <v>303</v>
      </c>
      <c r="B30" s="374"/>
      <c r="C30" s="374"/>
      <c r="D30" s="374"/>
      <c r="E30" s="374"/>
      <c r="F30" s="374"/>
      <c r="G30" s="374"/>
      <c r="H30" s="374"/>
      <c r="I30" s="374"/>
      <c r="J30" s="374"/>
      <c r="K30" s="374"/>
      <c r="L30" s="374"/>
      <c r="M30" s="374"/>
      <c r="N30" s="374"/>
    </row>
    <row r="31" spans="1:14" ht="26.25" customHeight="1">
      <c r="A31" s="270" t="s">
        <v>310</v>
      </c>
      <c r="B31" s="259"/>
      <c r="C31" s="259"/>
      <c r="D31" s="259"/>
      <c r="E31" s="259"/>
      <c r="F31" s="259"/>
      <c r="G31" s="259"/>
      <c r="H31" s="259"/>
      <c r="I31" s="259"/>
      <c r="J31" s="259"/>
      <c r="K31" s="259"/>
      <c r="L31" s="259"/>
      <c r="M31" s="259"/>
      <c r="N31" s="259"/>
    </row>
    <row r="32" spans="1:14" ht="27" customHeight="1">
      <c r="A32" s="270" t="s">
        <v>284</v>
      </c>
      <c r="B32" s="260"/>
      <c r="C32" s="260"/>
      <c r="D32" s="260"/>
      <c r="E32" s="260"/>
      <c r="F32" s="260"/>
      <c r="G32" s="260"/>
      <c r="H32" s="260"/>
      <c r="I32" s="260"/>
      <c r="J32" s="260"/>
      <c r="K32" s="260"/>
      <c r="L32" s="260"/>
      <c r="M32" s="260"/>
      <c r="N32" s="260"/>
    </row>
  </sheetData>
  <mergeCells count="39">
    <mergeCell ref="C9:E9"/>
    <mergeCell ref="C10:E10"/>
    <mergeCell ref="L4:N4"/>
    <mergeCell ref="L14:N14"/>
    <mergeCell ref="A14:A15"/>
    <mergeCell ref="A4:A5"/>
    <mergeCell ref="I14:K14"/>
    <mergeCell ref="F4:H4"/>
    <mergeCell ref="I4:K4"/>
    <mergeCell ref="C8:E8"/>
    <mergeCell ref="B4:B5"/>
    <mergeCell ref="C4:E5"/>
    <mergeCell ref="C6:E6"/>
    <mergeCell ref="C7:E7"/>
    <mergeCell ref="A29:N29"/>
    <mergeCell ref="A22:B23"/>
    <mergeCell ref="A24:B24"/>
    <mergeCell ref="C22:C23"/>
    <mergeCell ref="A25:B25"/>
    <mergeCell ref="A26:B26"/>
    <mergeCell ref="A27:B27"/>
    <mergeCell ref="A30:N30"/>
    <mergeCell ref="C11:E11"/>
    <mergeCell ref="D22:D23"/>
    <mergeCell ref="E22:F22"/>
    <mergeCell ref="G22:H22"/>
    <mergeCell ref="I22:J22"/>
    <mergeCell ref="K22:L22"/>
    <mergeCell ref="F17:H17"/>
    <mergeCell ref="F18:H18"/>
    <mergeCell ref="M22:N22"/>
    <mergeCell ref="F19:H19"/>
    <mergeCell ref="B14:E15"/>
    <mergeCell ref="B16:E16"/>
    <mergeCell ref="B17:E17"/>
    <mergeCell ref="B18:E18"/>
    <mergeCell ref="B19:E19"/>
    <mergeCell ref="F14:H15"/>
    <mergeCell ref="F16:H16"/>
  </mergeCells>
  <printOptions horizontalCentered="1"/>
  <pageMargins left="0.1968503937007874" right="0.1968503937007874" top="0.7874015748031497" bottom="0.1968503937007874" header="0" footer="0"/>
  <pageSetup fitToHeight="0" horizontalDpi="300" verticalDpi="300" orientation="landscape" paperSize="9" scale="83"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L48"/>
  <sheetViews>
    <sheetView showZeros="0" tabSelected="1" zoomScaleSheetLayoutView="90" workbookViewId="0" topLeftCell="A28">
      <selection activeCell="A42" sqref="A42"/>
    </sheetView>
  </sheetViews>
  <sheetFormatPr defaultColWidth="9.00390625" defaultRowHeight="12.75"/>
  <cols>
    <col min="1" max="1" width="15.875" style="48" customWidth="1"/>
    <col min="2" max="2" width="23.50390625" style="48" customWidth="1"/>
    <col min="3" max="3" width="12.50390625" style="48" bestFit="1" customWidth="1"/>
    <col min="4" max="4" width="12.875" style="48" customWidth="1"/>
    <col min="5" max="5" width="13.625" style="48" customWidth="1"/>
    <col min="6" max="7" width="12.875" style="48" customWidth="1"/>
    <col min="8" max="8" width="12.625" style="48" customWidth="1"/>
    <col min="9" max="9" width="13.125" style="48" customWidth="1"/>
    <col min="10" max="11" width="12.125" style="48" customWidth="1"/>
    <col min="12" max="12" width="11.00390625" style="48" customWidth="1"/>
    <col min="13" max="16384" width="8.875" style="48" customWidth="1"/>
  </cols>
  <sheetData>
    <row r="1" spans="9:12" s="45" customFormat="1" ht="15.75" customHeight="1">
      <c r="I1" s="12"/>
      <c r="J1" s="12"/>
      <c r="K1" s="12"/>
      <c r="L1" s="151"/>
    </row>
    <row r="2" spans="1:12" s="45" customFormat="1" ht="18" customHeight="1">
      <c r="A2" s="96" t="s">
        <v>278</v>
      </c>
      <c r="B2" s="96"/>
      <c r="C2" s="96"/>
      <c r="D2" s="96"/>
      <c r="E2" s="96"/>
      <c r="F2" s="96"/>
      <c r="G2" s="96"/>
      <c r="H2" s="96"/>
      <c r="I2" s="96"/>
      <c r="J2" s="96"/>
      <c r="K2" s="68"/>
      <c r="L2" s="68"/>
    </row>
    <row r="3" spans="1:12" s="45" customFormat="1" ht="15">
      <c r="A3" s="46" t="s">
        <v>279</v>
      </c>
      <c r="L3" s="36" t="s">
        <v>112</v>
      </c>
    </row>
    <row r="4" spans="1:12" ht="39" customHeight="1">
      <c r="A4" s="399" t="s">
        <v>161</v>
      </c>
      <c r="B4" s="389" t="s">
        <v>15</v>
      </c>
      <c r="C4" s="390"/>
      <c r="D4" s="391"/>
      <c r="E4" s="399" t="s">
        <v>91</v>
      </c>
      <c r="F4" s="399" t="s">
        <v>95</v>
      </c>
      <c r="G4" s="400" t="s">
        <v>139</v>
      </c>
      <c r="H4" s="397" t="s">
        <v>140</v>
      </c>
      <c r="I4" s="395" t="s">
        <v>141</v>
      </c>
      <c r="J4" s="408" t="s">
        <v>105</v>
      </c>
      <c r="K4" s="409"/>
      <c r="L4" s="395" t="s">
        <v>142</v>
      </c>
    </row>
    <row r="5" spans="1:12" ht="42.75" customHeight="1">
      <c r="A5" s="399"/>
      <c r="B5" s="392"/>
      <c r="C5" s="393"/>
      <c r="D5" s="394"/>
      <c r="E5" s="399"/>
      <c r="F5" s="399"/>
      <c r="G5" s="401"/>
      <c r="H5" s="398"/>
      <c r="I5" s="396"/>
      <c r="J5" s="188" t="s">
        <v>92</v>
      </c>
      <c r="K5" s="188" t="s">
        <v>93</v>
      </c>
      <c r="L5" s="396"/>
    </row>
    <row r="6" spans="1:12" ht="12.75">
      <c r="A6" s="49">
        <v>1</v>
      </c>
      <c r="B6" s="413">
        <v>2</v>
      </c>
      <c r="C6" s="414"/>
      <c r="D6" s="415"/>
      <c r="E6" s="49">
        <v>3</v>
      </c>
      <c r="F6" s="49">
        <v>4</v>
      </c>
      <c r="G6" s="49">
        <v>5</v>
      </c>
      <c r="H6" s="49">
        <v>6</v>
      </c>
      <c r="I6" s="49">
        <v>7</v>
      </c>
      <c r="J6" s="49">
        <v>8</v>
      </c>
      <c r="K6" s="49">
        <v>9</v>
      </c>
      <c r="L6" s="49">
        <v>10</v>
      </c>
    </row>
    <row r="7" spans="1:12" ht="18.75" customHeight="1">
      <c r="A7" s="49">
        <v>2240</v>
      </c>
      <c r="B7" s="402" t="str">
        <f>'6.1-6.2.'!B17</f>
        <v>Оплата послуг (крім комунальних)</v>
      </c>
      <c r="C7" s="403"/>
      <c r="D7" s="404"/>
      <c r="E7" s="247">
        <v>3</v>
      </c>
      <c r="F7" s="247">
        <v>2.7</v>
      </c>
      <c r="G7" s="247"/>
      <c r="H7" s="247"/>
      <c r="I7" s="247"/>
      <c r="J7" s="247"/>
      <c r="K7" s="247"/>
      <c r="L7" s="247">
        <f>F7</f>
        <v>2.7</v>
      </c>
    </row>
    <row r="8" spans="1:12" ht="32.25" customHeight="1">
      <c r="A8" s="50">
        <v>2282</v>
      </c>
      <c r="B8" s="386" t="str">
        <f>'6.1-6.2.'!B29</f>
        <v>Окремі заходи по реалізації державних (регіональних) програм, не віднесені до заходів розвитку</v>
      </c>
      <c r="C8" s="387"/>
      <c r="D8" s="388"/>
      <c r="E8" s="247">
        <v>1880</v>
      </c>
      <c r="F8" s="247">
        <v>1835.5</v>
      </c>
      <c r="G8" s="248"/>
      <c r="H8" s="248"/>
      <c r="I8" s="248"/>
      <c r="J8" s="248"/>
      <c r="K8" s="248"/>
      <c r="L8" s="247">
        <f>F8</f>
        <v>1835.5</v>
      </c>
    </row>
    <row r="9" spans="1:12" ht="27" customHeight="1">
      <c r="A9" s="50">
        <v>2610</v>
      </c>
      <c r="B9" s="410" t="str">
        <f>'6.1-6.2.'!B34</f>
        <v>Субсидії та поточні трансферти підприємствам (установам, організаціям)</v>
      </c>
      <c r="C9" s="411"/>
      <c r="D9" s="412"/>
      <c r="E9" s="247">
        <v>100</v>
      </c>
      <c r="F9" s="247">
        <v>99.9</v>
      </c>
      <c r="G9" s="248"/>
      <c r="H9" s="248"/>
      <c r="I9" s="248"/>
      <c r="J9" s="248"/>
      <c r="K9" s="248"/>
      <c r="L9" s="247">
        <f>F9</f>
        <v>99.9</v>
      </c>
    </row>
    <row r="10" spans="1:12" ht="27" customHeight="1">
      <c r="A10" s="50">
        <v>2730</v>
      </c>
      <c r="B10" s="410" t="str">
        <f>'6.3-6.4'!B39</f>
        <v>Інші виплати населенню</v>
      </c>
      <c r="C10" s="411"/>
      <c r="D10" s="412"/>
      <c r="E10" s="247">
        <v>1785</v>
      </c>
      <c r="F10" s="247">
        <v>1785</v>
      </c>
      <c r="G10" s="248"/>
      <c r="H10" s="248"/>
      <c r="I10" s="248"/>
      <c r="J10" s="248"/>
      <c r="K10" s="248"/>
      <c r="L10" s="247">
        <f>F10</f>
        <v>1785</v>
      </c>
    </row>
    <row r="11" spans="1:12" ht="27" customHeight="1">
      <c r="A11" s="50">
        <v>3110</v>
      </c>
      <c r="B11" s="410" t="str">
        <f>'6.1-6.2.'!B50</f>
        <v>Придбання обладнання і предметів довгострокового користування</v>
      </c>
      <c r="C11" s="411"/>
      <c r="D11" s="412"/>
      <c r="E11" s="247">
        <v>5219</v>
      </c>
      <c r="F11" s="247">
        <v>5218.2</v>
      </c>
      <c r="G11" s="248"/>
      <c r="H11" s="248"/>
      <c r="I11" s="248"/>
      <c r="J11" s="248"/>
      <c r="K11" s="248"/>
      <c r="L11" s="247">
        <f>F11</f>
        <v>5218.2</v>
      </c>
    </row>
    <row r="12" spans="1:12" ht="12.75">
      <c r="A12" s="49"/>
      <c r="B12" s="419" t="s">
        <v>113</v>
      </c>
      <c r="C12" s="420"/>
      <c r="D12" s="421"/>
      <c r="E12" s="271">
        <f>E7+E8+E9+E10+E11</f>
        <v>8987</v>
      </c>
      <c r="F12" s="271">
        <f aca="true" t="shared" si="0" ref="F12:L12">F7+F8+F9+F10+F11</f>
        <v>8941.3</v>
      </c>
      <c r="G12" s="271">
        <f t="shared" si="0"/>
        <v>0</v>
      </c>
      <c r="H12" s="271">
        <f t="shared" si="0"/>
        <v>0</v>
      </c>
      <c r="I12" s="271">
        <f t="shared" si="0"/>
        <v>0</v>
      </c>
      <c r="J12" s="271">
        <f t="shared" si="0"/>
        <v>0</v>
      </c>
      <c r="K12" s="271">
        <f t="shared" si="0"/>
        <v>0</v>
      </c>
      <c r="L12" s="271">
        <f t="shared" si="0"/>
        <v>8941.3</v>
      </c>
    </row>
    <row r="13" spans="1:10" ht="12.75">
      <c r="A13" s="51"/>
      <c r="B13" s="52"/>
      <c r="C13" s="53"/>
      <c r="D13" s="53"/>
      <c r="E13" s="53"/>
      <c r="F13" s="53"/>
      <c r="G13" s="53"/>
      <c r="H13" s="53"/>
      <c r="I13" s="53"/>
      <c r="J13" s="53"/>
    </row>
    <row r="14" spans="1:12" s="45" customFormat="1" ht="15">
      <c r="A14" s="46" t="s">
        <v>182</v>
      </c>
      <c r="L14" s="36" t="s">
        <v>112</v>
      </c>
    </row>
    <row r="15" spans="1:12" ht="12.75">
      <c r="A15" s="399" t="s">
        <v>161</v>
      </c>
      <c r="B15" s="399" t="s">
        <v>15</v>
      </c>
      <c r="C15" s="407" t="s">
        <v>164</v>
      </c>
      <c r="D15" s="407"/>
      <c r="E15" s="407"/>
      <c r="F15" s="407"/>
      <c r="G15" s="407"/>
      <c r="H15" s="407" t="s">
        <v>165</v>
      </c>
      <c r="I15" s="407"/>
      <c r="J15" s="407"/>
      <c r="K15" s="407"/>
      <c r="L15" s="407"/>
    </row>
    <row r="16" spans="1:12" ht="44.25" customHeight="1">
      <c r="A16" s="399"/>
      <c r="B16" s="399"/>
      <c r="C16" s="399" t="s">
        <v>162</v>
      </c>
      <c r="D16" s="399" t="s">
        <v>143</v>
      </c>
      <c r="E16" s="399" t="s">
        <v>144</v>
      </c>
      <c r="F16" s="399"/>
      <c r="G16" s="399" t="s">
        <v>145</v>
      </c>
      <c r="H16" s="399" t="s">
        <v>16</v>
      </c>
      <c r="I16" s="399" t="s">
        <v>146</v>
      </c>
      <c r="J16" s="399" t="s">
        <v>144</v>
      </c>
      <c r="K16" s="399"/>
      <c r="L16" s="399" t="s">
        <v>147</v>
      </c>
    </row>
    <row r="17" spans="1:12" ht="75" customHeight="1">
      <c r="A17" s="399"/>
      <c r="B17" s="399"/>
      <c r="C17" s="399"/>
      <c r="D17" s="399"/>
      <c r="E17" s="188" t="s">
        <v>92</v>
      </c>
      <c r="F17" s="188" t="s">
        <v>93</v>
      </c>
      <c r="G17" s="399"/>
      <c r="H17" s="399"/>
      <c r="I17" s="399"/>
      <c r="J17" s="188" t="s">
        <v>92</v>
      </c>
      <c r="K17" s="188" t="s">
        <v>93</v>
      </c>
      <c r="L17" s="399"/>
    </row>
    <row r="18" spans="1:12" ht="12.75">
      <c r="A18" s="49">
        <v>1</v>
      </c>
      <c r="B18" s="49">
        <v>2</v>
      </c>
      <c r="C18" s="49">
        <v>3</v>
      </c>
      <c r="D18" s="49">
        <v>4</v>
      </c>
      <c r="E18" s="49">
        <v>5</v>
      </c>
      <c r="F18" s="49">
        <v>6</v>
      </c>
      <c r="G18" s="49">
        <v>7</v>
      </c>
      <c r="H18" s="49">
        <v>8</v>
      </c>
      <c r="I18" s="49">
        <v>9</v>
      </c>
      <c r="J18" s="49">
        <v>10</v>
      </c>
      <c r="K18" s="49">
        <v>11</v>
      </c>
      <c r="L18" s="49">
        <v>12</v>
      </c>
    </row>
    <row r="19" spans="1:12" ht="35.25" customHeight="1">
      <c r="A19" s="249">
        <f>A7</f>
        <v>2240</v>
      </c>
      <c r="B19" s="250" t="str">
        <f>B7</f>
        <v>Оплата послуг (крім комунальних)</v>
      </c>
      <c r="C19" s="252">
        <v>3</v>
      </c>
      <c r="D19" s="252"/>
      <c r="E19" s="252"/>
      <c r="F19" s="252"/>
      <c r="G19" s="252">
        <f aca="true" t="shared" si="1" ref="G19:G24">C19</f>
        <v>3</v>
      </c>
      <c r="H19" s="252"/>
      <c r="I19" s="252"/>
      <c r="J19" s="252"/>
      <c r="K19" s="252"/>
      <c r="L19" s="252">
        <f>H19</f>
        <v>0</v>
      </c>
    </row>
    <row r="20" spans="1:12" ht="63.75" customHeight="1">
      <c r="A20" s="249">
        <f aca="true" t="shared" si="2" ref="A20:B23">A8</f>
        <v>2282</v>
      </c>
      <c r="B20" s="250" t="str">
        <f t="shared" si="2"/>
        <v>Окремі заходи по реалізації державних (регіональних) програм, не віднесені до заходів розвитку</v>
      </c>
      <c r="C20" s="252">
        <v>1490.4</v>
      </c>
      <c r="D20" s="252"/>
      <c r="E20" s="252"/>
      <c r="F20" s="252"/>
      <c r="G20" s="252">
        <f t="shared" si="1"/>
        <v>1490.4</v>
      </c>
      <c r="H20" s="252">
        <v>1840</v>
      </c>
      <c r="I20" s="252"/>
      <c r="J20" s="252"/>
      <c r="K20" s="252"/>
      <c r="L20" s="252">
        <f>H20</f>
        <v>1840</v>
      </c>
    </row>
    <row r="21" spans="1:12" ht="45" customHeight="1">
      <c r="A21" s="249">
        <f t="shared" si="2"/>
        <v>2610</v>
      </c>
      <c r="B21" s="250" t="str">
        <f t="shared" si="2"/>
        <v>Субсидії та поточні трансферти підприємствам (установам, організаціям)</v>
      </c>
      <c r="C21" s="252">
        <v>50</v>
      </c>
      <c r="D21" s="252"/>
      <c r="E21" s="252"/>
      <c r="F21" s="252"/>
      <c r="G21" s="252">
        <f t="shared" si="1"/>
        <v>50</v>
      </c>
      <c r="H21" s="252"/>
      <c r="I21" s="252"/>
      <c r="J21" s="252"/>
      <c r="K21" s="252"/>
      <c r="L21" s="252">
        <f>H21</f>
        <v>0</v>
      </c>
    </row>
    <row r="22" spans="1:12" ht="26.25" customHeight="1">
      <c r="A22" s="249">
        <f t="shared" si="2"/>
        <v>2730</v>
      </c>
      <c r="B22" s="250" t="str">
        <f t="shared" si="2"/>
        <v>Інші виплати населенню</v>
      </c>
      <c r="C22" s="252">
        <v>1860</v>
      </c>
      <c r="D22" s="252"/>
      <c r="E22" s="252"/>
      <c r="F22" s="252"/>
      <c r="G22" s="252">
        <f t="shared" si="1"/>
        <v>1860</v>
      </c>
      <c r="H22" s="252">
        <v>1660</v>
      </c>
      <c r="I22" s="252"/>
      <c r="J22" s="252"/>
      <c r="K22" s="252"/>
      <c r="L22" s="252">
        <f>H22</f>
        <v>1660</v>
      </c>
    </row>
    <row r="23" spans="1:12" ht="39" customHeight="1">
      <c r="A23" s="249">
        <f t="shared" si="2"/>
        <v>3110</v>
      </c>
      <c r="B23" s="250" t="str">
        <f t="shared" si="2"/>
        <v>Придбання обладнання і предметів довгострокового користування</v>
      </c>
      <c r="C23" s="252">
        <v>100</v>
      </c>
      <c r="D23" s="252"/>
      <c r="E23" s="252"/>
      <c r="F23" s="252"/>
      <c r="G23" s="252">
        <f t="shared" si="1"/>
        <v>100</v>
      </c>
      <c r="H23" s="252"/>
      <c r="I23" s="252"/>
      <c r="J23" s="252"/>
      <c r="K23" s="252"/>
      <c r="L23" s="252">
        <f>H23</f>
        <v>0</v>
      </c>
    </row>
    <row r="24" spans="1:12" ht="12.75">
      <c r="A24" s="249"/>
      <c r="B24" s="251" t="s">
        <v>113</v>
      </c>
      <c r="C24" s="272">
        <f>E12</f>
        <v>8987</v>
      </c>
      <c r="D24" s="272"/>
      <c r="E24" s="272">
        <f aca="true" t="shared" si="3" ref="E24:L24">E19+E20+E21+E22+E23</f>
        <v>0</v>
      </c>
      <c r="F24" s="272">
        <f t="shared" si="3"/>
        <v>0</v>
      </c>
      <c r="G24" s="272">
        <f t="shared" si="1"/>
        <v>8987</v>
      </c>
      <c r="H24" s="272">
        <f t="shared" si="3"/>
        <v>3500</v>
      </c>
      <c r="I24" s="272">
        <f t="shared" si="3"/>
        <v>0</v>
      </c>
      <c r="J24" s="272">
        <f t="shared" si="3"/>
        <v>0</v>
      </c>
      <c r="K24" s="272">
        <f t="shared" si="3"/>
        <v>0</v>
      </c>
      <c r="L24" s="272">
        <f t="shared" si="3"/>
        <v>3500</v>
      </c>
    </row>
    <row r="25" spans="1:12" ht="12.75">
      <c r="A25" s="51"/>
      <c r="B25" s="91"/>
      <c r="C25" s="92"/>
      <c r="D25" s="92"/>
      <c r="E25" s="92"/>
      <c r="F25" s="92"/>
      <c r="G25" s="92"/>
      <c r="H25" s="92"/>
      <c r="I25" s="92"/>
      <c r="J25" s="92"/>
      <c r="K25" s="92"/>
      <c r="L25" s="92"/>
    </row>
    <row r="26" spans="1:12" ht="15">
      <c r="A26" s="54" t="s">
        <v>285</v>
      </c>
      <c r="B26" s="3"/>
      <c r="C26" s="3"/>
      <c r="D26" s="3"/>
      <c r="E26" s="3"/>
      <c r="F26" s="3"/>
      <c r="G26" s="3"/>
      <c r="H26" s="3"/>
      <c r="I26" s="3"/>
      <c r="J26" s="3"/>
      <c r="K26" s="3"/>
      <c r="L26" s="36" t="s">
        <v>112</v>
      </c>
    </row>
    <row r="27" spans="1:12" ht="81" customHeight="1">
      <c r="A27" s="189" t="s">
        <v>161</v>
      </c>
      <c r="B27" s="188" t="s">
        <v>15</v>
      </c>
      <c r="C27" s="188" t="s">
        <v>91</v>
      </c>
      <c r="D27" s="188" t="s">
        <v>95</v>
      </c>
      <c r="E27" s="188" t="s">
        <v>183</v>
      </c>
      <c r="F27" s="188" t="s">
        <v>286</v>
      </c>
      <c r="G27" s="188" t="s">
        <v>287</v>
      </c>
      <c r="H27" s="399" t="s">
        <v>94</v>
      </c>
      <c r="I27" s="399"/>
      <c r="J27" s="399" t="s">
        <v>106</v>
      </c>
      <c r="K27" s="399"/>
      <c r="L27" s="399"/>
    </row>
    <row r="28" spans="1:12" ht="12.75">
      <c r="A28" s="47">
        <v>1</v>
      </c>
      <c r="B28" s="49">
        <v>2</v>
      </c>
      <c r="C28" s="49">
        <v>3</v>
      </c>
      <c r="D28" s="47">
        <v>4</v>
      </c>
      <c r="E28" s="49">
        <v>5</v>
      </c>
      <c r="F28" s="49">
        <v>6</v>
      </c>
      <c r="G28" s="47">
        <v>7</v>
      </c>
      <c r="H28" s="406">
        <v>8</v>
      </c>
      <c r="I28" s="406"/>
      <c r="J28" s="406">
        <v>9</v>
      </c>
      <c r="K28" s="406"/>
      <c r="L28" s="406"/>
    </row>
    <row r="29" spans="1:12" ht="26.25">
      <c r="A29" s="249">
        <f>A19</f>
        <v>2240</v>
      </c>
      <c r="B29" s="273" t="str">
        <f>B19</f>
        <v>Оплата послуг (крім комунальних)</v>
      </c>
      <c r="C29" s="252">
        <f aca="true" t="shared" si="4" ref="C29:D34">E7</f>
        <v>3</v>
      </c>
      <c r="D29" s="252">
        <f t="shared" si="4"/>
        <v>2.7</v>
      </c>
      <c r="E29" s="49"/>
      <c r="F29" s="49"/>
      <c r="G29" s="47"/>
      <c r="H29" s="413"/>
      <c r="I29" s="415"/>
      <c r="J29" s="413"/>
      <c r="K29" s="414"/>
      <c r="L29" s="415"/>
    </row>
    <row r="30" spans="1:12" ht="52.5">
      <c r="A30" s="249">
        <f aca="true" t="shared" si="5" ref="A30:B33">A20</f>
        <v>2282</v>
      </c>
      <c r="B30" s="273" t="str">
        <f t="shared" si="5"/>
        <v>Окремі заходи по реалізації державних (регіональних) програм, не віднесені до заходів розвитку</v>
      </c>
      <c r="C30" s="252">
        <f t="shared" si="4"/>
        <v>1880</v>
      </c>
      <c r="D30" s="252">
        <f t="shared" si="4"/>
        <v>1835.5</v>
      </c>
      <c r="E30" s="49"/>
      <c r="F30" s="49"/>
      <c r="G30" s="47"/>
      <c r="H30" s="413"/>
      <c r="I30" s="415"/>
      <c r="J30" s="413"/>
      <c r="K30" s="414"/>
      <c r="L30" s="415"/>
    </row>
    <row r="31" spans="1:12" ht="39">
      <c r="A31" s="249">
        <f t="shared" si="5"/>
        <v>2610</v>
      </c>
      <c r="B31" s="273" t="str">
        <f t="shared" si="5"/>
        <v>Субсидії та поточні трансферти підприємствам (установам, організаціям)</v>
      </c>
      <c r="C31" s="252">
        <f t="shared" si="4"/>
        <v>100</v>
      </c>
      <c r="D31" s="252">
        <f t="shared" si="4"/>
        <v>99.9</v>
      </c>
      <c r="E31" s="171"/>
      <c r="F31" s="171"/>
      <c r="G31" s="171"/>
      <c r="H31" s="405"/>
      <c r="I31" s="405"/>
      <c r="J31" s="405"/>
      <c r="K31" s="405"/>
      <c r="L31" s="405"/>
    </row>
    <row r="32" spans="1:12" ht="18" customHeight="1">
      <c r="A32" s="249">
        <f t="shared" si="5"/>
        <v>2730</v>
      </c>
      <c r="B32" s="273" t="str">
        <f t="shared" si="5"/>
        <v>Інші виплати населенню</v>
      </c>
      <c r="C32" s="252">
        <f t="shared" si="4"/>
        <v>1785</v>
      </c>
      <c r="D32" s="252">
        <f t="shared" si="4"/>
        <v>1785</v>
      </c>
      <c r="E32" s="171"/>
      <c r="F32" s="171"/>
      <c r="G32" s="171"/>
      <c r="H32" s="405"/>
      <c r="I32" s="405"/>
      <c r="J32" s="405"/>
      <c r="K32" s="405"/>
      <c r="L32" s="405"/>
    </row>
    <row r="33" spans="1:12" ht="39">
      <c r="A33" s="249">
        <f t="shared" si="5"/>
        <v>3110</v>
      </c>
      <c r="B33" s="273" t="str">
        <f t="shared" si="5"/>
        <v>Придбання обладнання і предметів довгострокового користування</v>
      </c>
      <c r="C33" s="252">
        <f t="shared" si="4"/>
        <v>5219</v>
      </c>
      <c r="D33" s="252">
        <f t="shared" si="4"/>
        <v>5218.2</v>
      </c>
      <c r="E33" s="171"/>
      <c r="F33" s="171"/>
      <c r="G33" s="171"/>
      <c r="H33" s="405"/>
      <c r="I33" s="405"/>
      <c r="J33" s="405"/>
      <c r="K33" s="405"/>
      <c r="L33" s="405"/>
    </row>
    <row r="34" spans="1:12" ht="12.75">
      <c r="A34" s="49"/>
      <c r="B34" s="112" t="s">
        <v>113</v>
      </c>
      <c r="C34" s="272">
        <f t="shared" si="4"/>
        <v>8987</v>
      </c>
      <c r="D34" s="272">
        <f t="shared" si="4"/>
        <v>8941.3</v>
      </c>
      <c r="E34" s="172"/>
      <c r="F34" s="172"/>
      <c r="G34" s="172"/>
      <c r="H34" s="422"/>
      <c r="I34" s="422"/>
      <c r="J34" s="422"/>
      <c r="K34" s="422"/>
      <c r="L34" s="422"/>
    </row>
    <row r="35" spans="1:12" ht="12.75">
      <c r="A35" s="51"/>
      <c r="B35" s="158"/>
      <c r="C35" s="159"/>
      <c r="D35" s="159"/>
      <c r="E35" s="159"/>
      <c r="F35" s="159"/>
      <c r="G35" s="159"/>
      <c r="H35" s="51"/>
      <c r="I35" s="51"/>
      <c r="J35" s="51"/>
      <c r="K35" s="51"/>
      <c r="L35" s="51"/>
    </row>
    <row r="36" spans="1:12" ht="15">
      <c r="A36" s="96" t="s">
        <v>184</v>
      </c>
      <c r="B36" s="158"/>
      <c r="C36" s="159"/>
      <c r="D36" s="159"/>
      <c r="E36" s="159"/>
      <c r="F36" s="159"/>
      <c r="G36" s="159"/>
      <c r="H36" s="51"/>
      <c r="I36" s="51"/>
      <c r="J36" s="51"/>
      <c r="K36" s="51"/>
      <c r="L36" s="51"/>
    </row>
    <row r="37" spans="1:12" ht="15">
      <c r="A37" s="417" t="s">
        <v>288</v>
      </c>
      <c r="B37" s="417"/>
      <c r="C37" s="417"/>
      <c r="D37" s="417"/>
      <c r="E37" s="417"/>
      <c r="F37" s="417"/>
      <c r="G37" s="417"/>
      <c r="H37" s="417"/>
      <c r="I37" s="417"/>
      <c r="J37" s="417"/>
      <c r="K37" s="417"/>
      <c r="L37" s="417"/>
    </row>
    <row r="38" spans="1:12" ht="15">
      <c r="A38" s="54"/>
      <c r="B38" s="158"/>
      <c r="C38" s="159"/>
      <c r="D38" s="159"/>
      <c r="E38" s="159"/>
      <c r="F38" s="159"/>
      <c r="G38" s="159"/>
      <c r="H38" s="51"/>
      <c r="I38" s="51"/>
      <c r="J38" s="51"/>
      <c r="K38" s="51"/>
      <c r="L38" s="51"/>
    </row>
    <row r="39" spans="2:11" ht="16.5" customHeight="1">
      <c r="B39" s="96"/>
      <c r="C39" s="96"/>
      <c r="D39" s="96"/>
      <c r="E39" s="96"/>
      <c r="F39" s="96"/>
      <c r="G39" s="96"/>
      <c r="H39" s="96"/>
      <c r="I39" s="96"/>
      <c r="J39" s="96"/>
      <c r="K39" s="96"/>
    </row>
    <row r="40" spans="1:12" ht="33.75" customHeight="1">
      <c r="A40" s="418" t="s">
        <v>289</v>
      </c>
      <c r="B40" s="418"/>
      <c r="C40" s="418"/>
      <c r="D40" s="418"/>
      <c r="E40" s="418"/>
      <c r="F40" s="418"/>
      <c r="G40" s="418"/>
      <c r="H40" s="418"/>
      <c r="I40" s="418"/>
      <c r="J40" s="418"/>
      <c r="K40" s="418"/>
      <c r="L40" s="418"/>
    </row>
    <row r="41" spans="1:12" ht="54" customHeight="1">
      <c r="A41" s="416" t="s">
        <v>311</v>
      </c>
      <c r="B41" s="416"/>
      <c r="C41" s="416"/>
      <c r="D41" s="416"/>
      <c r="E41" s="416"/>
      <c r="F41" s="416"/>
      <c r="G41" s="416"/>
      <c r="H41" s="416"/>
      <c r="I41" s="416"/>
      <c r="J41" s="416"/>
      <c r="K41" s="416"/>
      <c r="L41" s="416"/>
    </row>
    <row r="42" spans="1:12" ht="15">
      <c r="A42" s="67"/>
      <c r="B42" s="67"/>
      <c r="C42" s="67"/>
      <c r="D42" s="67"/>
      <c r="E42" s="67"/>
      <c r="F42" s="67"/>
      <c r="G42" s="67"/>
      <c r="H42" s="67"/>
      <c r="I42" s="67"/>
      <c r="J42" s="67"/>
      <c r="K42" s="67"/>
      <c r="L42" s="67"/>
    </row>
    <row r="43" spans="1:12" ht="15">
      <c r="A43" s="67"/>
      <c r="B43" s="67"/>
      <c r="C43" s="67"/>
      <c r="D43" s="67"/>
      <c r="E43" s="67"/>
      <c r="F43" s="67"/>
      <c r="G43" s="67"/>
      <c r="H43" s="67"/>
      <c r="I43" s="67"/>
      <c r="J43" s="67"/>
      <c r="K43" s="67"/>
      <c r="L43" s="67"/>
    </row>
    <row r="44" spans="1:11" s="14" customFormat="1" ht="15" customHeight="1">
      <c r="A44" s="17" t="s">
        <v>5</v>
      </c>
      <c r="H44" s="15"/>
      <c r="J44" s="228" t="s">
        <v>290</v>
      </c>
      <c r="K44" s="16"/>
    </row>
    <row r="45" spans="1:11" s="7" customFormat="1" ht="12.75">
      <c r="A45" s="21"/>
      <c r="H45" s="5" t="s">
        <v>0</v>
      </c>
      <c r="J45" s="13" t="s">
        <v>1</v>
      </c>
      <c r="K45" s="55"/>
    </row>
    <row r="46" spans="1:11" s="7" customFormat="1" ht="12.75">
      <c r="A46" s="21"/>
      <c r="H46" s="5"/>
      <c r="J46" s="13"/>
      <c r="K46" s="55"/>
    </row>
    <row r="47" spans="1:11" s="14" customFormat="1" ht="15">
      <c r="A47" s="9" t="s">
        <v>6</v>
      </c>
      <c r="H47" s="18"/>
      <c r="J47" s="228" t="s">
        <v>199</v>
      </c>
      <c r="K47" s="16"/>
    </row>
    <row r="48" spans="8:11" s="3" customFormat="1" ht="12.75">
      <c r="H48" s="5" t="s">
        <v>0</v>
      </c>
      <c r="J48" s="13" t="s">
        <v>1</v>
      </c>
      <c r="K48" s="55"/>
    </row>
  </sheetData>
  <mergeCells count="47">
    <mergeCell ref="H30:I30"/>
    <mergeCell ref="H32:I32"/>
    <mergeCell ref="J29:L29"/>
    <mergeCell ref="J30:L30"/>
    <mergeCell ref="J32:L32"/>
    <mergeCell ref="H33:I33"/>
    <mergeCell ref="B15:B17"/>
    <mergeCell ref="B9:D9"/>
    <mergeCell ref="B10:D10"/>
    <mergeCell ref="I16:I17"/>
    <mergeCell ref="D16:D17"/>
    <mergeCell ref="E16:F16"/>
    <mergeCell ref="H16:H17"/>
    <mergeCell ref="G16:G17"/>
    <mergeCell ref="H29:I29"/>
    <mergeCell ref="A41:L41"/>
    <mergeCell ref="A37:L37"/>
    <mergeCell ref="A40:L40"/>
    <mergeCell ref="B12:D12"/>
    <mergeCell ref="H28:I28"/>
    <mergeCell ref="H31:I31"/>
    <mergeCell ref="H34:I34"/>
    <mergeCell ref="J34:L34"/>
    <mergeCell ref="H27:I27"/>
    <mergeCell ref="C16:C17"/>
    <mergeCell ref="A4:A5"/>
    <mergeCell ref="C15:G15"/>
    <mergeCell ref="A15:A17"/>
    <mergeCell ref="H15:L15"/>
    <mergeCell ref="J4:K4"/>
    <mergeCell ref="L4:L5"/>
    <mergeCell ref="B11:D11"/>
    <mergeCell ref="L16:L17"/>
    <mergeCell ref="J16:K16"/>
    <mergeCell ref="B6:D6"/>
    <mergeCell ref="J33:L33"/>
    <mergeCell ref="J27:L27"/>
    <mergeCell ref="J28:L28"/>
    <mergeCell ref="J31:L31"/>
    <mergeCell ref="B8:D8"/>
    <mergeCell ref="B4:D5"/>
    <mergeCell ref="I4:I5"/>
    <mergeCell ref="H4:H5"/>
    <mergeCell ref="E4:E5"/>
    <mergeCell ref="F4:F5"/>
    <mergeCell ref="G4:G5"/>
    <mergeCell ref="B7:D7"/>
  </mergeCells>
  <printOptions horizontalCentered="1"/>
  <pageMargins left="0.1968503937007874" right="0.1968503937007874" top="0.7874015748031497" bottom="0.1968503937007874" header="0" footer="0"/>
  <pageSetup fitToHeight="2" horizontalDpi="600" verticalDpi="600" orientation="landscape" paperSize="9" scale="81" r:id="rId1"/>
  <rowBreaks count="1" manualBreakCount="1">
    <brk id="22"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N142"/>
  <sheetViews>
    <sheetView showZeros="0" workbookViewId="0" topLeftCell="A131">
      <selection activeCell="J131" sqref="J131"/>
    </sheetView>
  </sheetViews>
  <sheetFormatPr defaultColWidth="9.00390625" defaultRowHeight="12.75"/>
  <cols>
    <col min="1" max="1" width="3.625" style="12" customWidth="1"/>
    <col min="2" max="2" width="20.875" style="12" customWidth="1"/>
    <col min="3" max="3" width="16.50390625" style="12" customWidth="1"/>
    <col min="4" max="4" width="21.375" style="12" customWidth="1"/>
    <col min="5" max="5" width="13.375" style="12" customWidth="1"/>
    <col min="6" max="6" width="17.50390625" style="12" customWidth="1"/>
    <col min="7" max="7" width="16.50390625" style="12" customWidth="1"/>
    <col min="8" max="8" width="18.375" style="12" customWidth="1"/>
    <col min="9" max="9" width="17.375" style="12" customWidth="1"/>
    <col min="10" max="10" width="17.625" style="12" customWidth="1"/>
    <col min="11" max="16384" width="9.125" style="12" customWidth="1"/>
  </cols>
  <sheetData>
    <row r="1" spans="1:10" s="194" customFormat="1" ht="18">
      <c r="A1" s="84" t="s">
        <v>291</v>
      </c>
      <c r="B1" s="84"/>
      <c r="C1" s="84"/>
      <c r="D1" s="84"/>
      <c r="E1" s="193"/>
      <c r="F1" s="193"/>
      <c r="G1" s="193"/>
      <c r="H1" s="193"/>
      <c r="I1" s="193"/>
      <c r="J1" s="193"/>
    </row>
    <row r="2" spans="1:10" ht="15">
      <c r="A2" s="200" t="s">
        <v>190</v>
      </c>
      <c r="B2" s="101"/>
      <c r="C2" s="101"/>
      <c r="D2" s="101"/>
      <c r="E2" s="101"/>
      <c r="F2" s="199"/>
      <c r="H2" s="317">
        <v>11</v>
      </c>
      <c r="I2" s="317"/>
      <c r="J2" s="201">
        <v>39663671</v>
      </c>
    </row>
    <row r="3" spans="1:10" s="3" customFormat="1" ht="26.25" customHeight="1">
      <c r="A3" s="99" t="s">
        <v>111</v>
      </c>
      <c r="B3" s="99"/>
      <c r="C3" s="100"/>
      <c r="D3" s="100"/>
      <c r="E3" s="100"/>
      <c r="F3" s="100"/>
      <c r="H3" s="316" t="s">
        <v>169</v>
      </c>
      <c r="I3" s="316"/>
      <c r="J3" s="192" t="s">
        <v>168</v>
      </c>
    </row>
    <row r="4" spans="1:10" s="3" customFormat="1" ht="15">
      <c r="A4" s="205" t="str">
        <f>'Форма-2 п.1-5.1'!A4</f>
        <v>2. Управління молоді та спорту ОДА</v>
      </c>
      <c r="B4" s="205"/>
      <c r="C4" s="57"/>
      <c r="D4" s="57"/>
      <c r="E4" s="57"/>
      <c r="F4" s="199"/>
      <c r="H4" s="317">
        <v>111</v>
      </c>
      <c r="I4" s="317"/>
      <c r="J4" s="201">
        <v>39663671</v>
      </c>
    </row>
    <row r="5" spans="1:10" s="3" customFormat="1" ht="34.5" customHeight="1">
      <c r="A5" s="99" t="s">
        <v>114</v>
      </c>
      <c r="B5" s="99"/>
      <c r="C5" s="99"/>
      <c r="D5" s="99"/>
      <c r="E5" s="99"/>
      <c r="F5" s="58"/>
      <c r="H5" s="316" t="s">
        <v>170</v>
      </c>
      <c r="I5" s="316"/>
      <c r="J5" s="192" t="s">
        <v>168</v>
      </c>
    </row>
    <row r="6" spans="1:10" s="3" customFormat="1" ht="60" customHeight="1">
      <c r="A6" s="23" t="s">
        <v>96</v>
      </c>
      <c r="B6" s="220">
        <v>1115062</v>
      </c>
      <c r="C6" s="221"/>
      <c r="D6" s="255">
        <v>5062</v>
      </c>
      <c r="E6" s="222"/>
      <c r="F6" s="256" t="s">
        <v>253</v>
      </c>
      <c r="H6" s="296" t="s">
        <v>202</v>
      </c>
      <c r="I6" s="437"/>
      <c r="J6" s="254" t="s">
        <v>254</v>
      </c>
    </row>
    <row r="7" spans="2:10" s="3" customFormat="1" ht="38.25" customHeight="1">
      <c r="B7" s="203" t="s">
        <v>171</v>
      </c>
      <c r="C7" s="218"/>
      <c r="D7" s="219" t="s">
        <v>176</v>
      </c>
      <c r="E7" s="104"/>
      <c r="F7" s="217" t="s">
        <v>173</v>
      </c>
      <c r="H7" s="308" t="s">
        <v>172</v>
      </c>
      <c r="I7" s="308"/>
      <c r="J7" s="191" t="s">
        <v>167</v>
      </c>
    </row>
    <row r="8" spans="1:10" ht="15">
      <c r="A8" s="26" t="s">
        <v>148</v>
      </c>
      <c r="B8" s="26"/>
      <c r="C8" s="20"/>
      <c r="D8" s="20"/>
      <c r="E8" s="20"/>
      <c r="F8" s="20"/>
      <c r="G8" s="20"/>
      <c r="H8" s="20"/>
      <c r="I8" s="20"/>
      <c r="J8" s="20"/>
    </row>
    <row r="9" spans="1:10" s="19" customFormat="1" ht="15">
      <c r="A9" s="27" t="s">
        <v>185</v>
      </c>
      <c r="B9" s="27"/>
      <c r="E9" s="22"/>
      <c r="F9" s="22"/>
      <c r="G9" s="22"/>
      <c r="H9" s="22"/>
      <c r="I9" s="22"/>
      <c r="J9" s="4" t="s">
        <v>112</v>
      </c>
    </row>
    <row r="10" spans="1:10" s="3" customFormat="1" ht="13.5">
      <c r="A10" s="444" t="s">
        <v>188</v>
      </c>
      <c r="B10" s="445"/>
      <c r="C10" s="330" t="s">
        <v>15</v>
      </c>
      <c r="D10" s="314"/>
      <c r="E10" s="359" t="s">
        <v>259</v>
      </c>
      <c r="F10" s="359" t="s">
        <v>260</v>
      </c>
      <c r="G10" s="297" t="s">
        <v>261</v>
      </c>
      <c r="H10" s="297"/>
      <c r="I10" s="297" t="s">
        <v>292</v>
      </c>
      <c r="J10" s="297"/>
    </row>
    <row r="11" spans="1:10" s="3" customFormat="1" ht="45.75" customHeight="1">
      <c r="A11" s="446"/>
      <c r="B11" s="447"/>
      <c r="C11" s="310"/>
      <c r="D11" s="312"/>
      <c r="E11" s="361"/>
      <c r="F11" s="361"/>
      <c r="G11" s="167" t="s">
        <v>16</v>
      </c>
      <c r="H11" s="167" t="s">
        <v>17</v>
      </c>
      <c r="I11" s="297"/>
      <c r="J11" s="297"/>
    </row>
    <row r="12" spans="1:10" s="3" customFormat="1" ht="13.5">
      <c r="A12" s="299">
        <v>1</v>
      </c>
      <c r="B12" s="301"/>
      <c r="C12" s="299">
        <v>2</v>
      </c>
      <c r="D12" s="301"/>
      <c r="E12" s="28">
        <v>3</v>
      </c>
      <c r="F12" s="28">
        <v>4</v>
      </c>
      <c r="G12" s="28">
        <v>5</v>
      </c>
      <c r="H12" s="28">
        <v>6</v>
      </c>
      <c r="I12" s="440">
        <v>7</v>
      </c>
      <c r="J12" s="440"/>
    </row>
    <row r="13" spans="1:10" s="3" customFormat="1" ht="27.75" customHeight="1">
      <c r="A13" s="454">
        <v>2240</v>
      </c>
      <c r="B13" s="455"/>
      <c r="C13" s="463" t="str">
        <f>'6.1-6.2.'!B17</f>
        <v>Оплата послуг (крім комунальних)</v>
      </c>
      <c r="D13" s="464"/>
      <c r="E13" s="274">
        <v>2.7</v>
      </c>
      <c r="F13" s="274">
        <v>3</v>
      </c>
      <c r="G13" s="274"/>
      <c r="H13" s="274"/>
      <c r="I13" s="456"/>
      <c r="J13" s="457"/>
    </row>
    <row r="14" spans="1:10" s="11" customFormat="1" ht="48" customHeight="1">
      <c r="A14" s="433">
        <v>2282</v>
      </c>
      <c r="B14" s="434"/>
      <c r="C14" s="438" t="s">
        <v>45</v>
      </c>
      <c r="D14" s="439"/>
      <c r="E14" s="240">
        <v>1835.5</v>
      </c>
      <c r="F14" s="240">
        <v>1490.4</v>
      </c>
      <c r="G14" s="240">
        <v>1840</v>
      </c>
      <c r="H14" s="240">
        <v>1030</v>
      </c>
      <c r="I14" s="449" t="s">
        <v>299</v>
      </c>
      <c r="J14" s="458"/>
    </row>
    <row r="15" spans="1:10" s="11" customFormat="1" ht="39" customHeight="1">
      <c r="A15" s="433">
        <v>2610</v>
      </c>
      <c r="B15" s="434"/>
      <c r="C15" s="438" t="str">
        <f>'6.1-6.2.'!B34</f>
        <v>Субсидії та поточні трансферти підприємствам (установам, організаціям)</v>
      </c>
      <c r="D15" s="439"/>
      <c r="E15" s="240">
        <v>99.9</v>
      </c>
      <c r="F15" s="240">
        <v>50</v>
      </c>
      <c r="G15" s="240"/>
      <c r="H15" s="240"/>
      <c r="I15" s="459"/>
      <c r="J15" s="460"/>
    </row>
    <row r="16" spans="1:10" s="11" customFormat="1" ht="33.75" customHeight="1">
      <c r="A16" s="433">
        <v>2730</v>
      </c>
      <c r="B16" s="434"/>
      <c r="C16" s="438" t="str">
        <f>'6.1-6.2.'!B40</f>
        <v>Інші виплати населенню</v>
      </c>
      <c r="D16" s="439"/>
      <c r="E16" s="240">
        <v>1785</v>
      </c>
      <c r="F16" s="240">
        <v>1860</v>
      </c>
      <c r="G16" s="240">
        <v>1660</v>
      </c>
      <c r="H16" s="240">
        <v>1280</v>
      </c>
      <c r="I16" s="461"/>
      <c r="J16" s="462"/>
    </row>
    <row r="17" spans="1:10" s="11" customFormat="1" ht="93" customHeight="1">
      <c r="A17" s="433">
        <v>3110</v>
      </c>
      <c r="B17" s="434"/>
      <c r="C17" s="438" t="str">
        <f>'6.1-6.2.'!B50</f>
        <v>Придбання обладнання і предметів довгострокового користування</v>
      </c>
      <c r="D17" s="439"/>
      <c r="E17" s="240">
        <v>5218.2</v>
      </c>
      <c r="F17" s="240">
        <v>100</v>
      </c>
      <c r="G17" s="240"/>
      <c r="H17" s="240">
        <f>450+31500</f>
        <v>31950</v>
      </c>
      <c r="I17" s="448" t="s">
        <v>293</v>
      </c>
      <c r="J17" s="448"/>
    </row>
    <row r="18" spans="1:12" s="11" customFormat="1" ht="13.5">
      <c r="A18" s="433"/>
      <c r="B18" s="434"/>
      <c r="C18" s="441" t="s">
        <v>198</v>
      </c>
      <c r="D18" s="442"/>
      <c r="E18" s="257">
        <f>SUM(E13:E17)</f>
        <v>8941.3</v>
      </c>
      <c r="F18" s="257">
        <f>SUM(F13:F17)</f>
        <v>3503.4</v>
      </c>
      <c r="G18" s="257">
        <f>SUM(G13:G17)</f>
        <v>3500</v>
      </c>
      <c r="H18" s="257">
        <f>SUM(H13:H17)</f>
        <v>34260</v>
      </c>
      <c r="I18" s="431"/>
      <c r="J18" s="432"/>
      <c r="L18" s="277">
        <f>H18-31500</f>
        <v>2760</v>
      </c>
    </row>
    <row r="19" spans="1:10" ht="15" customHeight="1">
      <c r="A19" s="23" t="s">
        <v>107</v>
      </c>
      <c r="B19" s="23"/>
      <c r="C19" s="23"/>
      <c r="D19" s="23"/>
      <c r="E19" s="23"/>
      <c r="F19" s="23"/>
      <c r="G19" s="23"/>
      <c r="H19" s="23"/>
      <c r="I19" s="23"/>
      <c r="J19" s="23"/>
    </row>
    <row r="20" spans="1:10" s="3" customFormat="1" ht="58.5" customHeight="1">
      <c r="A20" s="126" t="s">
        <v>11</v>
      </c>
      <c r="B20" s="292" t="s">
        <v>15</v>
      </c>
      <c r="C20" s="293"/>
      <c r="D20" s="294"/>
      <c r="E20" s="126" t="s">
        <v>13</v>
      </c>
      <c r="F20" s="347" t="s">
        <v>14</v>
      </c>
      <c r="G20" s="347"/>
      <c r="H20" s="347"/>
      <c r="I20" s="184" t="s">
        <v>294</v>
      </c>
      <c r="J20" s="167" t="s">
        <v>295</v>
      </c>
    </row>
    <row r="21" spans="1:10" s="3" customFormat="1" ht="13.5">
      <c r="A21" s="66">
        <v>1</v>
      </c>
      <c r="B21" s="344">
        <v>2</v>
      </c>
      <c r="C21" s="345"/>
      <c r="D21" s="346"/>
      <c r="E21" s="66">
        <v>3</v>
      </c>
      <c r="F21" s="344">
        <v>4</v>
      </c>
      <c r="G21" s="345"/>
      <c r="H21" s="346"/>
      <c r="I21" s="28">
        <v>5</v>
      </c>
      <c r="J21" s="28">
        <v>6</v>
      </c>
    </row>
    <row r="22" spans="1:10" s="3" customFormat="1" ht="13.5">
      <c r="A22" s="66"/>
      <c r="B22" s="430" t="str">
        <f>'8.1'!B7</f>
        <v>затрат</v>
      </c>
      <c r="C22" s="430"/>
      <c r="D22" s="430"/>
      <c r="E22" s="66"/>
      <c r="F22" s="340"/>
      <c r="G22" s="340"/>
      <c r="H22" s="340"/>
      <c r="I22" s="275"/>
      <c r="J22" s="275"/>
    </row>
    <row r="23" spans="1:10" s="3" customFormat="1" ht="33" customHeight="1">
      <c r="A23" s="126"/>
      <c r="B23" s="429" t="str">
        <f>'8.1'!B8</f>
        <v>кількість видів заохочень/винагород, що виплачуються щомісяця</v>
      </c>
      <c r="C23" s="429"/>
      <c r="D23" s="429"/>
      <c r="E23" s="126" t="str">
        <f>'8.1'!C8</f>
        <v>од.</v>
      </c>
      <c r="F23" s="341" t="s">
        <v>201</v>
      </c>
      <c r="G23" s="342"/>
      <c r="H23" s="343"/>
      <c r="I23" s="275">
        <f>'8.1'!M8</f>
        <v>1</v>
      </c>
      <c r="J23" s="275">
        <f>I23</f>
        <v>1</v>
      </c>
    </row>
    <row r="24" spans="1:10" s="3" customFormat="1" ht="45.75" customHeight="1">
      <c r="A24" s="140"/>
      <c r="B24" s="429" t="str">
        <f>'8.1'!B9</f>
        <v>кількість закладів фізичної культури і спорту, організацій фізкультурно-спортивної спрямованості, яким надається фінансова підтримка з бюджету</v>
      </c>
      <c r="C24" s="429"/>
      <c r="D24" s="429"/>
      <c r="E24" s="126" t="str">
        <f>'8.1'!C9</f>
        <v>од.</v>
      </c>
      <c r="F24" s="341" t="s">
        <v>242</v>
      </c>
      <c r="G24" s="342"/>
      <c r="H24" s="343"/>
      <c r="I24" s="275">
        <f>'8.1'!M9</f>
        <v>0</v>
      </c>
      <c r="J24" s="275">
        <f aca="true" t="shared" si="0" ref="J24:J66">I24</f>
        <v>0</v>
      </c>
    </row>
    <row r="25" spans="1:10" s="3" customFormat="1" ht="51" customHeight="1">
      <c r="A25" s="175"/>
      <c r="B25" s="429" t="str">
        <f>'8.1'!B10</f>
        <v>кількість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v>
      </c>
      <c r="C25" s="429"/>
      <c r="D25" s="429"/>
      <c r="E25" s="126" t="str">
        <f>'8.1'!C10</f>
        <v>од.</v>
      </c>
      <c r="F25" s="341" t="s">
        <v>193</v>
      </c>
      <c r="G25" s="342"/>
      <c r="H25" s="343"/>
      <c r="I25" s="275">
        <f>'8.1'!M10</f>
        <v>0</v>
      </c>
      <c r="J25" s="275">
        <f t="shared" si="0"/>
        <v>0</v>
      </c>
    </row>
    <row r="26" spans="1:10" s="3" customFormat="1" ht="42.75" customHeight="1">
      <c r="A26" s="140"/>
      <c r="B26" s="429" t="str">
        <f>'8.1'!B11</f>
        <v>обсяг витрат на оплату за навчання студентів державних вузів із числа провідних спортсменів області, працівників галузі області</v>
      </c>
      <c r="C26" s="429"/>
      <c r="D26" s="429"/>
      <c r="E26" s="126" t="str">
        <f>'8.1'!C11</f>
        <v>грн.</v>
      </c>
      <c r="F26" s="341" t="s">
        <v>193</v>
      </c>
      <c r="G26" s="342"/>
      <c r="H26" s="343"/>
      <c r="I26" s="275">
        <f>'8.1'!M11</f>
        <v>300000</v>
      </c>
      <c r="J26" s="275">
        <f t="shared" si="0"/>
        <v>300000</v>
      </c>
    </row>
    <row r="27" spans="1:10" s="3" customFormat="1" ht="30" customHeight="1">
      <c r="A27" s="175"/>
      <c r="B27" s="429" t="str">
        <f>'8.1'!B12</f>
        <v>обсяг витрат на виплату стипендій та грошових винагород</v>
      </c>
      <c r="C27" s="429"/>
      <c r="D27" s="429"/>
      <c r="E27" s="126" t="str">
        <f>'8.1'!C12</f>
        <v>грн.</v>
      </c>
      <c r="F27" s="341" t="s">
        <v>306</v>
      </c>
      <c r="G27" s="342"/>
      <c r="H27" s="343"/>
      <c r="I27" s="275">
        <f>'8.1'!M12</f>
        <v>1660000</v>
      </c>
      <c r="J27" s="275">
        <v>2940000</v>
      </c>
    </row>
    <row r="28" spans="1:10" s="3" customFormat="1" ht="57" customHeight="1">
      <c r="A28" s="175"/>
      <c r="B28" s="429" t="str">
        <f>'8.1'!B13</f>
        <v>обсяг витрат на фінансову підтримку діяльності спеціалізованих класів з поглибленим вивченням фізичної культури та окремих видів спорту</v>
      </c>
      <c r="C28" s="429"/>
      <c r="D28" s="429"/>
      <c r="E28" s="126" t="str">
        <f>'8.1'!C13</f>
        <v>грн.</v>
      </c>
      <c r="F28" s="341" t="s">
        <v>193</v>
      </c>
      <c r="G28" s="342"/>
      <c r="H28" s="343"/>
      <c r="I28" s="275">
        <f>'8.1'!M13</f>
        <v>0</v>
      </c>
      <c r="J28" s="275">
        <f t="shared" si="0"/>
        <v>0</v>
      </c>
    </row>
    <row r="29" spans="1:10" s="3" customFormat="1" ht="54.75" customHeight="1">
      <c r="A29" s="175"/>
      <c r="B29" s="429" t="str">
        <f>'8.1'!B14</f>
        <v>обсяг витрат на фінансову підтримку клубів фізкультурно-спортивної спрямованості (у т.ч. команд майстрів з ігрових видів спорту)</v>
      </c>
      <c r="C29" s="429"/>
      <c r="D29" s="429"/>
      <c r="E29" s="126" t="str">
        <f>'8.1'!C14</f>
        <v>грн.</v>
      </c>
      <c r="F29" s="341" t="s">
        <v>193</v>
      </c>
      <c r="G29" s="342"/>
      <c r="H29" s="343"/>
      <c r="I29" s="275">
        <f>'8.1'!M14</f>
        <v>450000</v>
      </c>
      <c r="J29" s="275">
        <v>550000</v>
      </c>
    </row>
    <row r="30" spans="1:10" s="3" customFormat="1" ht="58.5" customHeight="1">
      <c r="A30" s="175"/>
      <c r="B30" s="429" t="str">
        <f>'8.1'!B15</f>
        <v>обсяг витрат на забезпечення екіпірування збірних команд області єдиною спортивною формою, взуттям, інвентарем, обладнанням та медикаментами, спеціальним спортивним обладнанням та устаткуванням</v>
      </c>
      <c r="C30" s="429"/>
      <c r="D30" s="429"/>
      <c r="E30" s="126" t="str">
        <f>'8.1'!C15</f>
        <v>грн.</v>
      </c>
      <c r="F30" s="341" t="s">
        <v>193</v>
      </c>
      <c r="G30" s="342"/>
      <c r="H30" s="343"/>
      <c r="I30" s="275">
        <f>'8.1'!M15</f>
        <v>400000</v>
      </c>
      <c r="J30" s="275">
        <v>450000</v>
      </c>
    </row>
    <row r="31" spans="1:10" s="3" customFormat="1" ht="93.75" customHeight="1">
      <c r="A31" s="175"/>
      <c r="B31" s="429" t="str">
        <f>'8.1'!B16</f>
        <v>обсяг витрат для забезпечення проведення на базі спортивно-оздоровчих закладів (інших закладів, що передбачають можливість проведення спортивно-тренувальної роботи) спортивних зборів, таборів, спеціалізованих змін тощо для членів збірних команд області з видів спорту, вихованців дитячо-юнацьких спортивних шкіл</v>
      </c>
      <c r="C31" s="429"/>
      <c r="D31" s="429"/>
      <c r="E31" s="126" t="str">
        <f>'8.1'!C16</f>
        <v>грн.</v>
      </c>
      <c r="F31" s="341" t="s">
        <v>193</v>
      </c>
      <c r="G31" s="342"/>
      <c r="H31" s="343"/>
      <c r="I31" s="275">
        <f>'8.1'!M16</f>
        <v>0</v>
      </c>
      <c r="J31" s="275">
        <v>200000</v>
      </c>
    </row>
    <row r="32" spans="1:10" s="3" customFormat="1" ht="57" customHeight="1">
      <c r="A32" s="175"/>
      <c r="B32" s="429" t="str">
        <f>'8.1'!B17</f>
        <v>придбання спеціального спортивного обладнання та устаткування для проведення спортивних змагань різного рівня з пріоритетних видів спорту</v>
      </c>
      <c r="C32" s="429"/>
      <c r="D32" s="429"/>
      <c r="E32" s="126" t="str">
        <f>'8.1'!C17</f>
        <v>грн.</v>
      </c>
      <c r="F32" s="341" t="s">
        <v>193</v>
      </c>
      <c r="G32" s="342"/>
      <c r="H32" s="343"/>
      <c r="I32" s="275">
        <f>'8.1'!M17</f>
        <v>0</v>
      </c>
      <c r="J32" s="275">
        <v>300000</v>
      </c>
    </row>
    <row r="33" spans="1:12" s="3" customFormat="1" ht="42.75" customHeight="1">
      <c r="A33" s="175"/>
      <c r="B33" s="429" t="str">
        <f>'8.1'!B18</f>
        <v>обсяг витрат на проведення традиційних щорічних юнацьких спортивних ігор, ігор школярів області </v>
      </c>
      <c r="C33" s="429"/>
      <c r="D33" s="429"/>
      <c r="E33" s="126" t="str">
        <f>'8.1'!C18</f>
        <v>грн.</v>
      </c>
      <c r="F33" s="341" t="s">
        <v>193</v>
      </c>
      <c r="G33" s="342"/>
      <c r="H33" s="343"/>
      <c r="I33" s="275">
        <f>'8.1'!M18</f>
        <v>0</v>
      </c>
      <c r="J33" s="275">
        <f t="shared" si="0"/>
        <v>0</v>
      </c>
      <c r="L33" s="276"/>
    </row>
    <row r="34" spans="1:10" s="3" customFormat="1" ht="59.25" customHeight="1">
      <c r="A34" s="175"/>
      <c r="B34" s="429" t="str">
        <f>'8.1'!B19</f>
        <v>обсяг витрат на відрядження збірних команд для участі у всеукраїнських змаганнях  іграх школярів, всеукраїнській спартакіаді серед допризовної молоді, традиційних спортивних змагань серед ветеранів спорту</v>
      </c>
      <c r="C34" s="429"/>
      <c r="D34" s="429"/>
      <c r="E34" s="126" t="str">
        <f>'8.1'!C19</f>
        <v>грн.</v>
      </c>
      <c r="F34" s="341" t="s">
        <v>193</v>
      </c>
      <c r="G34" s="342"/>
      <c r="H34" s="343"/>
      <c r="I34" s="275">
        <f>'8.1'!M19</f>
        <v>110000</v>
      </c>
      <c r="J34" s="275">
        <f>100000+110000</f>
        <v>210000</v>
      </c>
    </row>
    <row r="35" spans="1:10" s="3" customFormat="1" ht="63" customHeight="1">
      <c r="A35" s="175"/>
      <c r="B35" s="429" t="str">
        <f>'8.1'!B20</f>
        <v>обсяг витрат для забезпечення спортивним інвентарем, обладнанням, екіпіровкою (у т.ч спеціалізованим, пристосованим) членів збірних команд області з видів спорту інвалідів за різними нозологіями</v>
      </c>
      <c r="C35" s="429"/>
      <c r="D35" s="429"/>
      <c r="E35" s="126" t="str">
        <f>'8.1'!C20</f>
        <v>грн.</v>
      </c>
      <c r="F35" s="341" t="s">
        <v>193</v>
      </c>
      <c r="G35" s="342"/>
      <c r="H35" s="343"/>
      <c r="I35" s="275">
        <f>'8.1'!M20</f>
        <v>0</v>
      </c>
      <c r="J35" s="275">
        <f t="shared" si="0"/>
        <v>0</v>
      </c>
    </row>
    <row r="36" spans="1:10" s="3" customFormat="1" ht="44.25" customHeight="1">
      <c r="A36" s="175"/>
      <c r="B36" s="429" t="str">
        <f>'8.1'!B21</f>
        <v>обсяг витрат на систему спортивно-медичної диспансеризації, супроводу та медичного забезпечення членів збірних команд області з видів спорту</v>
      </c>
      <c r="C36" s="429"/>
      <c r="D36" s="429"/>
      <c r="E36" s="126" t="str">
        <f>'8.1'!C21</f>
        <v>грн.</v>
      </c>
      <c r="F36" s="341" t="s">
        <v>193</v>
      </c>
      <c r="G36" s="342"/>
      <c r="H36" s="343"/>
      <c r="I36" s="275">
        <f>'8.1'!M21</f>
        <v>400000</v>
      </c>
      <c r="J36" s="275">
        <v>520000</v>
      </c>
    </row>
    <row r="37" spans="1:12" s="3" customFormat="1" ht="29.25" customHeight="1">
      <c r="A37" s="175"/>
      <c r="B37" s="429" t="str">
        <f>'8.1'!B22</f>
        <v>обсяг витрат на інші заходи з розвитку фізичної культури і спорту</v>
      </c>
      <c r="C37" s="429"/>
      <c r="D37" s="429"/>
      <c r="E37" s="126" t="str">
        <f>'8.1'!C22</f>
        <v>грн.</v>
      </c>
      <c r="F37" s="341" t="s">
        <v>193</v>
      </c>
      <c r="G37" s="342"/>
      <c r="H37" s="343"/>
      <c r="I37" s="275">
        <f>'8.1'!M22</f>
        <v>180000</v>
      </c>
      <c r="J37" s="275">
        <v>790000</v>
      </c>
      <c r="L37" s="276">
        <f>J26+J27+J29+J30+J31+J32+J34+J36+J37</f>
        <v>6260000</v>
      </c>
    </row>
    <row r="38" spans="1:10" s="3" customFormat="1" ht="24.75" customHeight="1">
      <c r="A38" s="175"/>
      <c r="B38" s="429" t="str">
        <f>'8.1'!B23</f>
        <v>обсяг витрат на встановлення спортивних майданчиків</v>
      </c>
      <c r="C38" s="429"/>
      <c r="D38" s="429"/>
      <c r="E38" s="126" t="str">
        <f>'8.1'!C23</f>
        <v>грн.</v>
      </c>
      <c r="F38" s="341" t="s">
        <v>243</v>
      </c>
      <c r="G38" s="342"/>
      <c r="H38" s="343"/>
      <c r="I38" s="275">
        <f>'8.1'!M23</f>
        <v>0</v>
      </c>
      <c r="J38" s="275">
        <v>16</v>
      </c>
    </row>
    <row r="39" spans="1:10" s="3" customFormat="1" ht="22.5" customHeight="1">
      <c r="A39" s="175"/>
      <c r="B39" s="430" t="str">
        <f>'8.1'!B24</f>
        <v>продукту</v>
      </c>
      <c r="C39" s="430"/>
      <c r="D39" s="430"/>
      <c r="E39" s="126">
        <f>'8.1'!C24</f>
        <v>0</v>
      </c>
      <c r="F39" s="341"/>
      <c r="G39" s="342"/>
      <c r="H39" s="343"/>
      <c r="I39" s="275">
        <f>'8.1'!M24</f>
        <v>0</v>
      </c>
      <c r="J39" s="275">
        <f t="shared" si="0"/>
        <v>0</v>
      </c>
    </row>
    <row r="40" spans="1:10" s="3" customFormat="1" ht="40.5" customHeight="1">
      <c r="A40" s="175"/>
      <c r="B40" s="429" t="str">
        <f>'8.1'!B25</f>
        <v>кількість отримувачів заохочень/винагород (спортсмени, тренери, видатні діячі)</v>
      </c>
      <c r="C40" s="429"/>
      <c r="D40" s="429"/>
      <c r="E40" s="126" t="str">
        <f>'8.1'!C25</f>
        <v>осіб</v>
      </c>
      <c r="F40" s="341" t="s">
        <v>201</v>
      </c>
      <c r="G40" s="342"/>
      <c r="H40" s="343"/>
      <c r="I40" s="275">
        <f>'8.1'!M25</f>
        <v>200</v>
      </c>
      <c r="J40" s="275">
        <f t="shared" si="0"/>
        <v>200</v>
      </c>
    </row>
    <row r="41" spans="1:10" s="3" customFormat="1" ht="63" customHeight="1">
      <c r="A41" s="175"/>
      <c r="B41" s="429" t="str">
        <f>'8.1'!B26</f>
        <v>кількість людино-днів спортивних заходів, що проводяться закладами фізичної культури і спорту, організаціями фізкультурно-спортивної спрямованості, які отримують фінансову підтримку з бюджету</v>
      </c>
      <c r="C41" s="429"/>
      <c r="D41" s="429"/>
      <c r="E41" s="126" t="str">
        <f>'8.1'!C26</f>
        <v>од.</v>
      </c>
      <c r="F41" s="341" t="s">
        <v>244</v>
      </c>
      <c r="G41" s="342"/>
      <c r="H41" s="343"/>
      <c r="I41" s="275">
        <f>'8.1'!M26</f>
        <v>0</v>
      </c>
      <c r="J41" s="275">
        <f t="shared" si="0"/>
        <v>0</v>
      </c>
    </row>
    <row r="42" spans="1:10" s="3" customFormat="1" ht="45.75" customHeight="1">
      <c r="A42" s="175"/>
      <c r="B42" s="429" t="str">
        <f>'8.1'!B27</f>
        <v>кількість студентів державних вузів із числа провідних спортсменів області, працівників галузі області, навчання яких оплачується</v>
      </c>
      <c r="C42" s="429"/>
      <c r="D42" s="429"/>
      <c r="E42" s="126" t="str">
        <f>'8.1'!C27</f>
        <v>осіб</v>
      </c>
      <c r="F42" s="341" t="s">
        <v>201</v>
      </c>
      <c r="G42" s="342"/>
      <c r="H42" s="343"/>
      <c r="I42" s="275">
        <f>'8.1'!M27</f>
        <v>13</v>
      </c>
      <c r="J42" s="275">
        <f t="shared" si="0"/>
        <v>13</v>
      </c>
    </row>
    <row r="43" spans="1:10" s="3" customFormat="1" ht="34.5" customHeight="1">
      <c r="A43" s="175"/>
      <c r="B43" s="429" t="str">
        <f>'8.1'!B28</f>
        <v>кількість спеціалізованих класів, яким надається фінансова підтримка</v>
      </c>
      <c r="C43" s="429"/>
      <c r="D43" s="429"/>
      <c r="E43" s="126" t="str">
        <f>'8.1'!C28</f>
        <v>од.</v>
      </c>
      <c r="F43" s="341" t="s">
        <v>201</v>
      </c>
      <c r="G43" s="342"/>
      <c r="H43" s="343"/>
      <c r="I43" s="275">
        <f>'8.1'!M28</f>
        <v>0</v>
      </c>
      <c r="J43" s="275">
        <f t="shared" si="0"/>
        <v>0</v>
      </c>
    </row>
    <row r="44" spans="1:10" s="3" customFormat="1" ht="51" customHeight="1">
      <c r="A44" s="175"/>
      <c r="B44" s="429" t="str">
        <f>'8.1'!B29</f>
        <v>кількість клубів фізкультурно-спортивної спрямованості (у т.ч. команд майстрів з ігрових видів спорту), яким надається фінансова підтримка</v>
      </c>
      <c r="C44" s="429"/>
      <c r="D44" s="429"/>
      <c r="E44" s="126" t="str">
        <f>'8.1'!C29</f>
        <v>од.</v>
      </c>
      <c r="F44" s="341" t="s">
        <v>201</v>
      </c>
      <c r="G44" s="342"/>
      <c r="H44" s="343"/>
      <c r="I44" s="275">
        <f>'8.1'!M29</f>
        <v>1</v>
      </c>
      <c r="J44" s="275">
        <f t="shared" si="0"/>
        <v>1</v>
      </c>
    </row>
    <row r="45" spans="1:10" s="3" customFormat="1" ht="60.75" customHeight="1">
      <c r="A45" s="175"/>
      <c r="B45" s="429" t="str">
        <f>'8.1'!B30</f>
        <v>кількість збірних команд області, які забезпечені єдиною спортивною формою, взуттям, інвентарем, обладнанням та медикаментами, спеціальним спортивним обладнанням та устаткуванням</v>
      </c>
      <c r="C45" s="429"/>
      <c r="D45" s="429"/>
      <c r="E45" s="126" t="str">
        <f>'8.1'!C30</f>
        <v>од.</v>
      </c>
      <c r="F45" s="341" t="s">
        <v>201</v>
      </c>
      <c r="G45" s="342"/>
      <c r="H45" s="343"/>
      <c r="I45" s="275">
        <f>'8.1'!M30</f>
        <v>10</v>
      </c>
      <c r="J45" s="275">
        <v>11</v>
      </c>
    </row>
    <row r="46" spans="1:10" s="3" customFormat="1" ht="41.25" customHeight="1">
      <c r="A46" s="175"/>
      <c r="B46" s="429" t="str">
        <f>'8.1'!B31</f>
        <v>кількість спеціалізованих змін для членів збірних команд області з видів спорту, вихованців дитячо-юнацьких спортивних шкіл</v>
      </c>
      <c r="C46" s="429"/>
      <c r="D46" s="429"/>
      <c r="E46" s="126" t="str">
        <f>'8.1'!C31</f>
        <v>од.</v>
      </c>
      <c r="F46" s="341" t="s">
        <v>201</v>
      </c>
      <c r="G46" s="342"/>
      <c r="H46" s="343"/>
      <c r="I46" s="275">
        <f>'8.1'!M31</f>
        <v>0</v>
      </c>
      <c r="J46" s="275">
        <f t="shared" si="0"/>
        <v>0</v>
      </c>
    </row>
    <row r="47" spans="1:10" s="3" customFormat="1" ht="27.75" customHeight="1">
      <c r="A47" s="175"/>
      <c r="B47" s="429" t="str">
        <f>'8.1'!B32</f>
        <v>кількість спортивних змагань з видів спорту за участю іноземних команд  </v>
      </c>
      <c r="C47" s="429"/>
      <c r="D47" s="429"/>
      <c r="E47" s="126" t="str">
        <f>'8.1'!C32</f>
        <v>од.</v>
      </c>
      <c r="F47" s="341" t="s">
        <v>201</v>
      </c>
      <c r="G47" s="342"/>
      <c r="H47" s="343"/>
      <c r="I47" s="275">
        <f>'8.1'!M32</f>
        <v>0</v>
      </c>
      <c r="J47" s="275">
        <f t="shared" si="0"/>
        <v>0</v>
      </c>
    </row>
    <row r="48" spans="1:10" s="3" customFormat="1" ht="42" customHeight="1">
      <c r="A48" s="175"/>
      <c r="B48" s="429" t="str">
        <f>'8.1'!B33</f>
        <v>кількість спартакіад серед ветеранів спорту та участь в чемпіонатах, кубках України серед ветеранів спорту</v>
      </c>
      <c r="C48" s="429"/>
      <c r="D48" s="429"/>
      <c r="E48" s="126" t="str">
        <f>'8.1'!C33</f>
        <v>од.</v>
      </c>
      <c r="F48" s="341" t="s">
        <v>201</v>
      </c>
      <c r="G48" s="342"/>
      <c r="H48" s="343"/>
      <c r="I48" s="275">
        <f>'8.1'!M33</f>
        <v>15</v>
      </c>
      <c r="J48" s="275">
        <f t="shared" si="0"/>
        <v>15</v>
      </c>
    </row>
    <row r="49" spans="1:10" s="3" customFormat="1" ht="25.5" customHeight="1">
      <c r="A49" s="175"/>
      <c r="B49" s="429" t="str">
        <f>'8.1'!B34</f>
        <v>кількість інших заходів з розвитку фізичної культури і спорту</v>
      </c>
      <c r="C49" s="429"/>
      <c r="D49" s="429"/>
      <c r="E49" s="126" t="str">
        <f>'8.1'!C34</f>
        <v>од.</v>
      </c>
      <c r="F49" s="341" t="s">
        <v>201</v>
      </c>
      <c r="G49" s="342"/>
      <c r="H49" s="343"/>
      <c r="I49" s="275">
        <f>'8.1'!M34</f>
        <v>13</v>
      </c>
      <c r="J49" s="275">
        <f t="shared" si="0"/>
        <v>13</v>
      </c>
    </row>
    <row r="50" spans="1:10" s="3" customFormat="1" ht="21" customHeight="1">
      <c r="A50" s="175"/>
      <c r="B50" s="429" t="str">
        <f>'8.1'!B35</f>
        <v>кількість встановлених майданчиків</v>
      </c>
      <c r="C50" s="429"/>
      <c r="D50" s="429"/>
      <c r="E50" s="126" t="str">
        <f>'8.1'!C35</f>
        <v>од.</v>
      </c>
      <c r="F50" s="341" t="s">
        <v>245</v>
      </c>
      <c r="G50" s="342"/>
      <c r="H50" s="343"/>
      <c r="I50" s="275">
        <f>'8.1'!M35</f>
        <v>0</v>
      </c>
      <c r="J50" s="275">
        <f t="shared" si="0"/>
        <v>0</v>
      </c>
    </row>
    <row r="51" spans="1:10" s="3" customFormat="1" ht="21" customHeight="1">
      <c r="A51" s="175"/>
      <c r="B51" s="430" t="str">
        <f>'8.1'!B36</f>
        <v>ефективності</v>
      </c>
      <c r="C51" s="430"/>
      <c r="D51" s="430"/>
      <c r="E51" s="126">
        <f>'8.1'!C36</f>
        <v>0</v>
      </c>
      <c r="F51" s="341"/>
      <c r="G51" s="342"/>
      <c r="H51" s="343"/>
      <c r="I51" s="275">
        <f>'8.1'!M36</f>
        <v>0</v>
      </c>
      <c r="J51" s="275">
        <f t="shared" si="0"/>
        <v>0</v>
      </c>
    </row>
    <row r="52" spans="1:10" s="3" customFormat="1" ht="39" customHeight="1">
      <c r="A52" s="175"/>
      <c r="B52" s="429" t="str">
        <f>'8.1'!B37</f>
        <v>середній розмір заохочення/винагороди для одного отримувача (спортсмени, тренери, видатні діячі)</v>
      </c>
      <c r="C52" s="429"/>
      <c r="D52" s="429"/>
      <c r="E52" s="126" t="str">
        <f>'8.1'!C37</f>
        <v>грн.</v>
      </c>
      <c r="F52" s="341" t="s">
        <v>201</v>
      </c>
      <c r="G52" s="342"/>
      <c r="H52" s="343"/>
      <c r="I52" s="275">
        <f>'8.1'!M37</f>
        <v>5000</v>
      </c>
      <c r="J52" s="275">
        <f t="shared" si="0"/>
        <v>5000</v>
      </c>
    </row>
    <row r="53" spans="1:10" s="3" customFormat="1" ht="51" customHeight="1">
      <c r="A53" s="175"/>
      <c r="B53" s="429" t="str">
        <f>'8.1'!B38</f>
        <v>середній розмір фінансової підтримки одному закладу фізичної культури і спорту, організації фізкультурно-спортивної спрямованості, що отримують фінансову підтримку з бюджету</v>
      </c>
      <c r="C53" s="429"/>
      <c r="D53" s="429"/>
      <c r="E53" s="126" t="str">
        <f>'8.1'!C38</f>
        <v>грн.</v>
      </c>
      <c r="F53" s="341" t="s">
        <v>246</v>
      </c>
      <c r="G53" s="342"/>
      <c r="H53" s="343"/>
      <c r="I53" s="275">
        <f>'8.1'!M38</f>
        <v>0</v>
      </c>
      <c r="J53" s="275">
        <f t="shared" si="0"/>
        <v>0</v>
      </c>
    </row>
    <row r="54" spans="1:10" s="3" customFormat="1" ht="63" customHeight="1">
      <c r="A54" s="175"/>
      <c r="B54" s="429" t="str">
        <f>'8.1'!B39</f>
        <v>середні витрати на проведення одного спортивного заходу закладами фізичної культури і спорту, організаціями фізкультурно-спортивної спрямованості, що отримують фінансову підтримку з бюджету</v>
      </c>
      <c r="C54" s="429"/>
      <c r="D54" s="429"/>
      <c r="E54" s="126" t="str">
        <f>'8.1'!C39</f>
        <v>грн.</v>
      </c>
      <c r="F54" s="341" t="s">
        <v>244</v>
      </c>
      <c r="G54" s="342"/>
      <c r="H54" s="343"/>
      <c r="I54" s="275">
        <f>'8.1'!M39</f>
        <v>0</v>
      </c>
      <c r="J54" s="275">
        <f t="shared" si="0"/>
        <v>0</v>
      </c>
    </row>
    <row r="55" spans="1:10" s="3" customFormat="1" ht="64.5" customHeight="1">
      <c r="A55" s="175"/>
      <c r="B55" s="429" t="str">
        <f>'8.1'!B40</f>
        <v>середні витрати на проведення одного людино-дня спортивного заходу  закладами фізичної культури і спорту, організаціями фізкультурно-спортивної спрямованості, що отримують фінансову підтримку з бюджету</v>
      </c>
      <c r="C55" s="429"/>
      <c r="D55" s="429"/>
      <c r="E55" s="126" t="str">
        <f>'8.1'!C40</f>
        <v>грн.</v>
      </c>
      <c r="F55" s="341" t="s">
        <v>244</v>
      </c>
      <c r="G55" s="342"/>
      <c r="H55" s="343"/>
      <c r="I55" s="275">
        <f>'8.1'!M40</f>
        <v>0</v>
      </c>
      <c r="J55" s="275">
        <f t="shared" si="0"/>
        <v>0</v>
      </c>
    </row>
    <row r="56" spans="1:10" s="3" customFormat="1" ht="27" customHeight="1">
      <c r="A56" s="175"/>
      <c r="B56" s="429" t="str">
        <f>'8.1'!B41</f>
        <v>середній розмір видатків на оплату за навчання одного студента</v>
      </c>
      <c r="C56" s="429"/>
      <c r="D56" s="429"/>
      <c r="E56" s="126" t="str">
        <f>'8.1'!C41</f>
        <v>грн.</v>
      </c>
      <c r="F56" s="341" t="s">
        <v>201</v>
      </c>
      <c r="G56" s="342"/>
      <c r="H56" s="343"/>
      <c r="I56" s="275">
        <f>'8.1'!M41</f>
        <v>23077</v>
      </c>
      <c r="J56" s="275">
        <f t="shared" si="0"/>
        <v>23077</v>
      </c>
    </row>
    <row r="57" spans="1:10" s="3" customFormat="1" ht="21.75" customHeight="1">
      <c r="A57" s="175"/>
      <c r="B57" s="429" t="str">
        <f>'8.1'!B42</f>
        <v>середній розмір видатків на один спеціалізований клас</v>
      </c>
      <c r="C57" s="429"/>
      <c r="D57" s="429"/>
      <c r="E57" s="126" t="str">
        <f>'8.1'!C42</f>
        <v>грн.</v>
      </c>
      <c r="F57" s="341" t="s">
        <v>201</v>
      </c>
      <c r="G57" s="342"/>
      <c r="H57" s="343"/>
      <c r="I57" s="275">
        <f>'8.1'!M42</f>
        <v>0</v>
      </c>
      <c r="J57" s="275">
        <f t="shared" si="0"/>
        <v>0</v>
      </c>
    </row>
    <row r="58" spans="1:10" s="3" customFormat="1" ht="36.75" customHeight="1">
      <c r="A58" s="175"/>
      <c r="B58" s="429" t="str">
        <f>'8.1'!B43</f>
        <v>середній розмір фінасової підтримки одного клубу фізкультурно-спортивної спрямованості</v>
      </c>
      <c r="C58" s="429"/>
      <c r="D58" s="429"/>
      <c r="E58" s="126" t="str">
        <f>'8.1'!C43</f>
        <v>грн.</v>
      </c>
      <c r="F58" s="341" t="s">
        <v>201</v>
      </c>
      <c r="G58" s="342"/>
      <c r="H58" s="343"/>
      <c r="I58" s="275">
        <f>'8.1'!M43</f>
        <v>450000</v>
      </c>
      <c r="J58" s="275">
        <f t="shared" si="0"/>
        <v>450000</v>
      </c>
    </row>
    <row r="59" spans="1:10" s="3" customFormat="1" ht="51" customHeight="1">
      <c r="A59" s="175"/>
      <c r="B59" s="429" t="str">
        <f>'8.1'!B44</f>
        <v>середній розмір витрат на проведення однієї спеціалізованої зміни для членів збірних команд області з видів спорту, вихованців дитячо-юнацьких спортивних шкіл</v>
      </c>
      <c r="C59" s="429"/>
      <c r="D59" s="429"/>
      <c r="E59" s="126" t="str">
        <f>'8.1'!C44</f>
        <v>грн.</v>
      </c>
      <c r="F59" s="341" t="s">
        <v>201</v>
      </c>
      <c r="G59" s="342"/>
      <c r="H59" s="343"/>
      <c r="I59" s="275">
        <f>'8.1'!M44</f>
        <v>0</v>
      </c>
      <c r="J59" s="275">
        <f>100000/2</f>
        <v>50000</v>
      </c>
    </row>
    <row r="60" spans="1:10" s="3" customFormat="1" ht="36" customHeight="1">
      <c r="A60" s="175"/>
      <c r="B60" s="429" t="str">
        <f>'8.1'!B45</f>
        <v>середній розмір витрат на проведення одного спортивного змагання  за участю іноземних команд  </v>
      </c>
      <c r="C60" s="429"/>
      <c r="D60" s="429"/>
      <c r="E60" s="126" t="str">
        <f>'8.1'!C45</f>
        <v>грн.</v>
      </c>
      <c r="F60" s="341" t="s">
        <v>201</v>
      </c>
      <c r="G60" s="342"/>
      <c r="H60" s="343"/>
      <c r="I60" s="275">
        <f>'8.1'!M45</f>
        <v>0</v>
      </c>
      <c r="J60" s="275">
        <f>100000/2</f>
        <v>50000</v>
      </c>
    </row>
    <row r="61" spans="1:10" s="3" customFormat="1" ht="48" customHeight="1">
      <c r="A61" s="175"/>
      <c r="B61" s="429" t="str">
        <f>'8.1'!B46</f>
        <v>середній розмір витрат на проведення спартакіад серед ветеранів спорту, участь в чемпіонатах, кубках України серед ветеранів спорту, спартакіади серед допризовної молоді</v>
      </c>
      <c r="C61" s="429"/>
      <c r="D61" s="429"/>
      <c r="E61" s="126" t="str">
        <f>'8.1'!C46</f>
        <v>грн.</v>
      </c>
      <c r="F61" s="341" t="s">
        <v>201</v>
      </c>
      <c r="G61" s="342"/>
      <c r="H61" s="343"/>
      <c r="I61" s="275">
        <f>'8.1'!M46</f>
        <v>13750</v>
      </c>
      <c r="J61" s="275">
        <f>J34/10</f>
        <v>21000</v>
      </c>
    </row>
    <row r="62" spans="1:10" s="3" customFormat="1" ht="38.25" customHeight="1">
      <c r="A62" s="175"/>
      <c r="B62" s="429" t="str">
        <f>'8.1'!B47</f>
        <v>середній розмір витрат на проведення інших заходів з розвитку фізичної культури і спорту</v>
      </c>
      <c r="C62" s="429"/>
      <c r="D62" s="429"/>
      <c r="E62" s="126" t="str">
        <f>'8.1'!C47</f>
        <v>грн.</v>
      </c>
      <c r="F62" s="341" t="s">
        <v>201</v>
      </c>
      <c r="G62" s="342"/>
      <c r="H62" s="343"/>
      <c r="I62" s="275">
        <f>'8.1'!M47</f>
        <v>13846</v>
      </c>
      <c r="J62" s="275">
        <f>J37/30</f>
        <v>26333</v>
      </c>
    </row>
    <row r="63" spans="1:10" s="3" customFormat="1" ht="33.75" customHeight="1">
      <c r="A63" s="175"/>
      <c r="B63" s="429" t="str">
        <f>'8.1'!B48</f>
        <v>середні витрати на придбання одного штучного покриття з монтажем </v>
      </c>
      <c r="C63" s="429"/>
      <c r="D63" s="429"/>
      <c r="E63" s="126" t="str">
        <f>'8.1'!C48</f>
        <v>грн.</v>
      </c>
      <c r="F63" s="341" t="s">
        <v>197</v>
      </c>
      <c r="G63" s="342"/>
      <c r="H63" s="343"/>
      <c r="I63" s="275">
        <f>'8.1'!M48</f>
        <v>0</v>
      </c>
      <c r="J63" s="275">
        <f>31500000/16</f>
        <v>1968750</v>
      </c>
    </row>
    <row r="64" spans="1:10" s="3" customFormat="1" ht="18.75" customHeight="1">
      <c r="A64" s="175"/>
      <c r="B64" s="430" t="str">
        <f>'8.1'!B49</f>
        <v>якості</v>
      </c>
      <c r="C64" s="430"/>
      <c r="D64" s="430"/>
      <c r="E64" s="126">
        <f>'8.1'!C49</f>
        <v>0</v>
      </c>
      <c r="F64" s="341"/>
      <c r="G64" s="342"/>
      <c r="H64" s="343"/>
      <c r="I64" s="275">
        <f>'8.1'!M49</f>
        <v>0</v>
      </c>
      <c r="J64" s="275">
        <f t="shared" si="0"/>
        <v>0</v>
      </c>
    </row>
    <row r="65" spans="1:10" s="3" customFormat="1" ht="33" customHeight="1">
      <c r="A65" s="175"/>
      <c r="B65" s="429" t="str">
        <f>'8.1'!B50</f>
        <v>динаміка кількості отримувачів заохочень/винагород порівняно з минулим роком</v>
      </c>
      <c r="C65" s="429"/>
      <c r="D65" s="429"/>
      <c r="E65" s="126" t="str">
        <f>'8.1'!C50</f>
        <v>%</v>
      </c>
      <c r="F65" s="341" t="s">
        <v>200</v>
      </c>
      <c r="G65" s="342"/>
      <c r="H65" s="343"/>
      <c r="I65" s="253">
        <f>'8.1'!M50</f>
        <v>-14.2</v>
      </c>
      <c r="J65" s="253">
        <f>(230/233)*100-100</f>
        <v>-1.3</v>
      </c>
    </row>
    <row r="66" spans="1:10" s="3" customFormat="1" ht="62.25" customHeight="1">
      <c r="A66" s="175"/>
      <c r="B66" s="429" t="str">
        <f>'8.1'!B51</f>
        <v>динаміка кількості учасників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 порівняно з минулим роком</v>
      </c>
      <c r="C66" s="429"/>
      <c r="D66" s="429"/>
      <c r="E66" s="126" t="str">
        <f>'8.1'!C51</f>
        <v>%</v>
      </c>
      <c r="F66" s="341" t="s">
        <v>200</v>
      </c>
      <c r="G66" s="342"/>
      <c r="H66" s="343"/>
      <c r="I66" s="253">
        <f>'8.1'!M51</f>
        <v>0</v>
      </c>
      <c r="J66" s="253">
        <f t="shared" si="0"/>
        <v>0</v>
      </c>
    </row>
    <row r="67" spans="1:10" s="3" customFormat="1" ht="51" customHeight="1">
      <c r="A67" s="175"/>
      <c r="B67" s="429" t="str">
        <f>'8.1'!B52</f>
        <v>динаміка витрат для створення та вдосконалення необхідних умов для подальшого розвитку фізичної культури і спорту в області  порівняно з попереднім роком</v>
      </c>
      <c r="C67" s="429"/>
      <c r="D67" s="429"/>
      <c r="E67" s="126" t="str">
        <f>'8.1'!C52</f>
        <v>%</v>
      </c>
      <c r="F67" s="341" t="s">
        <v>247</v>
      </c>
      <c r="G67" s="342"/>
      <c r="H67" s="343"/>
      <c r="I67" s="253">
        <f>'8.1'!M52</f>
        <v>-0.1</v>
      </c>
      <c r="J67" s="253">
        <f>(6260000-3503400)/3503400*100</f>
        <v>78.7</v>
      </c>
    </row>
    <row r="68" spans="1:10" s="3" customFormat="1" ht="40.5" customHeight="1">
      <c r="A68" s="175"/>
      <c r="B68" s="429" t="str">
        <f>'8.1'!B53</f>
        <v>збільшення кількості встановлених майданчиків, порівняно з минулим роком</v>
      </c>
      <c r="C68" s="429"/>
      <c r="D68" s="429"/>
      <c r="E68" s="126" t="str">
        <f>'8.1'!C53</f>
        <v>%</v>
      </c>
      <c r="F68" s="341" t="s">
        <v>248</v>
      </c>
      <c r="G68" s="342"/>
      <c r="H68" s="343"/>
      <c r="I68" s="253">
        <f>'8.1'!M53</f>
        <v>0</v>
      </c>
      <c r="J68" s="253">
        <v>100</v>
      </c>
    </row>
    <row r="69" spans="1:10" s="3" customFormat="1" ht="13.5">
      <c r="A69" s="223"/>
      <c r="B69" s="224"/>
      <c r="C69" s="224"/>
      <c r="D69" s="224"/>
      <c r="E69" s="225"/>
      <c r="F69" s="226"/>
      <c r="G69" s="226"/>
      <c r="H69" s="226"/>
      <c r="I69" s="227"/>
      <c r="J69" s="227"/>
    </row>
    <row r="70" spans="1:10" s="3" customFormat="1" ht="28.5" customHeight="1">
      <c r="A70" s="443" t="s">
        <v>296</v>
      </c>
      <c r="B70" s="443"/>
      <c r="C70" s="443"/>
      <c r="D70" s="443"/>
      <c r="E70" s="443"/>
      <c r="F70" s="443"/>
      <c r="G70" s="443"/>
      <c r="H70" s="443"/>
      <c r="I70" s="443"/>
      <c r="J70" s="443"/>
    </row>
    <row r="71" spans="1:10" s="3" customFormat="1" ht="31.5" customHeight="1">
      <c r="A71" s="304" t="s">
        <v>312</v>
      </c>
      <c r="B71" s="304"/>
      <c r="C71" s="304"/>
      <c r="D71" s="304"/>
      <c r="E71" s="304"/>
      <c r="F71" s="304"/>
      <c r="G71" s="304"/>
      <c r="H71" s="304"/>
      <c r="I71" s="304"/>
      <c r="J71" s="304"/>
    </row>
    <row r="72" spans="1:10" s="3" customFormat="1" ht="15">
      <c r="A72" s="86"/>
      <c r="B72" s="86"/>
      <c r="C72" s="86"/>
      <c r="D72" s="86"/>
      <c r="E72" s="86"/>
      <c r="F72" s="86"/>
      <c r="G72" s="86"/>
      <c r="H72" s="86"/>
      <c r="I72" s="86"/>
      <c r="J72" s="86"/>
    </row>
    <row r="73" spans="1:10" s="3" customFormat="1" ht="15">
      <c r="A73" s="93"/>
      <c r="B73" s="93"/>
      <c r="C73" s="94"/>
      <c r="D73" s="94"/>
      <c r="E73" s="24"/>
      <c r="F73" s="24"/>
      <c r="G73" s="24"/>
      <c r="H73" s="97"/>
      <c r="I73" s="97"/>
      <c r="J73" s="97"/>
    </row>
    <row r="74" spans="1:10" s="19" customFormat="1" ht="15">
      <c r="A74" s="27" t="s">
        <v>297</v>
      </c>
      <c r="B74" s="27"/>
      <c r="E74" s="22"/>
      <c r="F74" s="22"/>
      <c r="G74" s="22"/>
      <c r="H74" s="22"/>
      <c r="I74" s="22"/>
      <c r="J74" s="4" t="s">
        <v>112</v>
      </c>
    </row>
    <row r="75" spans="1:10" s="3" customFormat="1" ht="13.5">
      <c r="A75" s="444" t="s">
        <v>3</v>
      </c>
      <c r="B75" s="445"/>
      <c r="C75" s="330" t="s">
        <v>15</v>
      </c>
      <c r="D75" s="314"/>
      <c r="E75" s="297" t="s">
        <v>166</v>
      </c>
      <c r="F75" s="297"/>
      <c r="G75" s="297" t="s">
        <v>262</v>
      </c>
      <c r="H75" s="297"/>
      <c r="I75" s="297" t="s">
        <v>298</v>
      </c>
      <c r="J75" s="297"/>
    </row>
    <row r="76" spans="1:10" s="3" customFormat="1" ht="49.5" customHeight="1">
      <c r="A76" s="446"/>
      <c r="B76" s="447"/>
      <c r="C76" s="310"/>
      <c r="D76" s="312"/>
      <c r="E76" s="167" t="s">
        <v>21</v>
      </c>
      <c r="F76" s="167" t="s">
        <v>149</v>
      </c>
      <c r="G76" s="167" t="s">
        <v>21</v>
      </c>
      <c r="H76" s="167" t="s">
        <v>149</v>
      </c>
      <c r="I76" s="297"/>
      <c r="J76" s="297"/>
    </row>
    <row r="77" spans="1:10" s="3" customFormat="1" ht="13.5">
      <c r="A77" s="299">
        <v>1</v>
      </c>
      <c r="B77" s="301"/>
      <c r="C77" s="299">
        <v>2</v>
      </c>
      <c r="D77" s="301"/>
      <c r="E77" s="28">
        <v>3</v>
      </c>
      <c r="F77" s="28">
        <v>4</v>
      </c>
      <c r="G77" s="28">
        <v>5</v>
      </c>
      <c r="H77" s="28">
        <v>6</v>
      </c>
      <c r="I77" s="440">
        <v>7</v>
      </c>
      <c r="J77" s="440"/>
    </row>
    <row r="78" spans="1:10" s="3" customFormat="1" ht="13.5">
      <c r="A78" s="299"/>
      <c r="B78" s="301"/>
      <c r="C78" s="431"/>
      <c r="D78" s="432"/>
      <c r="E78" s="253"/>
      <c r="F78" s="253"/>
      <c r="G78" s="253"/>
      <c r="H78" s="253"/>
      <c r="I78" s="433"/>
      <c r="J78" s="434"/>
    </row>
    <row r="79" spans="1:10" s="3" customFormat="1" ht="49.5" customHeight="1">
      <c r="A79" s="299">
        <f>A14</f>
        <v>2282</v>
      </c>
      <c r="B79" s="301"/>
      <c r="C79" s="431" t="str">
        <f>C14</f>
        <v>Окремі заходи по реалізації державних (регіональних) програм, не віднесені до заходів розвитку</v>
      </c>
      <c r="D79" s="432"/>
      <c r="E79" s="274">
        <v>1840</v>
      </c>
      <c r="F79" s="274">
        <v>1100</v>
      </c>
      <c r="G79" s="274">
        <v>1840</v>
      </c>
      <c r="H79" s="274">
        <v>1200</v>
      </c>
      <c r="I79" s="449" t="str">
        <f>I14</f>
        <v>Забезпечення заходів повязаних із співпрацею з обласними федераціями з видів спорту (олімпійських, неолімпійських та спорту осіб з інвалідністю) шляхом фінансувапння спортивних заходів, забезпечення спортивним інвентарем та матеріальним стимулюванням</v>
      </c>
      <c r="J79" s="450"/>
    </row>
    <row r="80" spans="1:10" s="3" customFormat="1" ht="72" customHeight="1">
      <c r="A80" s="299">
        <f>A16</f>
        <v>2730</v>
      </c>
      <c r="B80" s="301"/>
      <c r="C80" s="431" t="str">
        <f>C16</f>
        <v>Інші виплати населенню</v>
      </c>
      <c r="D80" s="432"/>
      <c r="E80" s="274">
        <v>1660</v>
      </c>
      <c r="F80" s="274">
        <v>1780</v>
      </c>
      <c r="G80" s="274">
        <v>1660</v>
      </c>
      <c r="H80" s="274">
        <v>2280</v>
      </c>
      <c r="I80" s="451"/>
      <c r="J80" s="452"/>
    </row>
    <row r="81" spans="1:10" s="3" customFormat="1" ht="72.75" customHeight="1">
      <c r="A81" s="454">
        <f>A17</f>
        <v>3110</v>
      </c>
      <c r="B81" s="455"/>
      <c r="C81" s="431" t="str">
        <f>C17</f>
        <v>Придбання обладнання і предметів довгострокового користування</v>
      </c>
      <c r="D81" s="432"/>
      <c r="E81" s="240"/>
      <c r="F81" s="240">
        <f>33500+500</f>
        <v>34000</v>
      </c>
      <c r="G81" s="240"/>
      <c r="H81" s="240">
        <f>35500+500</f>
        <v>36000</v>
      </c>
      <c r="I81" s="448" t="s">
        <v>258</v>
      </c>
      <c r="J81" s="448"/>
    </row>
    <row r="82" spans="1:10" s="3" customFormat="1" ht="13.5">
      <c r="A82" s="435"/>
      <c r="B82" s="436"/>
      <c r="C82" s="441" t="s">
        <v>198</v>
      </c>
      <c r="D82" s="442"/>
      <c r="E82" s="257">
        <f>SUM(E78:E81)</f>
        <v>3500</v>
      </c>
      <c r="F82" s="257">
        <f>SUM(F78:F81)</f>
        <v>36880</v>
      </c>
      <c r="G82" s="257">
        <f>SUM(G78:G81)</f>
        <v>3500</v>
      </c>
      <c r="H82" s="257">
        <f>SUM(H78:H81)</f>
        <v>39480</v>
      </c>
      <c r="I82" s="453"/>
      <c r="J82" s="453"/>
    </row>
    <row r="83" spans="1:10" s="1" customFormat="1" ht="15" customHeight="1">
      <c r="A83" s="23" t="s">
        <v>150</v>
      </c>
      <c r="B83" s="23"/>
      <c r="C83" s="23"/>
      <c r="D83" s="23"/>
      <c r="E83" s="23"/>
      <c r="F83" s="23"/>
      <c r="G83" s="23"/>
      <c r="H83" s="23"/>
      <c r="I83" s="23"/>
      <c r="J83" s="23"/>
    </row>
    <row r="84" spans="1:10" s="3" customFormat="1" ht="90" customHeight="1">
      <c r="A84" s="126" t="s">
        <v>11</v>
      </c>
      <c r="B84" s="292" t="s">
        <v>15</v>
      </c>
      <c r="C84" s="293"/>
      <c r="D84" s="294"/>
      <c r="E84" s="126" t="s">
        <v>13</v>
      </c>
      <c r="F84" s="126" t="s">
        <v>14</v>
      </c>
      <c r="G84" s="167" t="s">
        <v>186</v>
      </c>
      <c r="H84" s="167" t="s">
        <v>187</v>
      </c>
      <c r="I84" s="167" t="s">
        <v>300</v>
      </c>
      <c r="J84" s="167" t="s">
        <v>301</v>
      </c>
    </row>
    <row r="85" spans="1:10" s="3" customFormat="1" ht="13.5">
      <c r="A85" s="66">
        <v>1</v>
      </c>
      <c r="B85" s="344">
        <v>2</v>
      </c>
      <c r="C85" s="345"/>
      <c r="D85" s="346"/>
      <c r="E85" s="66">
        <v>3</v>
      </c>
      <c r="F85" s="66">
        <v>4</v>
      </c>
      <c r="G85" s="66">
        <v>5</v>
      </c>
      <c r="H85" s="66">
        <v>6</v>
      </c>
      <c r="I85" s="66">
        <v>7</v>
      </c>
      <c r="J85" s="66">
        <v>8</v>
      </c>
    </row>
    <row r="86" spans="1:10" s="3" customFormat="1" ht="13.5">
      <c r="A86" s="66"/>
      <c r="B86" s="426" t="str">
        <f>B22</f>
        <v>затрат</v>
      </c>
      <c r="C86" s="427"/>
      <c r="D86" s="428"/>
      <c r="E86" s="66"/>
      <c r="F86" s="66"/>
      <c r="G86" s="176"/>
      <c r="H86" s="176"/>
      <c r="I86" s="176"/>
      <c r="J86" s="176"/>
    </row>
    <row r="87" spans="1:10" s="3" customFormat="1" ht="23.25" customHeight="1">
      <c r="A87" s="66"/>
      <c r="B87" s="423" t="str">
        <f aca="true" t="shared" si="1" ref="B87:B132">B23</f>
        <v>кількість видів заохочень/винагород, що виплачуються щомісяця</v>
      </c>
      <c r="C87" s="424"/>
      <c r="D87" s="425"/>
      <c r="E87" s="315" t="str">
        <f>E23</f>
        <v>од.</v>
      </c>
      <c r="F87" s="238" t="str">
        <f>F23</f>
        <v>наказ</v>
      </c>
      <c r="G87" s="278">
        <f>I23</f>
        <v>1</v>
      </c>
      <c r="H87" s="275">
        <f>J23</f>
        <v>1</v>
      </c>
      <c r="I87" s="278">
        <f>G87</f>
        <v>1</v>
      </c>
      <c r="J87" s="176">
        <v>1</v>
      </c>
    </row>
    <row r="88" spans="1:10" s="3" customFormat="1" ht="57" customHeight="1">
      <c r="A88" s="126"/>
      <c r="B88" s="423" t="str">
        <f t="shared" si="1"/>
        <v>кількість закладів фізичної культури і спорту, організацій фізкультурно-спортивної спрямованості, яким надається фінансова підтримка з бюджету</v>
      </c>
      <c r="C88" s="424"/>
      <c r="D88" s="425"/>
      <c r="E88" s="315" t="str">
        <f aca="true" t="shared" si="2" ref="E88:F132">E24</f>
        <v>од.</v>
      </c>
      <c r="F88" s="238" t="str">
        <f t="shared" si="2"/>
        <v>мережа розпорядників і одержувачів коштів</v>
      </c>
      <c r="G88" s="278">
        <f aca="true" t="shared" si="3" ref="G88:G132">I24</f>
        <v>0</v>
      </c>
      <c r="H88" s="275"/>
      <c r="I88" s="278">
        <f aca="true" t="shared" si="4" ref="I88:I132">G88</f>
        <v>0</v>
      </c>
      <c r="J88" s="176"/>
    </row>
    <row r="89" spans="1:10" s="3" customFormat="1" ht="48" customHeight="1">
      <c r="A89" s="126"/>
      <c r="B89" s="423" t="str">
        <f t="shared" si="1"/>
        <v>кількість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v>
      </c>
      <c r="C89" s="424"/>
      <c r="D89" s="425"/>
      <c r="E89" s="315" t="str">
        <f t="shared" si="2"/>
        <v>од.</v>
      </c>
      <c r="F89" s="238" t="str">
        <f t="shared" si="2"/>
        <v>календарний план заходів</v>
      </c>
      <c r="G89" s="278">
        <f t="shared" si="3"/>
        <v>0</v>
      </c>
      <c r="H89" s="275">
        <f>J25</f>
        <v>0</v>
      </c>
      <c r="I89" s="278">
        <f t="shared" si="4"/>
        <v>0</v>
      </c>
      <c r="J89" s="176"/>
    </row>
    <row r="90" spans="1:10" s="3" customFormat="1" ht="39" customHeight="1">
      <c r="A90" s="126"/>
      <c r="B90" s="423" t="str">
        <f t="shared" si="1"/>
        <v>обсяг витрат на оплату за навчання студентів державних вузів із числа провідних спортсменів області, працівників галузі області</v>
      </c>
      <c r="C90" s="424"/>
      <c r="D90" s="425"/>
      <c r="E90" s="315" t="str">
        <f t="shared" si="2"/>
        <v>грн.</v>
      </c>
      <c r="F90" s="238" t="str">
        <f t="shared" si="2"/>
        <v>календарний план заходів</v>
      </c>
      <c r="G90" s="278">
        <f t="shared" si="3"/>
        <v>300000</v>
      </c>
      <c r="H90" s="275">
        <v>400000</v>
      </c>
      <c r="I90" s="278">
        <f t="shared" si="4"/>
        <v>300000</v>
      </c>
      <c r="J90" s="176">
        <v>500000</v>
      </c>
    </row>
    <row r="91" spans="1:10" s="3" customFormat="1" ht="101.25" customHeight="1">
      <c r="A91" s="140"/>
      <c r="B91" s="423" t="str">
        <f t="shared" si="1"/>
        <v>обсяг витрат на виплату стипендій та грошових винагород</v>
      </c>
      <c r="C91" s="424"/>
      <c r="D91" s="425"/>
      <c r="E91" s="315" t="str">
        <f t="shared" si="2"/>
        <v>грн.</v>
      </c>
      <c r="F91" s="238" t="str">
        <f t="shared" si="2"/>
        <v>календарний план заходів, розпорядження  ОДА та обласної ради № 9 від 23.05.2017</v>
      </c>
      <c r="G91" s="278">
        <f t="shared" si="3"/>
        <v>1660000</v>
      </c>
      <c r="H91" s="275">
        <v>3440000</v>
      </c>
      <c r="I91" s="278">
        <f t="shared" si="4"/>
        <v>1660000</v>
      </c>
      <c r="J91" s="176">
        <v>3940000</v>
      </c>
    </row>
    <row r="92" spans="1:10" s="3" customFormat="1" ht="48" customHeight="1">
      <c r="A92" s="140"/>
      <c r="B92" s="423" t="str">
        <f>B28</f>
        <v>обсяг витрат на фінансову підтримку діяльності спеціалізованих класів з поглибленим вивченням фізичної культури та окремих видів спорту</v>
      </c>
      <c r="C92" s="424"/>
      <c r="D92" s="425"/>
      <c r="E92" s="315" t="str">
        <f t="shared" si="2"/>
        <v>грн.</v>
      </c>
      <c r="F92" s="238" t="str">
        <f t="shared" si="2"/>
        <v>календарний план заходів</v>
      </c>
      <c r="G92" s="278">
        <f t="shared" si="3"/>
        <v>0</v>
      </c>
      <c r="H92" s="275">
        <v>100000</v>
      </c>
      <c r="I92" s="278">
        <f t="shared" si="4"/>
        <v>0</v>
      </c>
      <c r="J92" s="176">
        <v>10000</v>
      </c>
    </row>
    <row r="93" spans="1:10" s="3" customFormat="1" ht="60.75" customHeight="1">
      <c r="A93" s="175"/>
      <c r="B93" s="423" t="str">
        <f t="shared" si="1"/>
        <v>обсяг витрат на фінансову підтримку клубів фізкультурно-спортивної спрямованості (у т.ч. команд майстрів з ігрових видів спорту)</v>
      </c>
      <c r="C93" s="424"/>
      <c r="D93" s="425"/>
      <c r="E93" s="315" t="str">
        <f t="shared" si="2"/>
        <v>грн.</v>
      </c>
      <c r="F93" s="238" t="str">
        <f t="shared" si="2"/>
        <v>календарний план заходів</v>
      </c>
      <c r="G93" s="278">
        <f t="shared" si="3"/>
        <v>450000</v>
      </c>
      <c r="H93" s="275">
        <f>J29</f>
        <v>550000</v>
      </c>
      <c r="I93" s="278">
        <f t="shared" si="4"/>
        <v>450000</v>
      </c>
      <c r="J93" s="176">
        <v>550000</v>
      </c>
    </row>
    <row r="94" spans="1:10" s="3" customFormat="1" ht="63" customHeight="1">
      <c r="A94" s="175"/>
      <c r="B94" s="423" t="str">
        <f t="shared" si="1"/>
        <v>обсяг витрат на забезпечення екіпірування збірних команд області єдиною спортивною формою, взуттям, інвентарем, обладнанням та медикаментами, спеціальним спортивним обладнанням та устаткуванням</v>
      </c>
      <c r="C94" s="424"/>
      <c r="D94" s="425"/>
      <c r="E94" s="315" t="str">
        <f t="shared" si="2"/>
        <v>грн.</v>
      </c>
      <c r="F94" s="238" t="str">
        <f t="shared" si="2"/>
        <v>календарний план заходів</v>
      </c>
      <c r="G94" s="278">
        <f t="shared" si="3"/>
        <v>400000</v>
      </c>
      <c r="H94" s="275">
        <v>450000</v>
      </c>
      <c r="I94" s="278">
        <f t="shared" si="4"/>
        <v>400000</v>
      </c>
      <c r="J94" s="176">
        <v>500000</v>
      </c>
    </row>
    <row r="95" spans="1:10" s="3" customFormat="1" ht="88.5" customHeight="1">
      <c r="A95" s="175"/>
      <c r="B95" s="423" t="str">
        <f t="shared" si="1"/>
        <v>обсяг витрат для забезпечення проведення на базі спортивно-оздоровчих закладів (інших закладів, що передбачають можливість проведення спортивно-тренувальної роботи) спортивних зборів, таборів, спеціалізованих змін тощо для членів збірних команд області з видів спорту, вихованців дитячо-юнацьких спортивних шкіл</v>
      </c>
      <c r="C95" s="424"/>
      <c r="D95" s="425"/>
      <c r="E95" s="315" t="str">
        <f t="shared" si="2"/>
        <v>грн.</v>
      </c>
      <c r="F95" s="238" t="str">
        <f t="shared" si="2"/>
        <v>календарний план заходів</v>
      </c>
      <c r="G95" s="278">
        <f t="shared" si="3"/>
        <v>0</v>
      </c>
      <c r="H95" s="275">
        <f>J31</f>
        <v>200000</v>
      </c>
      <c r="I95" s="278">
        <f t="shared" si="4"/>
        <v>0</v>
      </c>
      <c r="J95" s="176">
        <v>250000</v>
      </c>
    </row>
    <row r="96" spans="1:10" s="3" customFormat="1" ht="60" customHeight="1">
      <c r="A96" s="175"/>
      <c r="B96" s="423" t="str">
        <f>B32</f>
        <v>придбання спеціального спортивного обладнання та устаткування для проведення спортивних змагань різного рівня з пріоритетних видів спорту</v>
      </c>
      <c r="C96" s="424"/>
      <c r="D96" s="425"/>
      <c r="E96" s="315" t="str">
        <f t="shared" si="2"/>
        <v>грн.</v>
      </c>
      <c r="F96" s="238" t="str">
        <f t="shared" si="2"/>
        <v>календарний план заходів</v>
      </c>
      <c r="G96" s="278">
        <f t="shared" si="3"/>
        <v>0</v>
      </c>
      <c r="H96" s="275">
        <v>100000</v>
      </c>
      <c r="I96" s="278">
        <f t="shared" si="4"/>
        <v>0</v>
      </c>
      <c r="J96" s="176">
        <v>100000</v>
      </c>
    </row>
    <row r="97" spans="1:10" s="3" customFormat="1" ht="39.75" customHeight="1">
      <c r="A97" s="175"/>
      <c r="B97" s="423" t="str">
        <f t="shared" si="1"/>
        <v>обсяг витрат на проведення традиційних щорічних юнацьких спортивних ігор, ігор школярів області </v>
      </c>
      <c r="C97" s="424"/>
      <c r="D97" s="425"/>
      <c r="E97" s="315" t="str">
        <f t="shared" si="2"/>
        <v>грн.</v>
      </c>
      <c r="F97" s="238" t="str">
        <f t="shared" si="2"/>
        <v>календарний план заходів</v>
      </c>
      <c r="G97" s="278">
        <f t="shared" si="3"/>
        <v>0</v>
      </c>
      <c r="H97" s="275">
        <f>J33</f>
        <v>0</v>
      </c>
      <c r="I97" s="278">
        <f t="shared" si="4"/>
        <v>0</v>
      </c>
      <c r="J97" s="176"/>
    </row>
    <row r="98" spans="1:10" s="3" customFormat="1" ht="65.25" customHeight="1">
      <c r="A98" s="140"/>
      <c r="B98" s="423" t="str">
        <f t="shared" si="1"/>
        <v>обсяг витрат на відрядження збірних команд для участі у всеукраїнських змаганнях  іграх школярів, всеукраїнській спартакіаді серед допризовної молоді, традиційних спортивних змагань серед ветеранів спорту</v>
      </c>
      <c r="C98" s="424"/>
      <c r="D98" s="425"/>
      <c r="E98" s="315" t="str">
        <f t="shared" si="2"/>
        <v>грн.</v>
      </c>
      <c r="F98" s="238" t="str">
        <f t="shared" si="2"/>
        <v>календарний план заходів</v>
      </c>
      <c r="G98" s="278">
        <f t="shared" si="3"/>
        <v>110000</v>
      </c>
      <c r="H98" s="275">
        <v>250000</v>
      </c>
      <c r="I98" s="278">
        <f t="shared" si="4"/>
        <v>110000</v>
      </c>
      <c r="J98" s="176">
        <v>250000</v>
      </c>
    </row>
    <row r="99" spans="1:10" s="3" customFormat="1" ht="67.5" customHeight="1">
      <c r="A99" s="140"/>
      <c r="B99" s="423" t="str">
        <f t="shared" si="1"/>
        <v>обсяг витрат для забезпечення спортивним інвентарем, обладнанням, екіпіровкою (у т.ч спеціалізованим, пристосованим) членів збірних команд області з видів спорту інвалідів за різними нозологіями</v>
      </c>
      <c r="C99" s="424"/>
      <c r="D99" s="425"/>
      <c r="E99" s="315" t="str">
        <f t="shared" si="2"/>
        <v>грн.</v>
      </c>
      <c r="F99" s="238" t="str">
        <f t="shared" si="2"/>
        <v>календарний план заходів</v>
      </c>
      <c r="G99" s="278">
        <f t="shared" si="3"/>
        <v>0</v>
      </c>
      <c r="H99" s="275">
        <f>J35</f>
        <v>0</v>
      </c>
      <c r="I99" s="278">
        <f t="shared" si="4"/>
        <v>0</v>
      </c>
      <c r="J99" s="176">
        <f>I99</f>
        <v>0</v>
      </c>
    </row>
    <row r="100" spans="1:10" s="3" customFormat="1" ht="46.5" customHeight="1">
      <c r="A100" s="140"/>
      <c r="B100" s="423" t="str">
        <f t="shared" si="1"/>
        <v>обсяг витрат на систему спортивно-медичної диспансеризації, супроводу та медичного забезпечення членів збірних команд області з видів спорту</v>
      </c>
      <c r="C100" s="424"/>
      <c r="D100" s="425"/>
      <c r="E100" s="315" t="str">
        <f t="shared" si="2"/>
        <v>грн.</v>
      </c>
      <c r="F100" s="238" t="str">
        <f t="shared" si="2"/>
        <v>календарний план заходів</v>
      </c>
      <c r="G100" s="278">
        <f t="shared" si="3"/>
        <v>400000</v>
      </c>
      <c r="H100" s="275">
        <f>J36</f>
        <v>520000</v>
      </c>
      <c r="I100" s="278">
        <f t="shared" si="4"/>
        <v>400000</v>
      </c>
      <c r="J100" s="176">
        <v>520000</v>
      </c>
    </row>
    <row r="101" spans="1:14" s="3" customFormat="1" ht="45.75" customHeight="1">
      <c r="A101" s="140"/>
      <c r="B101" s="423" t="str">
        <f t="shared" si="1"/>
        <v>обсяг витрат на інші заходи з розвитку фізичної культури і спорту</v>
      </c>
      <c r="C101" s="424"/>
      <c r="D101" s="425"/>
      <c r="E101" s="315" t="str">
        <f t="shared" si="2"/>
        <v>грн.</v>
      </c>
      <c r="F101" s="238" t="str">
        <f t="shared" si="2"/>
        <v>календарний план заходів</v>
      </c>
      <c r="G101" s="278">
        <f t="shared" si="3"/>
        <v>180000</v>
      </c>
      <c r="H101" s="275">
        <v>370000</v>
      </c>
      <c r="I101" s="278">
        <f t="shared" si="4"/>
        <v>180000</v>
      </c>
      <c r="J101" s="176">
        <v>360000</v>
      </c>
      <c r="L101" s="276">
        <f>H101+H100+H98+H96+H95+H94+H93+H92+H90</f>
        <v>2940000</v>
      </c>
      <c r="M101" s="276"/>
      <c r="N101" s="276"/>
    </row>
    <row r="102" spans="1:10" s="3" customFormat="1" ht="38.25" customHeight="1">
      <c r="A102" s="140"/>
      <c r="B102" s="423" t="str">
        <f>B38</f>
        <v>обсяг витрат на встановлення спортивних майданчиків</v>
      </c>
      <c r="C102" s="424"/>
      <c r="D102" s="425"/>
      <c r="E102" s="315" t="str">
        <f t="shared" si="2"/>
        <v>грн.</v>
      </c>
      <c r="F102" s="238" t="str">
        <f t="shared" si="2"/>
        <v>кошторис</v>
      </c>
      <c r="G102" s="278">
        <f t="shared" si="3"/>
        <v>0</v>
      </c>
      <c r="H102" s="275">
        <v>33500000</v>
      </c>
      <c r="I102" s="278">
        <f t="shared" si="4"/>
        <v>0</v>
      </c>
      <c r="J102" s="176">
        <v>35500000</v>
      </c>
    </row>
    <row r="103" spans="1:10" s="3" customFormat="1" ht="22.5" customHeight="1">
      <c r="A103" s="140"/>
      <c r="B103" s="426" t="str">
        <f t="shared" si="1"/>
        <v>продукту</v>
      </c>
      <c r="C103" s="427"/>
      <c r="D103" s="428"/>
      <c r="E103" s="315">
        <f t="shared" si="2"/>
        <v>0</v>
      </c>
      <c r="F103" s="238">
        <f t="shared" si="2"/>
        <v>0</v>
      </c>
      <c r="G103" s="278">
        <f t="shared" si="3"/>
        <v>0</v>
      </c>
      <c r="H103" s="275">
        <f>J39</f>
        <v>0</v>
      </c>
      <c r="I103" s="278">
        <f t="shared" si="4"/>
        <v>0</v>
      </c>
      <c r="J103" s="176"/>
    </row>
    <row r="104" spans="1:10" s="3" customFormat="1" ht="38.25" customHeight="1">
      <c r="A104" s="140"/>
      <c r="B104" s="423" t="str">
        <f>B40</f>
        <v>кількість отримувачів заохочень/винагород (спортсмени, тренери, видатні діячі)</v>
      </c>
      <c r="C104" s="424"/>
      <c r="D104" s="425"/>
      <c r="E104" s="315" t="str">
        <f t="shared" si="2"/>
        <v>осіб</v>
      </c>
      <c r="F104" s="238" t="str">
        <f t="shared" si="2"/>
        <v>наказ</v>
      </c>
      <c r="G104" s="278">
        <f t="shared" si="3"/>
        <v>200</v>
      </c>
      <c r="H104" s="275">
        <v>250</v>
      </c>
      <c r="I104" s="278">
        <f t="shared" si="4"/>
        <v>200</v>
      </c>
      <c r="J104" s="176">
        <v>300</v>
      </c>
    </row>
    <row r="105" spans="1:10" s="3" customFormat="1" ht="66" customHeight="1">
      <c r="A105" s="140"/>
      <c r="B105" s="423" t="str">
        <f t="shared" si="1"/>
        <v>кількість людино-днів спортивних заходів, що проводяться закладами фізичної культури і спорту, організаціями фізкультурно-спортивної спрямованості, які отримують фінансову підтримку з бюджету</v>
      </c>
      <c r="C105" s="424"/>
      <c r="D105" s="425"/>
      <c r="E105" s="315" t="str">
        <f t="shared" si="2"/>
        <v>од.</v>
      </c>
      <c r="F105" s="238" t="str">
        <f t="shared" si="2"/>
        <v>розрахунок до плану використання бюджетних коштів</v>
      </c>
      <c r="G105" s="278">
        <f t="shared" si="3"/>
        <v>0</v>
      </c>
      <c r="H105" s="275">
        <f>J41</f>
        <v>0</v>
      </c>
      <c r="I105" s="278">
        <f t="shared" si="4"/>
        <v>0</v>
      </c>
      <c r="J105" s="176"/>
    </row>
    <row r="106" spans="1:10" s="3" customFormat="1" ht="45.75" customHeight="1">
      <c r="A106" s="140"/>
      <c r="B106" s="423" t="str">
        <f t="shared" si="1"/>
        <v>кількість студентів державних вузів із числа провідних спортсменів області, працівників галузі області, навчання яких оплачується</v>
      </c>
      <c r="C106" s="424"/>
      <c r="D106" s="425"/>
      <c r="E106" s="315" t="str">
        <f t="shared" si="2"/>
        <v>осіб</v>
      </c>
      <c r="F106" s="238" t="str">
        <f t="shared" si="2"/>
        <v>наказ</v>
      </c>
      <c r="G106" s="278">
        <f t="shared" si="3"/>
        <v>13</v>
      </c>
      <c r="H106" s="275">
        <v>16</v>
      </c>
      <c r="I106" s="278">
        <f t="shared" si="4"/>
        <v>13</v>
      </c>
      <c r="J106" s="176">
        <v>18</v>
      </c>
    </row>
    <row r="107" spans="1:10" s="3" customFormat="1" ht="39.75" customHeight="1">
      <c r="A107" s="140"/>
      <c r="B107" s="423" t="str">
        <f t="shared" si="1"/>
        <v>кількість спеціалізованих класів, яким надається фінансова підтримка</v>
      </c>
      <c r="C107" s="424"/>
      <c r="D107" s="425"/>
      <c r="E107" s="315" t="str">
        <f t="shared" si="2"/>
        <v>од.</v>
      </c>
      <c r="F107" s="238" t="str">
        <f t="shared" si="2"/>
        <v>наказ</v>
      </c>
      <c r="G107" s="278">
        <f t="shared" si="3"/>
        <v>0</v>
      </c>
      <c r="H107" s="275">
        <v>2</v>
      </c>
      <c r="I107" s="278">
        <f t="shared" si="4"/>
        <v>0</v>
      </c>
      <c r="J107" s="176">
        <v>2</v>
      </c>
    </row>
    <row r="108" spans="1:10" s="3" customFormat="1" ht="54" customHeight="1">
      <c r="A108" s="140"/>
      <c r="B108" s="423" t="str">
        <f t="shared" si="1"/>
        <v>кількість клубів фізкультурно-спортивної спрямованості (у т.ч. команд майстрів з ігрових видів спорту), яким надається фінансова підтримка</v>
      </c>
      <c r="C108" s="424"/>
      <c r="D108" s="425"/>
      <c r="E108" s="315" t="str">
        <f t="shared" si="2"/>
        <v>од.</v>
      </c>
      <c r="F108" s="238" t="str">
        <f t="shared" si="2"/>
        <v>наказ</v>
      </c>
      <c r="G108" s="278">
        <f t="shared" si="3"/>
        <v>1</v>
      </c>
      <c r="H108" s="275">
        <f>J44</f>
        <v>1</v>
      </c>
      <c r="I108" s="278">
        <f t="shared" si="4"/>
        <v>1</v>
      </c>
      <c r="J108" s="176">
        <v>1</v>
      </c>
    </row>
    <row r="109" spans="1:10" s="3" customFormat="1" ht="66" customHeight="1">
      <c r="A109" s="140"/>
      <c r="B109" s="423" t="str">
        <f>B45</f>
        <v>кількість збірних команд області, які забезпечені єдиною спортивною формою, взуттям, інвентарем, обладнанням та медикаментами, спеціальним спортивним обладнанням та устаткуванням</v>
      </c>
      <c r="C109" s="424"/>
      <c r="D109" s="425"/>
      <c r="E109" s="315" t="str">
        <f t="shared" si="2"/>
        <v>од.</v>
      </c>
      <c r="F109" s="238" t="str">
        <f t="shared" si="2"/>
        <v>наказ</v>
      </c>
      <c r="G109" s="278">
        <f t="shared" si="3"/>
        <v>10</v>
      </c>
      <c r="H109" s="275">
        <v>15</v>
      </c>
      <c r="I109" s="278">
        <f t="shared" si="4"/>
        <v>10</v>
      </c>
      <c r="J109" s="176">
        <v>15</v>
      </c>
    </row>
    <row r="110" spans="1:10" s="3" customFormat="1" ht="45.75" customHeight="1">
      <c r="A110" s="140"/>
      <c r="B110" s="423" t="str">
        <f t="shared" si="1"/>
        <v>кількість спеціалізованих змін для членів збірних команд області з видів спорту, вихованців дитячо-юнацьких спортивних шкіл</v>
      </c>
      <c r="C110" s="424"/>
      <c r="D110" s="425"/>
      <c r="E110" s="315" t="str">
        <f t="shared" si="2"/>
        <v>од.</v>
      </c>
      <c r="F110" s="238" t="str">
        <f t="shared" si="2"/>
        <v>наказ</v>
      </c>
      <c r="G110" s="278">
        <f t="shared" si="3"/>
        <v>0</v>
      </c>
      <c r="H110" s="275">
        <v>5</v>
      </c>
      <c r="I110" s="278">
        <f t="shared" si="4"/>
        <v>0</v>
      </c>
      <c r="J110" s="278">
        <v>6</v>
      </c>
    </row>
    <row r="111" spans="1:10" s="3" customFormat="1" ht="33" customHeight="1">
      <c r="A111" s="140"/>
      <c r="B111" s="423" t="str">
        <f t="shared" si="1"/>
        <v>кількість спортивних змагань з видів спорту за участю іноземних команд  </v>
      </c>
      <c r="C111" s="424"/>
      <c r="D111" s="425"/>
      <c r="E111" s="315" t="str">
        <f t="shared" si="2"/>
        <v>од.</v>
      </c>
      <c r="F111" s="238" t="str">
        <f t="shared" si="2"/>
        <v>наказ</v>
      </c>
      <c r="G111" s="278">
        <f t="shared" si="3"/>
        <v>0</v>
      </c>
      <c r="H111" s="275">
        <v>2</v>
      </c>
      <c r="I111" s="278">
        <f t="shared" si="4"/>
        <v>0</v>
      </c>
      <c r="J111" s="176">
        <v>2</v>
      </c>
    </row>
    <row r="112" spans="1:10" s="3" customFormat="1" ht="36" customHeight="1">
      <c r="A112" s="140"/>
      <c r="B112" s="423" t="str">
        <f t="shared" si="1"/>
        <v>кількість спартакіад серед ветеранів спорту та участь в чемпіонатах, кубках України серед ветеранів спорту</v>
      </c>
      <c r="C112" s="424"/>
      <c r="D112" s="425"/>
      <c r="E112" s="315" t="str">
        <f t="shared" si="2"/>
        <v>од.</v>
      </c>
      <c r="F112" s="238" t="str">
        <f t="shared" si="2"/>
        <v>наказ</v>
      </c>
      <c r="G112" s="278">
        <f t="shared" si="3"/>
        <v>15</v>
      </c>
      <c r="H112" s="275">
        <v>17</v>
      </c>
      <c r="I112" s="278">
        <f t="shared" si="4"/>
        <v>15</v>
      </c>
      <c r="J112" s="176">
        <v>20</v>
      </c>
    </row>
    <row r="113" spans="1:10" s="3" customFormat="1" ht="33.75" customHeight="1">
      <c r="A113" s="140"/>
      <c r="B113" s="423" t="str">
        <f t="shared" si="1"/>
        <v>кількість інших заходів з розвитку фізичної культури і спорту</v>
      </c>
      <c r="C113" s="424"/>
      <c r="D113" s="425"/>
      <c r="E113" s="315" t="str">
        <f t="shared" si="2"/>
        <v>од.</v>
      </c>
      <c r="F113" s="238" t="str">
        <f t="shared" si="2"/>
        <v>наказ</v>
      </c>
      <c r="G113" s="278">
        <f t="shared" si="3"/>
        <v>13</v>
      </c>
      <c r="H113" s="275">
        <v>20</v>
      </c>
      <c r="I113" s="278">
        <f t="shared" si="4"/>
        <v>13</v>
      </c>
      <c r="J113" s="278">
        <v>20</v>
      </c>
    </row>
    <row r="114" spans="1:10" s="3" customFormat="1" ht="46.5" customHeight="1">
      <c r="A114" s="140"/>
      <c r="B114" s="423" t="str">
        <f>B50</f>
        <v>кількість встановлених майданчиків</v>
      </c>
      <c r="C114" s="424"/>
      <c r="D114" s="425"/>
      <c r="E114" s="315" t="str">
        <f t="shared" si="2"/>
        <v>од.</v>
      </c>
      <c r="F114" s="238" t="str">
        <f t="shared" si="2"/>
        <v>накладна на товар, договір про передачу товару</v>
      </c>
      <c r="G114" s="278">
        <f t="shared" si="3"/>
        <v>0</v>
      </c>
      <c r="H114" s="275">
        <v>17</v>
      </c>
      <c r="I114" s="278">
        <f t="shared" si="4"/>
        <v>0</v>
      </c>
      <c r="J114" s="176">
        <v>18</v>
      </c>
    </row>
    <row r="115" spans="1:10" s="3" customFormat="1" ht="15" customHeight="1">
      <c r="A115" s="140"/>
      <c r="B115" s="426" t="str">
        <f t="shared" si="1"/>
        <v>ефективності</v>
      </c>
      <c r="C115" s="427"/>
      <c r="D115" s="428"/>
      <c r="E115" s="315">
        <f t="shared" si="2"/>
        <v>0</v>
      </c>
      <c r="F115" s="238">
        <f t="shared" si="2"/>
        <v>0</v>
      </c>
      <c r="G115" s="278">
        <f t="shared" si="3"/>
        <v>0</v>
      </c>
      <c r="H115" s="275"/>
      <c r="I115" s="278">
        <f t="shared" si="4"/>
        <v>0</v>
      </c>
      <c r="J115" s="278"/>
    </row>
    <row r="116" spans="1:10" s="3" customFormat="1" ht="36" customHeight="1">
      <c r="A116" s="140"/>
      <c r="B116" s="423" t="str">
        <f t="shared" si="1"/>
        <v>середній розмір заохочення/винагороди для одного отримувача (спортсмени, тренери, видатні діячі)</v>
      </c>
      <c r="C116" s="424"/>
      <c r="D116" s="425"/>
      <c r="E116" s="315" t="str">
        <f t="shared" si="2"/>
        <v>грн.</v>
      </c>
      <c r="F116" s="238" t="str">
        <f t="shared" si="2"/>
        <v>наказ</v>
      </c>
      <c r="G116" s="278">
        <f t="shared" si="3"/>
        <v>5000</v>
      </c>
      <c r="H116" s="275">
        <f>2000000/H104</f>
        <v>8000</v>
      </c>
      <c r="I116" s="278">
        <f t="shared" si="4"/>
        <v>5000</v>
      </c>
      <c r="J116" s="278">
        <f>2500000/J104</f>
        <v>8333</v>
      </c>
    </row>
    <row r="117" spans="1:10" s="3" customFormat="1" ht="51" customHeight="1">
      <c r="A117" s="140"/>
      <c r="B117" s="423" t="str">
        <f t="shared" si="1"/>
        <v>середній розмір фінансової підтримки одному закладу фізичної культури і спорту, організації фізкультурно-спортивної спрямованості, що отримують фінансову підтримку з бюджету</v>
      </c>
      <c r="C117" s="424"/>
      <c r="D117" s="425"/>
      <c r="E117" s="315" t="str">
        <f t="shared" si="2"/>
        <v>грн.</v>
      </c>
      <c r="F117" s="238" t="str">
        <f t="shared" si="2"/>
        <v>план використання бюджетних коштів</v>
      </c>
      <c r="G117" s="278">
        <f t="shared" si="3"/>
        <v>0</v>
      </c>
      <c r="H117" s="275"/>
      <c r="I117" s="278">
        <f t="shared" si="4"/>
        <v>0</v>
      </c>
      <c r="J117" s="278"/>
    </row>
    <row r="118" spans="1:10" s="3" customFormat="1" ht="66" customHeight="1">
      <c r="A118" s="140"/>
      <c r="B118" s="423" t="str">
        <f t="shared" si="1"/>
        <v>середні витрати на проведення одного спортивного заходу закладами фізичної культури і спорту, організаціями фізкультурно-спортивної спрямованості, що отримують фінансову підтримку з бюджету</v>
      </c>
      <c r="C118" s="424"/>
      <c r="D118" s="425"/>
      <c r="E118" s="315" t="str">
        <f t="shared" si="2"/>
        <v>грн.</v>
      </c>
      <c r="F118" s="238" t="str">
        <f t="shared" si="2"/>
        <v>розрахунок до плану використання бюджетних коштів</v>
      </c>
      <c r="G118" s="278">
        <f t="shared" si="3"/>
        <v>0</v>
      </c>
      <c r="H118" s="275">
        <v>0</v>
      </c>
      <c r="I118" s="278">
        <f t="shared" si="4"/>
        <v>0</v>
      </c>
      <c r="J118" s="278"/>
    </row>
    <row r="119" spans="1:10" s="3" customFormat="1" ht="56.25" customHeight="1">
      <c r="A119" s="140"/>
      <c r="B119" s="423" t="str">
        <f>B55</f>
        <v>середні витрати на проведення одного людино-дня спортивного заходу  закладами фізичної культури і спорту, організаціями фізкультурно-спортивної спрямованості, що отримують фінансову підтримку з бюджету</v>
      </c>
      <c r="C119" s="424"/>
      <c r="D119" s="425"/>
      <c r="E119" s="315" t="str">
        <f t="shared" si="2"/>
        <v>грн.</v>
      </c>
      <c r="F119" s="238" t="str">
        <f t="shared" si="2"/>
        <v>розрахунок до плану використання бюджетних коштів</v>
      </c>
      <c r="G119" s="278">
        <f t="shared" si="3"/>
        <v>0</v>
      </c>
      <c r="H119" s="275"/>
      <c r="I119" s="278">
        <f t="shared" si="4"/>
        <v>0</v>
      </c>
      <c r="J119" s="278"/>
    </row>
    <row r="120" spans="1:10" s="3" customFormat="1" ht="31.5" customHeight="1">
      <c r="A120" s="140"/>
      <c r="B120" s="423" t="str">
        <f t="shared" si="1"/>
        <v>середній розмір видатків на оплату за навчання одного студента</v>
      </c>
      <c r="C120" s="424"/>
      <c r="D120" s="425"/>
      <c r="E120" s="315" t="str">
        <f t="shared" si="2"/>
        <v>грн.</v>
      </c>
      <c r="F120" s="238" t="str">
        <f t="shared" si="2"/>
        <v>наказ</v>
      </c>
      <c r="G120" s="278">
        <f t="shared" si="3"/>
        <v>23077</v>
      </c>
      <c r="H120" s="275">
        <f>H90/H106</f>
        <v>25000</v>
      </c>
      <c r="I120" s="278">
        <f t="shared" si="4"/>
        <v>23077</v>
      </c>
      <c r="J120" s="278">
        <f>J90/J106</f>
        <v>27778</v>
      </c>
    </row>
    <row r="121" spans="1:10" s="3" customFormat="1" ht="22.5" customHeight="1">
      <c r="A121" s="234"/>
      <c r="B121" s="423" t="str">
        <f t="shared" si="1"/>
        <v>середній розмір видатків на один спеціалізований клас</v>
      </c>
      <c r="C121" s="424"/>
      <c r="D121" s="425"/>
      <c r="E121" s="315" t="str">
        <f t="shared" si="2"/>
        <v>грн.</v>
      </c>
      <c r="F121" s="238" t="str">
        <f t="shared" si="2"/>
        <v>наказ</v>
      </c>
      <c r="G121" s="278">
        <f t="shared" si="3"/>
        <v>0</v>
      </c>
      <c r="H121" s="275">
        <f>H92/H107</f>
        <v>50000</v>
      </c>
      <c r="I121" s="278">
        <f t="shared" si="4"/>
        <v>0</v>
      </c>
      <c r="J121" s="278">
        <v>50000</v>
      </c>
    </row>
    <row r="122" spans="1:10" s="3" customFormat="1" ht="46.5" customHeight="1">
      <c r="A122" s="234"/>
      <c r="B122" s="423" t="str">
        <f t="shared" si="1"/>
        <v>середній розмір фінасової підтримки одного клубу фізкультурно-спортивної спрямованості</v>
      </c>
      <c r="C122" s="424"/>
      <c r="D122" s="425"/>
      <c r="E122" s="315" t="str">
        <f t="shared" si="2"/>
        <v>грн.</v>
      </c>
      <c r="F122" s="238" t="str">
        <f t="shared" si="2"/>
        <v>наказ</v>
      </c>
      <c r="G122" s="278">
        <f t="shared" si="3"/>
        <v>450000</v>
      </c>
      <c r="H122" s="275">
        <f>H93</f>
        <v>550000</v>
      </c>
      <c r="I122" s="278">
        <f t="shared" si="4"/>
        <v>450000</v>
      </c>
      <c r="J122" s="278">
        <v>550000</v>
      </c>
    </row>
    <row r="123" spans="1:10" s="3" customFormat="1" ht="46.5" customHeight="1">
      <c r="A123" s="234"/>
      <c r="B123" s="423" t="str">
        <f t="shared" si="1"/>
        <v>середній розмір витрат на проведення однієї спеціалізованої зміни для членів збірних команд області з видів спорту, вихованців дитячо-юнацьких спортивних шкіл</v>
      </c>
      <c r="C123" s="424"/>
      <c r="D123" s="425"/>
      <c r="E123" s="315" t="str">
        <f t="shared" si="2"/>
        <v>грн.</v>
      </c>
      <c r="F123" s="238" t="str">
        <f t="shared" si="2"/>
        <v>наказ</v>
      </c>
      <c r="G123" s="278">
        <f t="shared" si="3"/>
        <v>0</v>
      </c>
      <c r="H123" s="275">
        <f>H95/H110</f>
        <v>40000</v>
      </c>
      <c r="I123" s="278">
        <f t="shared" si="4"/>
        <v>0</v>
      </c>
      <c r="J123" s="278">
        <f>J95/J110</f>
        <v>41667</v>
      </c>
    </row>
    <row r="124" spans="1:10" s="3" customFormat="1" ht="46.5" customHeight="1">
      <c r="A124" s="234"/>
      <c r="B124" s="423" t="str">
        <f t="shared" si="1"/>
        <v>середній розмір витрат на проведення одного спортивного змагання  за участю іноземних команд  </v>
      </c>
      <c r="C124" s="424"/>
      <c r="D124" s="425"/>
      <c r="E124" s="315" t="str">
        <f t="shared" si="2"/>
        <v>грн.</v>
      </c>
      <c r="F124" s="238" t="str">
        <f t="shared" si="2"/>
        <v>наказ</v>
      </c>
      <c r="G124" s="278">
        <f t="shared" si="3"/>
        <v>0</v>
      </c>
      <c r="H124" s="275">
        <f>100000/2</f>
        <v>50000</v>
      </c>
      <c r="I124" s="278">
        <f t="shared" si="4"/>
        <v>0</v>
      </c>
      <c r="J124" s="278">
        <v>50000</v>
      </c>
    </row>
    <row r="125" spans="1:10" s="3" customFormat="1" ht="46.5" customHeight="1">
      <c r="A125" s="234"/>
      <c r="B125" s="423" t="str">
        <f t="shared" si="1"/>
        <v>середній розмір витрат на проведення спартакіад серед ветеранів спорту, участь в чемпіонатах, кубках України серед ветеранів спорту, спартакіади серед допризовної молоді</v>
      </c>
      <c r="C125" s="424"/>
      <c r="D125" s="425"/>
      <c r="E125" s="315" t="str">
        <f t="shared" si="2"/>
        <v>грн.</v>
      </c>
      <c r="F125" s="238" t="str">
        <f t="shared" si="2"/>
        <v>наказ</v>
      </c>
      <c r="G125" s="278">
        <f t="shared" si="3"/>
        <v>13750</v>
      </c>
      <c r="H125" s="275">
        <f>H98/H112</f>
        <v>14706</v>
      </c>
      <c r="I125" s="278">
        <f t="shared" si="4"/>
        <v>13750</v>
      </c>
      <c r="J125" s="278">
        <f>J98/J106</f>
        <v>13889</v>
      </c>
    </row>
    <row r="126" spans="1:10" s="3" customFormat="1" ht="46.5" customHeight="1">
      <c r="A126" s="234"/>
      <c r="B126" s="423" t="str">
        <f t="shared" si="1"/>
        <v>середній розмір витрат на проведення інших заходів з розвитку фізичної культури і спорту</v>
      </c>
      <c r="C126" s="424"/>
      <c r="D126" s="425"/>
      <c r="E126" s="315" t="str">
        <f t="shared" si="2"/>
        <v>грн.</v>
      </c>
      <c r="F126" s="238" t="str">
        <f t="shared" si="2"/>
        <v>наказ</v>
      </c>
      <c r="G126" s="278">
        <f t="shared" si="3"/>
        <v>13846</v>
      </c>
      <c r="H126" s="275">
        <f>H101/H113</f>
        <v>18500</v>
      </c>
      <c r="I126" s="278">
        <f t="shared" si="4"/>
        <v>13846</v>
      </c>
      <c r="J126" s="278">
        <f>J101/J113</f>
        <v>18000</v>
      </c>
    </row>
    <row r="127" spans="1:10" s="3" customFormat="1" ht="46.5" customHeight="1">
      <c r="A127" s="234"/>
      <c r="B127" s="423" t="str">
        <f t="shared" si="1"/>
        <v>середні витрати на придбання одного штучного покриття з монтажем </v>
      </c>
      <c r="C127" s="424"/>
      <c r="D127" s="425"/>
      <c r="E127" s="315" t="str">
        <f t="shared" si="2"/>
        <v>грн.</v>
      </c>
      <c r="F127" s="238" t="str">
        <f t="shared" si="2"/>
        <v>розрахунок до кошторису</v>
      </c>
      <c r="G127" s="278">
        <f t="shared" si="3"/>
        <v>0</v>
      </c>
      <c r="H127" s="275">
        <f>H102/H114</f>
        <v>1970588</v>
      </c>
      <c r="I127" s="278">
        <f t="shared" si="4"/>
        <v>0</v>
      </c>
      <c r="J127" s="278">
        <f>J102/J114</f>
        <v>1972222</v>
      </c>
    </row>
    <row r="128" spans="1:10" s="3" customFormat="1" ht="21" customHeight="1">
      <c r="A128" s="234"/>
      <c r="B128" s="426" t="str">
        <f t="shared" si="1"/>
        <v>якості</v>
      </c>
      <c r="C128" s="427"/>
      <c r="D128" s="428"/>
      <c r="E128" s="315">
        <f t="shared" si="2"/>
        <v>0</v>
      </c>
      <c r="F128" s="238">
        <f t="shared" si="2"/>
        <v>0</v>
      </c>
      <c r="G128" s="278">
        <f t="shared" si="3"/>
        <v>0</v>
      </c>
      <c r="H128" s="253"/>
      <c r="I128" s="278">
        <f t="shared" si="4"/>
        <v>0</v>
      </c>
      <c r="J128" s="279"/>
    </row>
    <row r="129" spans="1:10" s="3" customFormat="1" ht="36.75" customHeight="1">
      <c r="A129" s="234"/>
      <c r="B129" s="423" t="str">
        <f t="shared" si="1"/>
        <v>динаміка кількості отримувачів заохочень/винагород порівняно з минулим роком</v>
      </c>
      <c r="C129" s="424"/>
      <c r="D129" s="425"/>
      <c r="E129" s="315" t="str">
        <f t="shared" si="2"/>
        <v>%</v>
      </c>
      <c r="F129" s="238" t="str">
        <f t="shared" si="2"/>
        <v>внутрішній облік</v>
      </c>
      <c r="G129" s="279"/>
      <c r="H129" s="253">
        <f>(250/200)*100-100</f>
        <v>25</v>
      </c>
      <c r="I129" s="279">
        <f t="shared" si="4"/>
        <v>0</v>
      </c>
      <c r="J129" s="279">
        <f>(300/200)*100-100</f>
        <v>50</v>
      </c>
    </row>
    <row r="130" spans="1:10" s="3" customFormat="1" ht="64.5" customHeight="1">
      <c r="A130" s="234"/>
      <c r="B130" s="423" t="str">
        <f t="shared" si="1"/>
        <v>динаміка кількості учасників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 порівняно з минулим роком</v>
      </c>
      <c r="C130" s="424"/>
      <c r="D130" s="425"/>
      <c r="E130" s="315" t="str">
        <f t="shared" si="2"/>
        <v>%</v>
      </c>
      <c r="F130" s="238" t="str">
        <f t="shared" si="2"/>
        <v>внутрішній облік</v>
      </c>
      <c r="G130" s="279">
        <f t="shared" si="3"/>
        <v>0</v>
      </c>
      <c r="H130" s="253"/>
      <c r="I130" s="279">
        <f t="shared" si="4"/>
        <v>0</v>
      </c>
      <c r="J130" s="279"/>
    </row>
    <row r="131" spans="1:10" s="3" customFormat="1" ht="46.5" customHeight="1">
      <c r="A131" s="234"/>
      <c r="B131" s="423" t="str">
        <f t="shared" si="1"/>
        <v>динаміка витрат для створення та вдосконалення необхідних умов для подальшого розвитку фізичної культури і спорту в області  порівняно з попереднім роком</v>
      </c>
      <c r="C131" s="424"/>
      <c r="D131" s="425"/>
      <c r="E131" s="315" t="str">
        <f t="shared" si="2"/>
        <v>%</v>
      </c>
      <c r="F131" s="238" t="str">
        <f t="shared" si="2"/>
        <v>річний звіт</v>
      </c>
      <c r="G131" s="279"/>
      <c r="H131" s="253">
        <f>(6880000-3500000)/3500000*100</f>
        <v>96.6</v>
      </c>
      <c r="I131" s="279"/>
      <c r="J131" s="279">
        <f>(7480000-3500000)/3500000*100</f>
        <v>113.7</v>
      </c>
    </row>
    <row r="132" spans="1:10" s="3" customFormat="1" ht="46.5" customHeight="1">
      <c r="A132" s="234"/>
      <c r="B132" s="423" t="str">
        <f t="shared" si="1"/>
        <v>збільшення кількості встановлених майданчиків, порівняно з минулим роком</v>
      </c>
      <c r="C132" s="424"/>
      <c r="D132" s="425"/>
      <c r="E132" s="315" t="str">
        <f t="shared" si="2"/>
        <v>%</v>
      </c>
      <c r="F132" s="238" t="str">
        <f t="shared" si="2"/>
        <v>договір про закупівлю товару, накладна</v>
      </c>
      <c r="G132" s="279">
        <f t="shared" si="3"/>
        <v>0</v>
      </c>
      <c r="H132" s="253">
        <v>100</v>
      </c>
      <c r="I132" s="279">
        <f t="shared" si="4"/>
        <v>0</v>
      </c>
      <c r="J132" s="279">
        <v>100</v>
      </c>
    </row>
    <row r="133" spans="1:10" s="3" customFormat="1" ht="13.5">
      <c r="A133" s="234"/>
      <c r="B133" s="235"/>
      <c r="C133" s="235"/>
      <c r="D133" s="235"/>
      <c r="E133" s="216"/>
      <c r="F133" s="236"/>
      <c r="G133" s="237"/>
      <c r="H133" s="237"/>
      <c r="I133" s="237"/>
      <c r="J133" s="237"/>
    </row>
    <row r="134" spans="1:10" s="3" customFormat="1" ht="28.5" customHeight="1">
      <c r="A134" s="443" t="s">
        <v>302</v>
      </c>
      <c r="B134" s="443"/>
      <c r="C134" s="443"/>
      <c r="D134" s="443"/>
      <c r="E134" s="443"/>
      <c r="F134" s="443"/>
      <c r="G134" s="443"/>
      <c r="H134" s="443"/>
      <c r="I134" s="443"/>
      <c r="J134" s="443"/>
    </row>
    <row r="135" spans="1:10" s="3" customFormat="1" ht="35.25" customHeight="1">
      <c r="A135" s="304" t="str">
        <f>A71</f>
        <v>Додаткові кошти необхідні для реалізації Регіональної програми "Спортивний майданчик" та реалізації Програми розвитку фізичної культури і спорту в області в повному обсязі</v>
      </c>
      <c r="B135" s="304"/>
      <c r="C135" s="304"/>
      <c r="D135" s="304"/>
      <c r="E135" s="304"/>
      <c r="F135" s="304"/>
      <c r="G135" s="304"/>
      <c r="H135" s="304"/>
      <c r="I135" s="304"/>
      <c r="J135" s="304"/>
    </row>
    <row r="136" spans="1:10" s="6" customFormat="1" ht="12.75">
      <c r="A136" s="93"/>
      <c r="B136" s="93"/>
      <c r="C136" s="93"/>
      <c r="D136" s="93"/>
      <c r="E136" s="258"/>
      <c r="F136" s="258"/>
      <c r="G136" s="258"/>
      <c r="H136" s="258"/>
      <c r="I136" s="258"/>
      <c r="J136" s="4"/>
    </row>
    <row r="137" spans="1:10" s="3" customFormat="1" ht="13.5">
      <c r="A137" s="81"/>
      <c r="B137" s="81"/>
      <c r="C137" s="161"/>
      <c r="D137" s="161"/>
      <c r="E137" s="24"/>
      <c r="F137" s="24"/>
      <c r="G137" s="24"/>
      <c r="H137" s="24"/>
      <c r="I137" s="93"/>
      <c r="J137" s="93"/>
    </row>
    <row r="138" spans="1:10" s="14" customFormat="1" ht="15" customHeight="1">
      <c r="A138" s="17" t="s">
        <v>5</v>
      </c>
      <c r="B138" s="17"/>
      <c r="G138" s="15"/>
      <c r="I138" s="228" t="str">
        <f>'14-15'!J44</f>
        <v>КРИНДАЧ П.І.</v>
      </c>
      <c r="J138" s="16"/>
    </row>
    <row r="139" spans="1:10" s="7" customFormat="1" ht="12.75">
      <c r="A139" s="21"/>
      <c r="B139" s="21"/>
      <c r="G139" s="5" t="s">
        <v>0</v>
      </c>
      <c r="I139" s="13" t="s">
        <v>1</v>
      </c>
      <c r="J139" s="55"/>
    </row>
    <row r="140" spans="1:10" s="7" customFormat="1" ht="12.75">
      <c r="A140" s="21"/>
      <c r="B140" s="21"/>
      <c r="G140" s="5"/>
      <c r="I140" s="13"/>
      <c r="J140" s="55"/>
    </row>
    <row r="141" spans="1:10" s="14" customFormat="1" ht="15" customHeight="1">
      <c r="A141" s="9" t="s">
        <v>6</v>
      </c>
      <c r="B141" s="9"/>
      <c r="G141" s="18"/>
      <c r="I141" s="228" t="str">
        <f>'14-15'!J47</f>
        <v>ДЗЯМКА М.І.</v>
      </c>
      <c r="J141" s="16"/>
    </row>
    <row r="142" spans="7:10" s="3" customFormat="1" ht="12.75">
      <c r="G142" s="5" t="s">
        <v>0</v>
      </c>
      <c r="I142" s="13" t="s">
        <v>1</v>
      </c>
      <c r="J142" s="55"/>
    </row>
  </sheetData>
  <mergeCells count="204">
    <mergeCell ref="B113:D113"/>
    <mergeCell ref="B118:D118"/>
    <mergeCell ref="B119:D119"/>
    <mergeCell ref="B120:D120"/>
    <mergeCell ref="B114:D114"/>
    <mergeCell ref="B115:D115"/>
    <mergeCell ref="B116:D116"/>
    <mergeCell ref="B117:D117"/>
    <mergeCell ref="B109:D109"/>
    <mergeCell ref="B110:D110"/>
    <mergeCell ref="B111:D111"/>
    <mergeCell ref="B112:D112"/>
    <mergeCell ref="B105:D105"/>
    <mergeCell ref="B106:D106"/>
    <mergeCell ref="B107:D107"/>
    <mergeCell ref="B108:D108"/>
    <mergeCell ref="F54:H54"/>
    <mergeCell ref="F55:H55"/>
    <mergeCell ref="F56:H56"/>
    <mergeCell ref="B104:D104"/>
    <mergeCell ref="G75:H75"/>
    <mergeCell ref="B86:D86"/>
    <mergeCell ref="A70:J70"/>
    <mergeCell ref="C77:D77"/>
    <mergeCell ref="C81:D81"/>
    <mergeCell ref="C82:D82"/>
    <mergeCell ref="F50:H50"/>
    <mergeCell ref="F51:H51"/>
    <mergeCell ref="F52:H52"/>
    <mergeCell ref="F53:H53"/>
    <mergeCell ref="F46:H46"/>
    <mergeCell ref="F47:H47"/>
    <mergeCell ref="F48:H48"/>
    <mergeCell ref="F49:H49"/>
    <mergeCell ref="F38:H38"/>
    <mergeCell ref="F39:H39"/>
    <mergeCell ref="F40:H40"/>
    <mergeCell ref="F45:H45"/>
    <mergeCell ref="F41:H41"/>
    <mergeCell ref="F42:H42"/>
    <mergeCell ref="F43:H43"/>
    <mergeCell ref="F44:H44"/>
    <mergeCell ref="B53:D53"/>
    <mergeCell ref="B54:D54"/>
    <mergeCell ref="B55:D55"/>
    <mergeCell ref="B56:D56"/>
    <mergeCell ref="B49:D49"/>
    <mergeCell ref="B50:D50"/>
    <mergeCell ref="B51:D51"/>
    <mergeCell ref="B52:D52"/>
    <mergeCell ref="B38:D38"/>
    <mergeCell ref="A13:B13"/>
    <mergeCell ref="C13:D13"/>
    <mergeCell ref="I75:J76"/>
    <mergeCell ref="F30:H30"/>
    <mergeCell ref="B44:D44"/>
    <mergeCell ref="B45:D45"/>
    <mergeCell ref="B46:D46"/>
    <mergeCell ref="B47:D47"/>
    <mergeCell ref="B48:D48"/>
    <mergeCell ref="B26:D26"/>
    <mergeCell ref="I17:J17"/>
    <mergeCell ref="I13:J13"/>
    <mergeCell ref="B37:D37"/>
    <mergeCell ref="F37:H37"/>
    <mergeCell ref="I14:J16"/>
    <mergeCell ref="F21:H21"/>
    <mergeCell ref="F23:H23"/>
    <mergeCell ref="F26:H26"/>
    <mergeCell ref="C15:D15"/>
    <mergeCell ref="B100:D100"/>
    <mergeCell ref="B101:D101"/>
    <mergeCell ref="B98:D98"/>
    <mergeCell ref="A75:B76"/>
    <mergeCell ref="I82:J82"/>
    <mergeCell ref="A77:B77"/>
    <mergeCell ref="A81:B81"/>
    <mergeCell ref="B102:D102"/>
    <mergeCell ref="I77:J77"/>
    <mergeCell ref="B95:D95"/>
    <mergeCell ref="B96:D96"/>
    <mergeCell ref="B94:D94"/>
    <mergeCell ref="B93:D93"/>
    <mergeCell ref="B85:D85"/>
    <mergeCell ref="I81:J81"/>
    <mergeCell ref="F22:H22"/>
    <mergeCell ref="E75:F75"/>
    <mergeCell ref="F35:H35"/>
    <mergeCell ref="F36:H36"/>
    <mergeCell ref="F32:H32"/>
    <mergeCell ref="F33:H33"/>
    <mergeCell ref="F27:H27"/>
    <mergeCell ref="I79:J80"/>
    <mergeCell ref="F29:H29"/>
    <mergeCell ref="A10:B11"/>
    <mergeCell ref="F25:H25"/>
    <mergeCell ref="B24:D24"/>
    <mergeCell ref="B25:D25"/>
    <mergeCell ref="F24:H24"/>
    <mergeCell ref="A12:B12"/>
    <mergeCell ref="A18:B18"/>
    <mergeCell ref="B22:D22"/>
    <mergeCell ref="B23:D23"/>
    <mergeCell ref="B21:D21"/>
    <mergeCell ref="A135:J135"/>
    <mergeCell ref="B91:D91"/>
    <mergeCell ref="B87:D87"/>
    <mergeCell ref="B88:D88"/>
    <mergeCell ref="B89:D89"/>
    <mergeCell ref="B90:D90"/>
    <mergeCell ref="A134:J134"/>
    <mergeCell ref="B103:D103"/>
    <mergeCell ref="B97:D97"/>
    <mergeCell ref="B99:D99"/>
    <mergeCell ref="I18:J18"/>
    <mergeCell ref="F20:H20"/>
    <mergeCell ref="C14:D14"/>
    <mergeCell ref="C18:D18"/>
    <mergeCell ref="B20:D20"/>
    <mergeCell ref="A14:B14"/>
    <mergeCell ref="A16:B16"/>
    <mergeCell ref="A17:B17"/>
    <mergeCell ref="A15:B15"/>
    <mergeCell ref="C16:D16"/>
    <mergeCell ref="C17:D17"/>
    <mergeCell ref="H3:I3"/>
    <mergeCell ref="C10:D11"/>
    <mergeCell ref="C12:D12"/>
    <mergeCell ref="G10:H10"/>
    <mergeCell ref="I10:J11"/>
    <mergeCell ref="E10:E11"/>
    <mergeCell ref="F10:F11"/>
    <mergeCell ref="I12:J12"/>
    <mergeCell ref="H2:I2"/>
    <mergeCell ref="H4:I4"/>
    <mergeCell ref="H7:I7"/>
    <mergeCell ref="H6:I6"/>
    <mergeCell ref="H5:I5"/>
    <mergeCell ref="B27:D27"/>
    <mergeCell ref="B33:D33"/>
    <mergeCell ref="B34:D34"/>
    <mergeCell ref="C75:D76"/>
    <mergeCell ref="A71:J71"/>
    <mergeCell ref="B39:D39"/>
    <mergeCell ref="B40:D40"/>
    <mergeCell ref="B41:D41"/>
    <mergeCell ref="B42:D42"/>
    <mergeCell ref="B43:D43"/>
    <mergeCell ref="I78:J78"/>
    <mergeCell ref="B29:D29"/>
    <mergeCell ref="B30:D30"/>
    <mergeCell ref="B84:D84"/>
    <mergeCell ref="B35:D35"/>
    <mergeCell ref="B36:D36"/>
    <mergeCell ref="A82:B82"/>
    <mergeCell ref="B31:D31"/>
    <mergeCell ref="B32:D32"/>
    <mergeCell ref="C78:D78"/>
    <mergeCell ref="B28:D28"/>
    <mergeCell ref="F28:H28"/>
    <mergeCell ref="B92:D92"/>
    <mergeCell ref="A80:B80"/>
    <mergeCell ref="C79:D79"/>
    <mergeCell ref="C80:D80"/>
    <mergeCell ref="A78:B78"/>
    <mergeCell ref="F31:H31"/>
    <mergeCell ref="F34:H34"/>
    <mergeCell ref="A79:B79"/>
    <mergeCell ref="B57:D57"/>
    <mergeCell ref="B58:D58"/>
    <mergeCell ref="B59:D59"/>
    <mergeCell ref="B60:D60"/>
    <mergeCell ref="B61:D61"/>
    <mergeCell ref="B62:D62"/>
    <mergeCell ref="B63:D63"/>
    <mergeCell ref="B64:D64"/>
    <mergeCell ref="B65:D65"/>
    <mergeCell ref="B66:D66"/>
    <mergeCell ref="B67:D67"/>
    <mergeCell ref="B68:D68"/>
    <mergeCell ref="F57:H57"/>
    <mergeCell ref="F58:H58"/>
    <mergeCell ref="F59:H59"/>
    <mergeCell ref="F60:H60"/>
    <mergeCell ref="F61:H61"/>
    <mergeCell ref="F62:H62"/>
    <mergeCell ref="F63:H63"/>
    <mergeCell ref="F64:H64"/>
    <mergeCell ref="F65:H65"/>
    <mergeCell ref="F66:H66"/>
    <mergeCell ref="F67:H67"/>
    <mergeCell ref="F68:H68"/>
    <mergeCell ref="B121:D121"/>
    <mergeCell ref="B122:D122"/>
    <mergeCell ref="B123:D123"/>
    <mergeCell ref="B124:D124"/>
    <mergeCell ref="B125:D125"/>
    <mergeCell ref="B126:D126"/>
    <mergeCell ref="B127:D127"/>
    <mergeCell ref="B128:D128"/>
    <mergeCell ref="B129:D129"/>
    <mergeCell ref="B130:D130"/>
    <mergeCell ref="B131:D131"/>
    <mergeCell ref="B132:D132"/>
  </mergeCells>
  <printOptions horizontalCentered="1"/>
  <pageMargins left="0.1968503937007874" right="0.1968503937007874" top="0.7874015748031497" bottom="0.1968503937007874" header="0" footer="0"/>
  <pageSetup fitToHeight="0" horizontalDpi="300" verticalDpi="300" orientation="landscape" paperSize="9" scale="88" r:id="rId1"/>
  <rowBreaks count="5" manualBreakCount="5">
    <brk id="18" max="9" man="1"/>
    <brk id="30" max="9" man="1"/>
    <brk id="43" max="255" man="1"/>
    <brk id="68" max="9" man="1"/>
    <brk id="98" max="255" man="1"/>
  </rowBreaks>
</worksheet>
</file>

<file path=xl/worksheets/sheet2.xml><?xml version="1.0" encoding="utf-8"?>
<worksheet xmlns="http://schemas.openxmlformats.org/spreadsheetml/2006/main" xmlns:r="http://schemas.openxmlformats.org/officeDocument/2006/relationships">
  <dimension ref="A1:J19"/>
  <sheetViews>
    <sheetView showZeros="0" zoomScaleSheetLayoutView="90" workbookViewId="0" topLeftCell="A1">
      <selection activeCell="H6" sqref="H6"/>
    </sheetView>
  </sheetViews>
  <sheetFormatPr defaultColWidth="9.00390625" defaultRowHeight="12.75"/>
  <cols>
    <col min="1" max="1" width="9.375" style="56" customWidth="1"/>
    <col min="2" max="2" width="69.625" style="56" customWidth="1"/>
    <col min="3" max="10" width="13.50390625" style="56" customWidth="1"/>
    <col min="11" max="16384" width="9.125" style="56" customWidth="1"/>
  </cols>
  <sheetData>
    <row r="1" spans="1:10" ht="15">
      <c r="A1" s="152"/>
      <c r="B1" s="153"/>
      <c r="C1" s="154"/>
      <c r="D1" s="154"/>
      <c r="E1" s="154"/>
      <c r="F1" s="154"/>
      <c r="G1" s="142"/>
      <c r="H1" s="142"/>
      <c r="I1" s="142"/>
      <c r="J1" s="142"/>
    </row>
    <row r="2" spans="1:10" s="77" customFormat="1" ht="15">
      <c r="A2" s="61" t="s">
        <v>268</v>
      </c>
      <c r="B2" s="61"/>
      <c r="C2" s="61"/>
      <c r="D2" s="61"/>
      <c r="E2" s="61"/>
      <c r="F2" s="61"/>
      <c r="G2" s="106"/>
      <c r="H2" s="106"/>
      <c r="I2" s="106"/>
      <c r="J2" s="36" t="s">
        <v>112</v>
      </c>
    </row>
    <row r="3" spans="1:10" ht="15.75" customHeight="1">
      <c r="A3" s="297" t="s">
        <v>3</v>
      </c>
      <c r="B3" s="297" t="s">
        <v>15</v>
      </c>
      <c r="C3" s="297" t="s">
        <v>166</v>
      </c>
      <c r="D3" s="297"/>
      <c r="E3" s="297"/>
      <c r="F3" s="298"/>
      <c r="G3" s="297" t="s">
        <v>262</v>
      </c>
      <c r="H3" s="297"/>
      <c r="I3" s="297"/>
      <c r="J3" s="297"/>
    </row>
    <row r="4" spans="1:10" ht="41.25">
      <c r="A4" s="298"/>
      <c r="B4" s="297"/>
      <c r="C4" s="185" t="s">
        <v>23</v>
      </c>
      <c r="D4" s="126" t="s">
        <v>24</v>
      </c>
      <c r="E4" s="167" t="s">
        <v>116</v>
      </c>
      <c r="F4" s="167" t="s">
        <v>117</v>
      </c>
      <c r="G4" s="185" t="s">
        <v>23</v>
      </c>
      <c r="H4" s="126" t="s">
        <v>24</v>
      </c>
      <c r="I4" s="167" t="s">
        <v>116</v>
      </c>
      <c r="J4" s="167" t="s">
        <v>118</v>
      </c>
    </row>
    <row r="5" spans="1:10" ht="15">
      <c r="A5" s="28">
        <v>1</v>
      </c>
      <c r="B5" s="28">
        <v>2</v>
      </c>
      <c r="C5" s="28">
        <v>3</v>
      </c>
      <c r="D5" s="28">
        <v>4</v>
      </c>
      <c r="E5" s="28">
        <v>5</v>
      </c>
      <c r="F5" s="28">
        <v>6</v>
      </c>
      <c r="G5" s="28">
        <v>7</v>
      </c>
      <c r="H5" s="28">
        <v>8</v>
      </c>
      <c r="I5" s="28">
        <v>9</v>
      </c>
      <c r="J5" s="28">
        <v>10</v>
      </c>
    </row>
    <row r="6" spans="1:10" s="83" customFormat="1" ht="13.5">
      <c r="A6" s="25"/>
      <c r="B6" s="74" t="s">
        <v>2</v>
      </c>
      <c r="C6" s="107">
        <v>3500</v>
      </c>
      <c r="D6" s="70" t="s">
        <v>160</v>
      </c>
      <c r="E6" s="70" t="s">
        <v>160</v>
      </c>
      <c r="F6" s="108">
        <f>C6</f>
        <v>3500</v>
      </c>
      <c r="G6" s="107">
        <v>3500</v>
      </c>
      <c r="H6" s="70" t="s">
        <v>160</v>
      </c>
      <c r="I6" s="70" t="s">
        <v>160</v>
      </c>
      <c r="J6" s="108">
        <f>G6</f>
        <v>3500</v>
      </c>
    </row>
    <row r="7" spans="1:10" s="83" customFormat="1" ht="13.5">
      <c r="A7" s="25"/>
      <c r="B7" s="74" t="s">
        <v>110</v>
      </c>
      <c r="C7" s="70" t="s">
        <v>160</v>
      </c>
      <c r="D7" s="108"/>
      <c r="E7" s="108"/>
      <c r="F7" s="108"/>
      <c r="G7" s="70" t="s">
        <v>160</v>
      </c>
      <c r="H7" s="108"/>
      <c r="I7" s="108"/>
      <c r="J7" s="108"/>
    </row>
    <row r="8" spans="1:10" s="83" customFormat="1" ht="26.25">
      <c r="A8" s="8">
        <v>25010100</v>
      </c>
      <c r="B8" s="78" t="s">
        <v>7</v>
      </c>
      <c r="C8" s="70" t="s">
        <v>160</v>
      </c>
      <c r="D8" s="108"/>
      <c r="E8" s="108"/>
      <c r="F8" s="108"/>
      <c r="G8" s="70" t="s">
        <v>160</v>
      </c>
      <c r="H8" s="108"/>
      <c r="I8" s="108"/>
      <c r="J8" s="108"/>
    </row>
    <row r="9" spans="1:10" s="35" customFormat="1" ht="13.5">
      <c r="A9" s="8">
        <v>25010200</v>
      </c>
      <c r="B9" s="78" t="s">
        <v>22</v>
      </c>
      <c r="C9" s="70" t="s">
        <v>160</v>
      </c>
      <c r="D9" s="108"/>
      <c r="E9" s="108"/>
      <c r="F9" s="108"/>
      <c r="G9" s="70" t="s">
        <v>160</v>
      </c>
      <c r="H9" s="108"/>
      <c r="I9" s="108"/>
      <c r="J9" s="108"/>
    </row>
    <row r="10" spans="1:10" s="35" customFormat="1" ht="13.5">
      <c r="A10" s="8">
        <v>25010300</v>
      </c>
      <c r="B10" s="78" t="s">
        <v>4</v>
      </c>
      <c r="C10" s="70" t="s">
        <v>160</v>
      </c>
      <c r="D10" s="108"/>
      <c r="E10" s="108"/>
      <c r="F10" s="108"/>
      <c r="G10" s="70" t="s">
        <v>160</v>
      </c>
      <c r="H10" s="108"/>
      <c r="I10" s="108"/>
      <c r="J10" s="108"/>
    </row>
    <row r="11" spans="1:10" s="35" customFormat="1" ht="26.25">
      <c r="A11" s="8">
        <v>25010400</v>
      </c>
      <c r="B11" s="78" t="s">
        <v>8</v>
      </c>
      <c r="C11" s="70" t="s">
        <v>160</v>
      </c>
      <c r="D11" s="108"/>
      <c r="E11" s="108"/>
      <c r="F11" s="108"/>
      <c r="G11" s="70" t="s">
        <v>160</v>
      </c>
      <c r="H11" s="108"/>
      <c r="I11" s="108"/>
      <c r="J11" s="108"/>
    </row>
    <row r="12" spans="1:10" s="35" customFormat="1" ht="13.5">
      <c r="A12" s="8">
        <v>25020100</v>
      </c>
      <c r="B12" s="78" t="s">
        <v>9</v>
      </c>
      <c r="C12" s="70" t="s">
        <v>160</v>
      </c>
      <c r="D12" s="108"/>
      <c r="E12" s="108"/>
      <c r="F12" s="108"/>
      <c r="G12" s="70" t="s">
        <v>160</v>
      </c>
      <c r="H12" s="108"/>
      <c r="I12" s="108"/>
      <c r="J12" s="108"/>
    </row>
    <row r="13" spans="1:10" s="35" customFormat="1" ht="26.25">
      <c r="A13" s="8">
        <v>25020200</v>
      </c>
      <c r="B13" s="79" t="s">
        <v>18</v>
      </c>
      <c r="C13" s="70" t="s">
        <v>160</v>
      </c>
      <c r="D13" s="108"/>
      <c r="E13" s="108"/>
      <c r="F13" s="108"/>
      <c r="G13" s="70" t="s">
        <v>160</v>
      </c>
      <c r="H13" s="108"/>
      <c r="I13" s="108"/>
      <c r="J13" s="108"/>
    </row>
    <row r="14" spans="1:10" s="35" customFormat="1" ht="39">
      <c r="A14" s="8">
        <v>25020300</v>
      </c>
      <c r="B14" s="79" t="s">
        <v>10</v>
      </c>
      <c r="C14" s="70" t="s">
        <v>160</v>
      </c>
      <c r="D14" s="108"/>
      <c r="E14" s="108"/>
      <c r="F14" s="108"/>
      <c r="G14" s="70" t="s">
        <v>160</v>
      </c>
      <c r="H14" s="108"/>
      <c r="I14" s="108"/>
      <c r="J14" s="108"/>
    </row>
    <row r="15" spans="1:10" s="35" customFormat="1" ht="13.5">
      <c r="A15" s="8"/>
      <c r="B15" s="73" t="s">
        <v>98</v>
      </c>
      <c r="C15" s="70" t="s">
        <v>160</v>
      </c>
      <c r="D15" s="108"/>
      <c r="E15" s="108"/>
      <c r="F15" s="108"/>
      <c r="G15" s="70" t="s">
        <v>160</v>
      </c>
      <c r="H15" s="108"/>
      <c r="I15" s="108"/>
      <c r="J15" s="108"/>
    </row>
    <row r="16" spans="1:10" s="83" customFormat="1" ht="26.25">
      <c r="A16" s="2">
        <v>602400</v>
      </c>
      <c r="B16" s="79" t="s">
        <v>20</v>
      </c>
      <c r="C16" s="70" t="s">
        <v>160</v>
      </c>
      <c r="D16" s="109"/>
      <c r="E16" s="109"/>
      <c r="F16" s="109"/>
      <c r="G16" s="70" t="s">
        <v>160</v>
      </c>
      <c r="H16" s="109"/>
      <c r="I16" s="109"/>
      <c r="J16" s="109"/>
    </row>
    <row r="17" spans="1:10" s="83" customFormat="1" ht="13.5">
      <c r="A17" s="2"/>
      <c r="B17" s="73" t="s">
        <v>115</v>
      </c>
      <c r="C17" s="70" t="s">
        <v>160</v>
      </c>
      <c r="D17" s="109"/>
      <c r="E17" s="109"/>
      <c r="F17" s="109"/>
      <c r="G17" s="70" t="s">
        <v>160</v>
      </c>
      <c r="H17" s="109"/>
      <c r="I17" s="109"/>
      <c r="J17" s="109"/>
    </row>
    <row r="18" spans="1:10" s="113" customFormat="1" ht="13.5">
      <c r="A18" s="29"/>
      <c r="B18" s="105" t="s">
        <v>113</v>
      </c>
      <c r="C18" s="160">
        <f>C6</f>
        <v>3500</v>
      </c>
      <c r="D18" s="160"/>
      <c r="E18" s="160"/>
      <c r="F18" s="160">
        <f>F6</f>
        <v>3500</v>
      </c>
      <c r="G18" s="160">
        <f>G6</f>
        <v>3500</v>
      </c>
      <c r="H18" s="160"/>
      <c r="I18" s="160"/>
      <c r="J18" s="160">
        <f>J6</f>
        <v>3500</v>
      </c>
    </row>
    <row r="19" spans="1:10" s="77" customFormat="1" ht="15">
      <c r="A19" s="75"/>
      <c r="B19" s="76"/>
      <c r="C19" s="61"/>
      <c r="D19" s="61"/>
      <c r="E19" s="61"/>
      <c r="F19" s="61"/>
      <c r="G19" s="61"/>
      <c r="H19" s="61"/>
      <c r="I19" s="61"/>
      <c r="J19" s="61"/>
    </row>
  </sheetData>
  <mergeCells count="4">
    <mergeCell ref="G3:J3"/>
    <mergeCell ref="A3:A4"/>
    <mergeCell ref="B3:B4"/>
    <mergeCell ref="C3:F3"/>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dimension ref="A1:N76"/>
  <sheetViews>
    <sheetView showZeros="0" zoomScaleSheetLayoutView="80" workbookViewId="0" topLeftCell="A1">
      <selection activeCell="L40" sqref="L40"/>
    </sheetView>
  </sheetViews>
  <sheetFormatPr defaultColWidth="9.00390625" defaultRowHeight="12.75"/>
  <cols>
    <col min="1" max="1" width="13.125" style="56" customWidth="1"/>
    <col min="2" max="2" width="43.00390625" style="56" customWidth="1"/>
    <col min="3" max="14" width="12.625" style="56" customWidth="1"/>
    <col min="15" max="16384" width="9.125" style="56" customWidth="1"/>
  </cols>
  <sheetData>
    <row r="1" spans="12:14" ht="15">
      <c r="L1" s="142"/>
      <c r="M1" s="142"/>
      <c r="N1" s="151"/>
    </row>
    <row r="2" spans="1:14" ht="15">
      <c r="A2" s="61" t="s">
        <v>159</v>
      </c>
      <c r="B2" s="61"/>
      <c r="C2" s="61"/>
      <c r="D2" s="61"/>
      <c r="E2" s="61"/>
      <c r="F2" s="61"/>
      <c r="G2" s="61"/>
      <c r="H2" s="61"/>
      <c r="I2" s="61"/>
      <c r="J2" s="61"/>
      <c r="L2" s="142"/>
      <c r="M2" s="142"/>
      <c r="N2" s="151"/>
    </row>
    <row r="3" spans="1:14" ht="15">
      <c r="A3" s="59" t="s">
        <v>269</v>
      </c>
      <c r="B3" s="60"/>
      <c r="C3" s="60"/>
      <c r="D3" s="60"/>
      <c r="E3" s="60"/>
      <c r="F3" s="60"/>
      <c r="G3" s="60"/>
      <c r="H3" s="60"/>
      <c r="I3" s="60"/>
      <c r="J3" s="60"/>
      <c r="K3" s="60"/>
      <c r="L3" s="62"/>
      <c r="M3" s="62"/>
      <c r="N3" s="36" t="s">
        <v>112</v>
      </c>
    </row>
    <row r="4" spans="1:14" s="83" customFormat="1" ht="13.5">
      <c r="A4" s="303" t="s">
        <v>157</v>
      </c>
      <c r="B4" s="303" t="s">
        <v>97</v>
      </c>
      <c r="C4" s="327" t="s">
        <v>259</v>
      </c>
      <c r="D4" s="328"/>
      <c r="E4" s="328"/>
      <c r="F4" s="329"/>
      <c r="G4" s="327" t="s">
        <v>260</v>
      </c>
      <c r="H4" s="328"/>
      <c r="I4" s="328"/>
      <c r="J4" s="329"/>
      <c r="K4" s="327" t="s">
        <v>261</v>
      </c>
      <c r="L4" s="328"/>
      <c r="M4" s="328"/>
      <c r="N4" s="329"/>
    </row>
    <row r="5" spans="1:14" s="83" customFormat="1" ht="60" customHeight="1">
      <c r="A5" s="291"/>
      <c r="B5" s="291"/>
      <c r="C5" s="185" t="s">
        <v>23</v>
      </c>
      <c r="D5" s="126" t="s">
        <v>24</v>
      </c>
      <c r="E5" s="167" t="s">
        <v>116</v>
      </c>
      <c r="F5" s="167" t="s">
        <v>119</v>
      </c>
      <c r="G5" s="185" t="s">
        <v>23</v>
      </c>
      <c r="H5" s="126" t="s">
        <v>24</v>
      </c>
      <c r="I5" s="167" t="s">
        <v>116</v>
      </c>
      <c r="J5" s="167" t="s">
        <v>120</v>
      </c>
      <c r="K5" s="185" t="s">
        <v>23</v>
      </c>
      <c r="L5" s="126" t="s">
        <v>24</v>
      </c>
      <c r="M5" s="167" t="s">
        <v>116</v>
      </c>
      <c r="N5" s="167" t="s">
        <v>19</v>
      </c>
    </row>
    <row r="6" spans="1:14" s="83" customFormat="1" ht="13.5">
      <c r="A6" s="66">
        <v>1</v>
      </c>
      <c r="B6" s="66">
        <v>2</v>
      </c>
      <c r="C6" s="28">
        <v>3</v>
      </c>
      <c r="D6" s="28">
        <v>4</v>
      </c>
      <c r="E6" s="28">
        <v>5</v>
      </c>
      <c r="F6" s="28">
        <v>6</v>
      </c>
      <c r="G6" s="28">
        <v>7</v>
      </c>
      <c r="H6" s="28">
        <v>8</v>
      </c>
      <c r="I6" s="28">
        <v>9</v>
      </c>
      <c r="J6" s="28">
        <v>10</v>
      </c>
      <c r="K6" s="28">
        <v>11</v>
      </c>
      <c r="L6" s="28">
        <v>12</v>
      </c>
      <c r="M6" s="28">
        <v>13</v>
      </c>
      <c r="N6" s="28">
        <v>14</v>
      </c>
    </row>
    <row r="7" spans="1:14" s="83" customFormat="1" ht="13.5">
      <c r="A7" s="128">
        <v>2000</v>
      </c>
      <c r="B7" s="116" t="s">
        <v>25</v>
      </c>
      <c r="C7" s="122">
        <f aca="true" t="shared" si="0" ref="C7:N7">C8+C13+C30+C33+C37+C41</f>
        <v>3723.1</v>
      </c>
      <c r="D7" s="122">
        <f t="shared" si="0"/>
        <v>0</v>
      </c>
      <c r="E7" s="122">
        <f t="shared" si="0"/>
        <v>0</v>
      </c>
      <c r="F7" s="122">
        <f t="shared" si="0"/>
        <v>3723.1</v>
      </c>
      <c r="G7" s="122">
        <f t="shared" si="0"/>
        <v>3353.4</v>
      </c>
      <c r="H7" s="122">
        <f t="shared" si="0"/>
        <v>0</v>
      </c>
      <c r="I7" s="122">
        <f t="shared" si="0"/>
        <v>0</v>
      </c>
      <c r="J7" s="122">
        <f t="shared" si="0"/>
        <v>3353.4</v>
      </c>
      <c r="K7" s="122">
        <f t="shared" si="0"/>
        <v>3500</v>
      </c>
      <c r="L7" s="122">
        <f t="shared" si="0"/>
        <v>0</v>
      </c>
      <c r="M7" s="122">
        <f t="shared" si="0"/>
        <v>0</v>
      </c>
      <c r="N7" s="122">
        <f t="shared" si="0"/>
        <v>3500</v>
      </c>
    </row>
    <row r="8" spans="1:14" s="83" customFormat="1" ht="13.5">
      <c r="A8" s="128">
        <v>2100</v>
      </c>
      <c r="B8" s="116" t="s">
        <v>26</v>
      </c>
      <c r="C8" s="122">
        <f>C9+C12</f>
        <v>0</v>
      </c>
      <c r="D8" s="122">
        <f>D9+D12</f>
        <v>0</v>
      </c>
      <c r="E8" s="122">
        <f>E9+E12</f>
        <v>0</v>
      </c>
      <c r="F8" s="122">
        <f>F9+F12</f>
        <v>0</v>
      </c>
      <c r="G8" s="122">
        <f aca="true" t="shared" si="1" ref="G8:N8">G9+G12</f>
        <v>0</v>
      </c>
      <c r="H8" s="122">
        <f t="shared" si="1"/>
        <v>0</v>
      </c>
      <c r="I8" s="122">
        <f t="shared" si="1"/>
        <v>0</v>
      </c>
      <c r="J8" s="122">
        <f t="shared" si="1"/>
        <v>0</v>
      </c>
      <c r="K8" s="122">
        <f t="shared" si="1"/>
        <v>0</v>
      </c>
      <c r="L8" s="122">
        <f t="shared" si="1"/>
        <v>0</v>
      </c>
      <c r="M8" s="122">
        <f t="shared" si="1"/>
        <v>0</v>
      </c>
      <c r="N8" s="122">
        <f t="shared" si="1"/>
        <v>0</v>
      </c>
    </row>
    <row r="9" spans="1:14" s="83" customFormat="1" ht="13.5">
      <c r="A9" s="129">
        <v>2110</v>
      </c>
      <c r="B9" s="117" t="s">
        <v>27</v>
      </c>
      <c r="C9" s="123">
        <f>SUM(C10:C11)</f>
        <v>0</v>
      </c>
      <c r="D9" s="123">
        <f>SUM(D10:D11)</f>
        <v>0</v>
      </c>
      <c r="E9" s="123">
        <f>SUM(E10:E11)</f>
        <v>0</v>
      </c>
      <c r="F9" s="123">
        <f>SUM(F10:F11)</f>
        <v>0</v>
      </c>
      <c r="G9" s="123">
        <f aca="true" t="shared" si="2" ref="G9:N9">SUM(G10:G11)</f>
        <v>0</v>
      </c>
      <c r="H9" s="123">
        <f t="shared" si="2"/>
        <v>0</v>
      </c>
      <c r="I9" s="123">
        <f t="shared" si="2"/>
        <v>0</v>
      </c>
      <c r="J9" s="123">
        <f t="shared" si="2"/>
        <v>0</v>
      </c>
      <c r="K9" s="123">
        <f t="shared" si="2"/>
        <v>0</v>
      </c>
      <c r="L9" s="123">
        <f t="shared" si="2"/>
        <v>0</v>
      </c>
      <c r="M9" s="123">
        <f t="shared" si="2"/>
        <v>0</v>
      </c>
      <c r="N9" s="123">
        <f t="shared" si="2"/>
        <v>0</v>
      </c>
    </row>
    <row r="10" spans="1:14" s="83" customFormat="1" ht="13.5">
      <c r="A10" s="129">
        <v>2111</v>
      </c>
      <c r="B10" s="117" t="s">
        <v>28</v>
      </c>
      <c r="C10" s="123"/>
      <c r="D10" s="123"/>
      <c r="E10" s="123"/>
      <c r="F10" s="123">
        <f aca="true" t="shared" si="3" ref="F10:F36">C10+D10</f>
        <v>0</v>
      </c>
      <c r="G10" s="123"/>
      <c r="H10" s="123"/>
      <c r="I10" s="123"/>
      <c r="J10" s="123">
        <f>G10+H10</f>
        <v>0</v>
      </c>
      <c r="K10" s="123"/>
      <c r="L10" s="123"/>
      <c r="M10" s="123"/>
      <c r="N10" s="123">
        <f>K10+L10</f>
        <v>0</v>
      </c>
    </row>
    <row r="11" spans="1:14" s="83" customFormat="1" ht="13.5">
      <c r="A11" s="129">
        <v>2112</v>
      </c>
      <c r="B11" s="117" t="s">
        <v>29</v>
      </c>
      <c r="C11" s="123"/>
      <c r="D11" s="123"/>
      <c r="E11" s="123"/>
      <c r="F11" s="123">
        <f t="shared" si="3"/>
        <v>0</v>
      </c>
      <c r="G11" s="123"/>
      <c r="H11" s="123"/>
      <c r="I11" s="123"/>
      <c r="J11" s="123">
        <f>G11+H11</f>
        <v>0</v>
      </c>
      <c r="K11" s="123"/>
      <c r="L11" s="123"/>
      <c r="M11" s="123"/>
      <c r="N11" s="123">
        <f>K11+L11</f>
        <v>0</v>
      </c>
    </row>
    <row r="12" spans="1:14" s="83" customFormat="1" ht="13.5">
      <c r="A12" s="129">
        <v>2120</v>
      </c>
      <c r="B12" s="117" t="s">
        <v>30</v>
      </c>
      <c r="C12" s="123"/>
      <c r="D12" s="123"/>
      <c r="E12" s="123"/>
      <c r="F12" s="123">
        <f t="shared" si="3"/>
        <v>0</v>
      </c>
      <c r="G12" s="123"/>
      <c r="H12" s="123"/>
      <c r="I12" s="123"/>
      <c r="J12" s="123">
        <f>G12+H12</f>
        <v>0</v>
      </c>
      <c r="K12" s="123"/>
      <c r="L12" s="123"/>
      <c r="M12" s="123"/>
      <c r="N12" s="123">
        <f>K12+L12</f>
        <v>0</v>
      </c>
    </row>
    <row r="13" spans="1:14" s="83" customFormat="1" ht="13.5">
      <c r="A13" s="128">
        <v>2200</v>
      </c>
      <c r="B13" s="116" t="s">
        <v>31</v>
      </c>
      <c r="C13" s="122">
        <f>C14+C15+C16+C17+C18+C19+C20+C27</f>
        <v>1838.2</v>
      </c>
      <c r="D13" s="122">
        <f>D14+D15+D16+D17+D18+D19+D20+D27</f>
        <v>0</v>
      </c>
      <c r="E13" s="122">
        <f>E14+E15+E16+E17+E18+E19+E20+E27</f>
        <v>0</v>
      </c>
      <c r="F13" s="122">
        <f>F14+F15+F16+F17+F18+F19+F20+F27</f>
        <v>1838.2</v>
      </c>
      <c r="G13" s="122">
        <f aca="true" t="shared" si="4" ref="G13:N13">G14+G15+G16+G17+G18+G19+G20+G27</f>
        <v>1493.4</v>
      </c>
      <c r="H13" s="122">
        <f t="shared" si="4"/>
        <v>0</v>
      </c>
      <c r="I13" s="122">
        <f t="shared" si="4"/>
        <v>0</v>
      </c>
      <c r="J13" s="122">
        <f t="shared" si="4"/>
        <v>1493.4</v>
      </c>
      <c r="K13" s="122">
        <f t="shared" si="4"/>
        <v>1840</v>
      </c>
      <c r="L13" s="122">
        <f t="shared" si="4"/>
        <v>0</v>
      </c>
      <c r="M13" s="122">
        <f t="shared" si="4"/>
        <v>0</v>
      </c>
      <c r="N13" s="122">
        <f t="shared" si="4"/>
        <v>1840</v>
      </c>
    </row>
    <row r="14" spans="1:14" s="83" customFormat="1" ht="13.5">
      <c r="A14" s="129">
        <v>2210</v>
      </c>
      <c r="B14" s="117" t="s">
        <v>32</v>
      </c>
      <c r="C14" s="123"/>
      <c r="D14" s="123"/>
      <c r="E14" s="123"/>
      <c r="F14" s="123">
        <f t="shared" si="3"/>
        <v>0</v>
      </c>
      <c r="G14" s="123"/>
      <c r="H14" s="123"/>
      <c r="I14" s="123"/>
      <c r="J14" s="123">
        <f aca="true" t="shared" si="5" ref="J14:J19">G14+H14</f>
        <v>0</v>
      </c>
      <c r="K14" s="123"/>
      <c r="L14" s="123"/>
      <c r="M14" s="123"/>
      <c r="N14" s="123">
        <f aca="true" t="shared" si="6" ref="N14:N19">K14+L14</f>
        <v>0</v>
      </c>
    </row>
    <row r="15" spans="1:14" s="83" customFormat="1" ht="13.5">
      <c r="A15" s="129">
        <v>2220</v>
      </c>
      <c r="B15" s="117" t="s">
        <v>33</v>
      </c>
      <c r="C15" s="123"/>
      <c r="D15" s="123"/>
      <c r="E15" s="123"/>
      <c r="F15" s="123">
        <f t="shared" si="3"/>
        <v>0</v>
      </c>
      <c r="G15" s="123"/>
      <c r="H15" s="123"/>
      <c r="I15" s="123"/>
      <c r="J15" s="123">
        <f t="shared" si="5"/>
        <v>0</v>
      </c>
      <c r="K15" s="123"/>
      <c r="L15" s="123"/>
      <c r="M15" s="123"/>
      <c r="N15" s="123">
        <f t="shared" si="6"/>
        <v>0</v>
      </c>
    </row>
    <row r="16" spans="1:14" s="83" customFormat="1" ht="13.5">
      <c r="A16" s="129">
        <v>2230</v>
      </c>
      <c r="B16" s="117" t="s">
        <v>34</v>
      </c>
      <c r="C16" s="123"/>
      <c r="D16" s="123"/>
      <c r="E16" s="123"/>
      <c r="F16" s="123">
        <f t="shared" si="3"/>
        <v>0</v>
      </c>
      <c r="G16" s="123"/>
      <c r="H16" s="123"/>
      <c r="I16" s="123"/>
      <c r="J16" s="123">
        <f t="shared" si="5"/>
        <v>0</v>
      </c>
      <c r="K16" s="123"/>
      <c r="L16" s="123"/>
      <c r="M16" s="123"/>
      <c r="N16" s="123">
        <f t="shared" si="6"/>
        <v>0</v>
      </c>
    </row>
    <row r="17" spans="1:14" s="83" customFormat="1" ht="13.5">
      <c r="A17" s="129">
        <v>2240</v>
      </c>
      <c r="B17" s="117" t="s">
        <v>35</v>
      </c>
      <c r="C17" s="123">
        <v>2.7</v>
      </c>
      <c r="D17" s="123"/>
      <c r="E17" s="123"/>
      <c r="F17" s="123">
        <f t="shared" si="3"/>
        <v>2.7</v>
      </c>
      <c r="G17" s="123">
        <v>3</v>
      </c>
      <c r="H17" s="123"/>
      <c r="I17" s="123"/>
      <c r="J17" s="123">
        <f t="shared" si="5"/>
        <v>3</v>
      </c>
      <c r="K17" s="123"/>
      <c r="L17" s="123"/>
      <c r="M17" s="123"/>
      <c r="N17" s="123">
        <f t="shared" si="6"/>
        <v>0</v>
      </c>
    </row>
    <row r="18" spans="1:14" s="83" customFormat="1" ht="13.5">
      <c r="A18" s="129">
        <v>2250</v>
      </c>
      <c r="B18" s="117" t="s">
        <v>36</v>
      </c>
      <c r="C18" s="123"/>
      <c r="D18" s="123"/>
      <c r="E18" s="123"/>
      <c r="F18" s="123">
        <f t="shared" si="3"/>
        <v>0</v>
      </c>
      <c r="G18" s="123"/>
      <c r="H18" s="123"/>
      <c r="I18" s="123"/>
      <c r="J18" s="123">
        <f t="shared" si="5"/>
        <v>0</v>
      </c>
      <c r="K18" s="123"/>
      <c r="L18" s="123"/>
      <c r="M18" s="123"/>
      <c r="N18" s="123">
        <f t="shared" si="6"/>
        <v>0</v>
      </c>
    </row>
    <row r="19" spans="1:14" s="83" customFormat="1" ht="13.5">
      <c r="A19" s="129">
        <v>2260</v>
      </c>
      <c r="B19" s="117" t="s">
        <v>37</v>
      </c>
      <c r="C19" s="123"/>
      <c r="D19" s="123"/>
      <c r="E19" s="123"/>
      <c r="F19" s="123">
        <f t="shared" si="3"/>
        <v>0</v>
      </c>
      <c r="G19" s="123"/>
      <c r="H19" s="123"/>
      <c r="I19" s="123"/>
      <c r="J19" s="123">
        <f t="shared" si="5"/>
        <v>0</v>
      </c>
      <c r="K19" s="123"/>
      <c r="L19" s="123"/>
      <c r="M19" s="123"/>
      <c r="N19" s="123">
        <f t="shared" si="6"/>
        <v>0</v>
      </c>
    </row>
    <row r="20" spans="1:14" s="83" customFormat="1" ht="13.5">
      <c r="A20" s="129">
        <v>2270</v>
      </c>
      <c r="B20" s="117" t="s">
        <v>38</v>
      </c>
      <c r="C20" s="123">
        <f>SUM(C21:C26)</f>
        <v>0</v>
      </c>
      <c r="D20" s="123">
        <f>SUM(D21:D26)</f>
        <v>0</v>
      </c>
      <c r="E20" s="123">
        <f>SUM(E21:E26)</f>
        <v>0</v>
      </c>
      <c r="F20" s="123">
        <f>SUM(F21:F26)</f>
        <v>0</v>
      </c>
      <c r="G20" s="123">
        <f aca="true" t="shared" si="7" ref="G20:N20">SUM(G21:G26)</f>
        <v>0</v>
      </c>
      <c r="H20" s="123">
        <f t="shared" si="7"/>
        <v>0</v>
      </c>
      <c r="I20" s="123">
        <f t="shared" si="7"/>
        <v>0</v>
      </c>
      <c r="J20" s="123">
        <f t="shared" si="7"/>
        <v>0</v>
      </c>
      <c r="K20" s="123">
        <f t="shared" si="7"/>
        <v>0</v>
      </c>
      <c r="L20" s="123">
        <f t="shared" si="7"/>
        <v>0</v>
      </c>
      <c r="M20" s="123">
        <f t="shared" si="7"/>
        <v>0</v>
      </c>
      <c r="N20" s="123">
        <f t="shared" si="7"/>
        <v>0</v>
      </c>
    </row>
    <row r="21" spans="1:14" s="83" customFormat="1" ht="13.5">
      <c r="A21" s="129">
        <v>2271</v>
      </c>
      <c r="B21" s="117" t="s">
        <v>39</v>
      </c>
      <c r="C21" s="123"/>
      <c r="D21" s="123"/>
      <c r="E21" s="123"/>
      <c r="F21" s="123">
        <f t="shared" si="3"/>
        <v>0</v>
      </c>
      <c r="G21" s="123"/>
      <c r="H21" s="123"/>
      <c r="I21" s="123"/>
      <c r="J21" s="123">
        <f aca="true" t="shared" si="8" ref="J21:J26">G21+H21</f>
        <v>0</v>
      </c>
      <c r="K21" s="123"/>
      <c r="L21" s="123"/>
      <c r="M21" s="123"/>
      <c r="N21" s="123">
        <f aca="true" t="shared" si="9" ref="N21:N26">K21+L21</f>
        <v>0</v>
      </c>
    </row>
    <row r="22" spans="1:14" s="83" customFormat="1" ht="13.5">
      <c r="A22" s="129">
        <v>2272</v>
      </c>
      <c r="B22" s="117" t="s">
        <v>40</v>
      </c>
      <c r="C22" s="123"/>
      <c r="D22" s="123"/>
      <c r="E22" s="123"/>
      <c r="F22" s="123">
        <f t="shared" si="3"/>
        <v>0</v>
      </c>
      <c r="G22" s="123"/>
      <c r="H22" s="123"/>
      <c r="I22" s="123"/>
      <c r="J22" s="123">
        <f t="shared" si="8"/>
        <v>0</v>
      </c>
      <c r="K22" s="123"/>
      <c r="L22" s="123"/>
      <c r="M22" s="123"/>
      <c r="N22" s="123">
        <f t="shared" si="9"/>
        <v>0</v>
      </c>
    </row>
    <row r="23" spans="1:14" s="113" customFormat="1" ht="13.5">
      <c r="A23" s="129">
        <v>2273</v>
      </c>
      <c r="B23" s="117" t="s">
        <v>41</v>
      </c>
      <c r="C23" s="123"/>
      <c r="D23" s="123"/>
      <c r="E23" s="123"/>
      <c r="F23" s="123">
        <f t="shared" si="3"/>
        <v>0</v>
      </c>
      <c r="G23" s="123"/>
      <c r="H23" s="123"/>
      <c r="I23" s="123"/>
      <c r="J23" s="123">
        <f t="shared" si="8"/>
        <v>0</v>
      </c>
      <c r="K23" s="123"/>
      <c r="L23" s="123"/>
      <c r="M23" s="123"/>
      <c r="N23" s="123">
        <f t="shared" si="9"/>
        <v>0</v>
      </c>
    </row>
    <row r="24" spans="1:14" s="83" customFormat="1" ht="13.5">
      <c r="A24" s="129">
        <v>2274</v>
      </c>
      <c r="B24" s="117" t="s">
        <v>42</v>
      </c>
      <c r="C24" s="123"/>
      <c r="D24" s="123"/>
      <c r="E24" s="123"/>
      <c r="F24" s="123">
        <f t="shared" si="3"/>
        <v>0</v>
      </c>
      <c r="G24" s="123"/>
      <c r="H24" s="123"/>
      <c r="I24" s="123"/>
      <c r="J24" s="123">
        <f t="shared" si="8"/>
        <v>0</v>
      </c>
      <c r="K24" s="123"/>
      <c r="L24" s="123"/>
      <c r="M24" s="123"/>
      <c r="N24" s="123">
        <f t="shared" si="9"/>
        <v>0</v>
      </c>
    </row>
    <row r="25" spans="1:14" s="114" customFormat="1" ht="26.25">
      <c r="A25" s="129">
        <v>2275</v>
      </c>
      <c r="B25" s="117" t="s">
        <v>189</v>
      </c>
      <c r="C25" s="123"/>
      <c r="D25" s="123"/>
      <c r="E25" s="123"/>
      <c r="F25" s="123">
        <f>C25+D25</f>
        <v>0</v>
      </c>
      <c r="G25" s="123"/>
      <c r="H25" s="123"/>
      <c r="I25" s="123"/>
      <c r="J25" s="123">
        <f t="shared" si="8"/>
        <v>0</v>
      </c>
      <c r="K25" s="123"/>
      <c r="L25" s="123"/>
      <c r="M25" s="123"/>
      <c r="N25" s="123">
        <f t="shared" si="9"/>
        <v>0</v>
      </c>
    </row>
    <row r="26" spans="1:14" s="114" customFormat="1" ht="13.5">
      <c r="A26" s="129">
        <v>2276</v>
      </c>
      <c r="B26" s="117" t="s">
        <v>108</v>
      </c>
      <c r="C26" s="123"/>
      <c r="D26" s="123"/>
      <c r="E26" s="123"/>
      <c r="F26" s="123">
        <f t="shared" si="3"/>
        <v>0</v>
      </c>
      <c r="G26" s="123"/>
      <c r="H26" s="123"/>
      <c r="I26" s="123"/>
      <c r="J26" s="123">
        <f t="shared" si="8"/>
        <v>0</v>
      </c>
      <c r="K26" s="123"/>
      <c r="L26" s="123"/>
      <c r="M26" s="123"/>
      <c r="N26" s="123">
        <f t="shared" si="9"/>
        <v>0</v>
      </c>
    </row>
    <row r="27" spans="1:14" s="114" customFormat="1" ht="26.25">
      <c r="A27" s="129">
        <v>2280</v>
      </c>
      <c r="B27" s="117" t="s">
        <v>43</v>
      </c>
      <c r="C27" s="123">
        <f>SUM(C28:C29)</f>
        <v>1835.5</v>
      </c>
      <c r="D27" s="123">
        <f>SUM(D28:D29)</f>
        <v>0</v>
      </c>
      <c r="E27" s="123">
        <f>SUM(E28:E29)</f>
        <v>0</v>
      </c>
      <c r="F27" s="123">
        <f>SUM(F28:F29)</f>
        <v>1835.5</v>
      </c>
      <c r="G27" s="123">
        <f aca="true" t="shared" si="10" ref="G27:N27">SUM(G28:G29)</f>
        <v>1490.4</v>
      </c>
      <c r="H27" s="123">
        <f t="shared" si="10"/>
        <v>0</v>
      </c>
      <c r="I27" s="123">
        <f t="shared" si="10"/>
        <v>0</v>
      </c>
      <c r="J27" s="123">
        <f t="shared" si="10"/>
        <v>1490.4</v>
      </c>
      <c r="K27" s="123">
        <f t="shared" si="10"/>
        <v>1840</v>
      </c>
      <c r="L27" s="123">
        <f t="shared" si="10"/>
        <v>0</v>
      </c>
      <c r="M27" s="123">
        <f t="shared" si="10"/>
        <v>0</v>
      </c>
      <c r="N27" s="123">
        <f t="shared" si="10"/>
        <v>1840</v>
      </c>
    </row>
    <row r="28" spans="1:14" s="114" customFormat="1" ht="26.25">
      <c r="A28" s="129">
        <v>2281</v>
      </c>
      <c r="B28" s="117" t="s">
        <v>44</v>
      </c>
      <c r="C28" s="123"/>
      <c r="D28" s="123"/>
      <c r="E28" s="123"/>
      <c r="F28" s="123">
        <f t="shared" si="3"/>
        <v>0</v>
      </c>
      <c r="G28" s="123"/>
      <c r="H28" s="123"/>
      <c r="I28" s="123"/>
      <c r="J28" s="123">
        <f>G28+H28</f>
        <v>0</v>
      </c>
      <c r="K28" s="123"/>
      <c r="L28" s="123"/>
      <c r="M28" s="123"/>
      <c r="N28" s="123">
        <f>K28+L28</f>
        <v>0</v>
      </c>
    </row>
    <row r="29" spans="1:14" s="83" customFormat="1" ht="27" customHeight="1">
      <c r="A29" s="129">
        <v>2282</v>
      </c>
      <c r="B29" s="117" t="s">
        <v>45</v>
      </c>
      <c r="C29" s="123">
        <v>1835.5</v>
      </c>
      <c r="D29" s="123"/>
      <c r="E29" s="123"/>
      <c r="F29" s="123">
        <f t="shared" si="3"/>
        <v>1835.5</v>
      </c>
      <c r="G29" s="123">
        <v>1490.4</v>
      </c>
      <c r="H29" s="123"/>
      <c r="I29" s="123"/>
      <c r="J29" s="123">
        <f>G29+H29</f>
        <v>1490.4</v>
      </c>
      <c r="K29" s="123">
        <v>1840</v>
      </c>
      <c r="L29" s="123"/>
      <c r="M29" s="123"/>
      <c r="N29" s="123">
        <f>K29+L29</f>
        <v>1840</v>
      </c>
    </row>
    <row r="30" spans="1:14" s="83" customFormat="1" ht="13.5">
      <c r="A30" s="128">
        <v>2400</v>
      </c>
      <c r="B30" s="116" t="s">
        <v>46</v>
      </c>
      <c r="C30" s="122">
        <f>SUM(C31:C32)</f>
        <v>0</v>
      </c>
      <c r="D30" s="122">
        <f>SUM(D31:D32)</f>
        <v>0</v>
      </c>
      <c r="E30" s="122">
        <f>SUM(E31:E32)</f>
        <v>0</v>
      </c>
      <c r="F30" s="122">
        <f>SUM(F31:F32)</f>
        <v>0</v>
      </c>
      <c r="G30" s="122">
        <f aca="true" t="shared" si="11" ref="G30:N30">SUM(G31:G32)</f>
        <v>0</v>
      </c>
      <c r="H30" s="122">
        <f t="shared" si="11"/>
        <v>0</v>
      </c>
      <c r="I30" s="122">
        <f t="shared" si="11"/>
        <v>0</v>
      </c>
      <c r="J30" s="122">
        <f t="shared" si="11"/>
        <v>0</v>
      </c>
      <c r="K30" s="122">
        <f t="shared" si="11"/>
        <v>0</v>
      </c>
      <c r="L30" s="122">
        <f t="shared" si="11"/>
        <v>0</v>
      </c>
      <c r="M30" s="122">
        <f t="shared" si="11"/>
        <v>0</v>
      </c>
      <c r="N30" s="122">
        <f t="shared" si="11"/>
        <v>0</v>
      </c>
    </row>
    <row r="31" spans="1:14" s="83" customFormat="1" ht="13.5">
      <c r="A31" s="129">
        <v>2410</v>
      </c>
      <c r="B31" s="117" t="s">
        <v>47</v>
      </c>
      <c r="C31" s="123"/>
      <c r="D31" s="123"/>
      <c r="E31" s="123"/>
      <c r="F31" s="123">
        <f t="shared" si="3"/>
        <v>0</v>
      </c>
      <c r="G31" s="123"/>
      <c r="H31" s="123"/>
      <c r="I31" s="123"/>
      <c r="J31" s="123">
        <f aca="true" t="shared" si="12" ref="J31:J36">G31+H31</f>
        <v>0</v>
      </c>
      <c r="K31" s="123"/>
      <c r="L31" s="123"/>
      <c r="M31" s="123"/>
      <c r="N31" s="123">
        <f aca="true" t="shared" si="13" ref="N31:N36">K31+L31</f>
        <v>0</v>
      </c>
    </row>
    <row r="32" spans="1:14" s="83" customFormat="1" ht="13.5">
      <c r="A32" s="129">
        <v>2420</v>
      </c>
      <c r="B32" s="117" t="s">
        <v>48</v>
      </c>
      <c r="C32" s="123"/>
      <c r="D32" s="123"/>
      <c r="E32" s="123"/>
      <c r="F32" s="123">
        <f t="shared" si="3"/>
        <v>0</v>
      </c>
      <c r="G32" s="123"/>
      <c r="H32" s="123"/>
      <c r="I32" s="123"/>
      <c r="J32" s="123">
        <f t="shared" si="12"/>
        <v>0</v>
      </c>
      <c r="K32" s="123"/>
      <c r="L32" s="123"/>
      <c r="M32" s="123"/>
      <c r="N32" s="123">
        <f t="shared" si="13"/>
        <v>0</v>
      </c>
    </row>
    <row r="33" spans="1:14" s="83" customFormat="1" ht="13.5">
      <c r="A33" s="128">
        <v>2600</v>
      </c>
      <c r="B33" s="116" t="s">
        <v>49</v>
      </c>
      <c r="C33" s="122">
        <f>SUM(C34:C36)</f>
        <v>99.9</v>
      </c>
      <c r="D33" s="122">
        <f>SUM(D34:D36)</f>
        <v>0</v>
      </c>
      <c r="E33" s="122">
        <f>SUM(E34:E36)</f>
        <v>0</v>
      </c>
      <c r="F33" s="122">
        <f t="shared" si="3"/>
        <v>99.9</v>
      </c>
      <c r="G33" s="122">
        <f>SUM(G34:G36)</f>
        <v>0</v>
      </c>
      <c r="H33" s="122">
        <f>SUM(H34:H36)</f>
        <v>0</v>
      </c>
      <c r="I33" s="122">
        <f>SUM(I34:I36)</f>
        <v>0</v>
      </c>
      <c r="J33" s="122">
        <f t="shared" si="12"/>
        <v>0</v>
      </c>
      <c r="K33" s="122">
        <f>SUM(K34:K36)</f>
        <v>0</v>
      </c>
      <c r="L33" s="122">
        <f>SUM(L34:L36)</f>
        <v>0</v>
      </c>
      <c r="M33" s="122">
        <f>SUM(M34:M36)</f>
        <v>0</v>
      </c>
      <c r="N33" s="122">
        <f t="shared" si="13"/>
        <v>0</v>
      </c>
    </row>
    <row r="34" spans="1:14" s="83" customFormat="1" ht="26.25">
      <c r="A34" s="129">
        <v>2610</v>
      </c>
      <c r="B34" s="117" t="s">
        <v>50</v>
      </c>
      <c r="C34" s="123">
        <v>99.9</v>
      </c>
      <c r="D34" s="123"/>
      <c r="E34" s="123"/>
      <c r="F34" s="123">
        <f t="shared" si="3"/>
        <v>99.9</v>
      </c>
      <c r="G34" s="123"/>
      <c r="H34" s="123"/>
      <c r="I34" s="123"/>
      <c r="J34" s="123">
        <f t="shared" si="12"/>
        <v>0</v>
      </c>
      <c r="K34" s="123"/>
      <c r="L34" s="123"/>
      <c r="M34" s="123"/>
      <c r="N34" s="123">
        <f t="shared" si="13"/>
        <v>0</v>
      </c>
    </row>
    <row r="35" spans="1:14" s="83" customFormat="1" ht="26.25">
      <c r="A35" s="130">
        <v>2620</v>
      </c>
      <c r="B35" s="118" t="s">
        <v>51</v>
      </c>
      <c r="C35" s="124"/>
      <c r="D35" s="124"/>
      <c r="E35" s="124"/>
      <c r="F35" s="124">
        <f t="shared" si="3"/>
        <v>0</v>
      </c>
      <c r="G35" s="124"/>
      <c r="H35" s="124"/>
      <c r="I35" s="124"/>
      <c r="J35" s="124">
        <f t="shared" si="12"/>
        <v>0</v>
      </c>
      <c r="K35" s="124"/>
      <c r="L35" s="124"/>
      <c r="M35" s="124"/>
      <c r="N35" s="124">
        <f t="shared" si="13"/>
        <v>0</v>
      </c>
    </row>
    <row r="36" spans="1:14" s="83" customFormat="1" ht="26.25">
      <c r="A36" s="131">
        <v>2630</v>
      </c>
      <c r="B36" s="119" t="s">
        <v>52</v>
      </c>
      <c r="C36" s="123"/>
      <c r="D36" s="123"/>
      <c r="E36" s="123"/>
      <c r="F36" s="123">
        <f t="shared" si="3"/>
        <v>0</v>
      </c>
      <c r="G36" s="123"/>
      <c r="H36" s="123"/>
      <c r="I36" s="123"/>
      <c r="J36" s="123">
        <f t="shared" si="12"/>
        <v>0</v>
      </c>
      <c r="K36" s="123"/>
      <c r="L36" s="123"/>
      <c r="M36" s="123"/>
      <c r="N36" s="123">
        <f t="shared" si="13"/>
        <v>0</v>
      </c>
    </row>
    <row r="37" spans="1:14" s="83" customFormat="1" ht="13.5">
      <c r="A37" s="132">
        <v>2700</v>
      </c>
      <c r="B37" s="120" t="s">
        <v>53</v>
      </c>
      <c r="C37" s="122">
        <f>SUM(C38:C40)</f>
        <v>1785</v>
      </c>
      <c r="D37" s="122">
        <f>SUM(D38:D40)</f>
        <v>0</v>
      </c>
      <c r="E37" s="122">
        <f>SUM(E38:E40)</f>
        <v>0</v>
      </c>
      <c r="F37" s="122">
        <f>SUM(F38:F40)</f>
        <v>1785</v>
      </c>
      <c r="G37" s="122">
        <f aca="true" t="shared" si="14" ref="G37:N37">SUM(G38:G40)</f>
        <v>1860</v>
      </c>
      <c r="H37" s="122">
        <f t="shared" si="14"/>
        <v>0</v>
      </c>
      <c r="I37" s="122">
        <f t="shared" si="14"/>
        <v>0</v>
      </c>
      <c r="J37" s="122">
        <f t="shared" si="14"/>
        <v>1860</v>
      </c>
      <c r="K37" s="122">
        <f t="shared" si="14"/>
        <v>1660</v>
      </c>
      <c r="L37" s="122">
        <f t="shared" si="14"/>
        <v>0</v>
      </c>
      <c r="M37" s="122">
        <f t="shared" si="14"/>
        <v>0</v>
      </c>
      <c r="N37" s="122">
        <f t="shared" si="14"/>
        <v>1660</v>
      </c>
    </row>
    <row r="38" spans="1:14" s="83" customFormat="1" ht="13.5">
      <c r="A38" s="131">
        <v>2710</v>
      </c>
      <c r="B38" s="119" t="s">
        <v>54</v>
      </c>
      <c r="C38" s="123"/>
      <c r="D38" s="123"/>
      <c r="E38" s="123"/>
      <c r="F38" s="123">
        <f>C38+D38</f>
        <v>0</v>
      </c>
      <c r="G38" s="123"/>
      <c r="H38" s="123"/>
      <c r="I38" s="123"/>
      <c r="J38" s="123">
        <f>G38+H38</f>
        <v>0</v>
      </c>
      <c r="K38" s="123"/>
      <c r="L38" s="123"/>
      <c r="M38" s="123"/>
      <c r="N38" s="123">
        <f>K38+L38</f>
        <v>0</v>
      </c>
    </row>
    <row r="39" spans="1:14" s="83" customFormat="1" ht="13.5">
      <c r="A39" s="133">
        <v>2720</v>
      </c>
      <c r="B39" s="121" t="s">
        <v>55</v>
      </c>
      <c r="C39" s="125"/>
      <c r="D39" s="125"/>
      <c r="E39" s="125"/>
      <c r="F39" s="125">
        <f>C39+D39</f>
        <v>0</v>
      </c>
      <c r="G39" s="125"/>
      <c r="H39" s="125"/>
      <c r="I39" s="125"/>
      <c r="J39" s="125">
        <f>G39+H39</f>
        <v>0</v>
      </c>
      <c r="K39" s="125"/>
      <c r="L39" s="125"/>
      <c r="M39" s="125"/>
      <c r="N39" s="125">
        <f>K39+L39</f>
        <v>0</v>
      </c>
    </row>
    <row r="40" spans="1:14" s="83" customFormat="1" ht="13.5">
      <c r="A40" s="129">
        <v>2730</v>
      </c>
      <c r="B40" s="117" t="s">
        <v>56</v>
      </c>
      <c r="C40" s="123">
        <v>1785</v>
      </c>
      <c r="D40" s="123"/>
      <c r="E40" s="123"/>
      <c r="F40" s="123">
        <f>C40+D40</f>
        <v>1785</v>
      </c>
      <c r="G40" s="123">
        <v>1860</v>
      </c>
      <c r="H40" s="123"/>
      <c r="I40" s="123"/>
      <c r="J40" s="123">
        <f>G40+H40</f>
        <v>1860</v>
      </c>
      <c r="K40" s="123">
        <v>1660</v>
      </c>
      <c r="L40" s="123"/>
      <c r="M40" s="123"/>
      <c r="N40" s="123">
        <f>K40+L40</f>
        <v>1660</v>
      </c>
    </row>
    <row r="41" spans="1:14" s="83" customFormat="1" ht="13.5">
      <c r="A41" s="128">
        <v>2800</v>
      </c>
      <c r="B41" s="116" t="s">
        <v>57</v>
      </c>
      <c r="C41" s="122"/>
      <c r="D41" s="122"/>
      <c r="E41" s="122"/>
      <c r="F41" s="122">
        <f>C41+D41</f>
        <v>0</v>
      </c>
      <c r="G41" s="122"/>
      <c r="H41" s="122"/>
      <c r="I41" s="122"/>
      <c r="J41" s="122">
        <f>G41+H41</f>
        <v>0</v>
      </c>
      <c r="K41" s="122"/>
      <c r="L41" s="122"/>
      <c r="M41" s="122"/>
      <c r="N41" s="122">
        <f>K41+L41</f>
        <v>0</v>
      </c>
    </row>
    <row r="42" spans="1:14" ht="15">
      <c r="A42" s="87"/>
      <c r="B42" s="88"/>
      <c r="C42" s="89"/>
      <c r="D42" s="89"/>
      <c r="E42" s="90"/>
      <c r="F42" s="90"/>
      <c r="G42" s="90"/>
      <c r="H42" s="90"/>
      <c r="I42" s="90"/>
      <c r="J42" s="90"/>
      <c r="K42" s="90"/>
      <c r="L42" s="90"/>
      <c r="M42" s="90"/>
      <c r="N42" s="90"/>
    </row>
    <row r="43" spans="1:14" ht="15">
      <c r="A43" s="87"/>
      <c r="B43" s="88"/>
      <c r="C43" s="89"/>
      <c r="D43" s="89"/>
      <c r="E43" s="90"/>
      <c r="F43" s="90"/>
      <c r="G43" s="90"/>
      <c r="H43" s="90"/>
      <c r="I43" s="90"/>
      <c r="J43" s="90"/>
      <c r="K43" s="90"/>
      <c r="L43" s="90"/>
      <c r="M43" s="90"/>
      <c r="N43" s="90"/>
    </row>
    <row r="44" s="35" customFormat="1" ht="12.75">
      <c r="N44" s="36" t="s">
        <v>112</v>
      </c>
    </row>
    <row r="45" spans="1:14" s="83" customFormat="1" ht="15" customHeight="1">
      <c r="A45" s="303" t="s">
        <v>157</v>
      </c>
      <c r="B45" s="303" t="s">
        <v>97</v>
      </c>
      <c r="C45" s="327" t="s">
        <v>259</v>
      </c>
      <c r="D45" s="328"/>
      <c r="E45" s="328"/>
      <c r="F45" s="329"/>
      <c r="G45" s="327" t="s">
        <v>260</v>
      </c>
      <c r="H45" s="328"/>
      <c r="I45" s="328"/>
      <c r="J45" s="329"/>
      <c r="K45" s="327" t="s">
        <v>261</v>
      </c>
      <c r="L45" s="328"/>
      <c r="M45" s="328"/>
      <c r="N45" s="329"/>
    </row>
    <row r="46" spans="1:14" s="83" customFormat="1" ht="60" customHeight="1">
      <c r="A46" s="291"/>
      <c r="B46" s="291"/>
      <c r="C46" s="185" t="s">
        <v>23</v>
      </c>
      <c r="D46" s="126" t="s">
        <v>24</v>
      </c>
      <c r="E46" s="167" t="s">
        <v>116</v>
      </c>
      <c r="F46" s="167" t="s">
        <v>119</v>
      </c>
      <c r="G46" s="185" t="s">
        <v>23</v>
      </c>
      <c r="H46" s="126" t="s">
        <v>24</v>
      </c>
      <c r="I46" s="167" t="s">
        <v>116</v>
      </c>
      <c r="J46" s="167" t="s">
        <v>120</v>
      </c>
      <c r="K46" s="185" t="s">
        <v>23</v>
      </c>
      <c r="L46" s="126" t="s">
        <v>24</v>
      </c>
      <c r="M46" s="167" t="s">
        <v>116</v>
      </c>
      <c r="N46" s="167" t="s">
        <v>19</v>
      </c>
    </row>
    <row r="47" spans="1:14" s="83" customFormat="1" ht="13.5">
      <c r="A47" s="66">
        <v>1</v>
      </c>
      <c r="B47" s="66">
        <v>2</v>
      </c>
      <c r="C47" s="28">
        <v>3</v>
      </c>
      <c r="D47" s="28">
        <v>4</v>
      </c>
      <c r="E47" s="28">
        <v>5</v>
      </c>
      <c r="F47" s="28">
        <v>6</v>
      </c>
      <c r="G47" s="28">
        <v>7</v>
      </c>
      <c r="H47" s="28">
        <v>8</v>
      </c>
      <c r="I47" s="28">
        <v>9</v>
      </c>
      <c r="J47" s="28">
        <v>10</v>
      </c>
      <c r="K47" s="28">
        <v>11</v>
      </c>
      <c r="L47" s="28">
        <v>12</v>
      </c>
      <c r="M47" s="28">
        <v>13</v>
      </c>
      <c r="N47" s="28">
        <v>14</v>
      </c>
    </row>
    <row r="48" spans="1:14" s="83" customFormat="1" ht="13.5">
      <c r="A48" s="128">
        <v>3000</v>
      </c>
      <c r="B48" s="116" t="s">
        <v>58</v>
      </c>
      <c r="C48" s="122">
        <f>C49+C63</f>
        <v>0</v>
      </c>
      <c r="D48" s="122">
        <f>D49+D63</f>
        <v>5218.2</v>
      </c>
      <c r="E48" s="122">
        <f>E49+E63</f>
        <v>5218.2</v>
      </c>
      <c r="F48" s="122">
        <f>F49+F63</f>
        <v>5218.2</v>
      </c>
      <c r="G48" s="122">
        <f aca="true" t="shared" si="15" ref="G48:N48">G49+G63</f>
        <v>0</v>
      </c>
      <c r="H48" s="122">
        <f t="shared" si="15"/>
        <v>100</v>
      </c>
      <c r="I48" s="122">
        <f t="shared" si="15"/>
        <v>100</v>
      </c>
      <c r="J48" s="122">
        <f t="shared" si="15"/>
        <v>100</v>
      </c>
      <c r="K48" s="122">
        <f t="shared" si="15"/>
        <v>0</v>
      </c>
      <c r="L48" s="122">
        <f t="shared" si="15"/>
        <v>0</v>
      </c>
      <c r="M48" s="122">
        <f t="shared" si="15"/>
        <v>0</v>
      </c>
      <c r="N48" s="122">
        <f t="shared" si="15"/>
        <v>0</v>
      </c>
    </row>
    <row r="49" spans="1:14" s="83" customFormat="1" ht="13.5">
      <c r="A49" s="128">
        <v>3100</v>
      </c>
      <c r="B49" s="116" t="s">
        <v>59</v>
      </c>
      <c r="C49" s="122">
        <f>C50+C51+C54+C57+C61+C62</f>
        <v>0</v>
      </c>
      <c r="D49" s="122">
        <f>D50+D51+D54+D57+D61+D62</f>
        <v>5218.2</v>
      </c>
      <c r="E49" s="122">
        <f>E50+E51+E54+E57+E61+E62</f>
        <v>5218.2</v>
      </c>
      <c r="F49" s="122">
        <f>F50+F51+F54+F57+F61+F62</f>
        <v>5218.2</v>
      </c>
      <c r="G49" s="122">
        <f aca="true" t="shared" si="16" ref="G49:N49">G50+G51+G54+G57+G61+G62</f>
        <v>0</v>
      </c>
      <c r="H49" s="122">
        <f t="shared" si="16"/>
        <v>100</v>
      </c>
      <c r="I49" s="122">
        <f t="shared" si="16"/>
        <v>100</v>
      </c>
      <c r="J49" s="122">
        <f t="shared" si="16"/>
        <v>100</v>
      </c>
      <c r="K49" s="122">
        <f t="shared" si="16"/>
        <v>0</v>
      </c>
      <c r="L49" s="122">
        <f t="shared" si="16"/>
        <v>0</v>
      </c>
      <c r="M49" s="122">
        <f t="shared" si="16"/>
        <v>0</v>
      </c>
      <c r="N49" s="122">
        <f t="shared" si="16"/>
        <v>0</v>
      </c>
    </row>
    <row r="50" spans="1:14" s="83" customFormat="1" ht="26.25">
      <c r="A50" s="129">
        <v>3110</v>
      </c>
      <c r="B50" s="117" t="s">
        <v>60</v>
      </c>
      <c r="C50" s="123"/>
      <c r="D50" s="123">
        <v>5218.2</v>
      </c>
      <c r="E50" s="123">
        <v>5218.2</v>
      </c>
      <c r="F50" s="123">
        <f aca="true" t="shared" si="17" ref="F50:F67">C50+D50</f>
        <v>5218.2</v>
      </c>
      <c r="G50" s="123"/>
      <c r="H50" s="123">
        <v>100</v>
      </c>
      <c r="I50" s="123">
        <v>100</v>
      </c>
      <c r="J50" s="123">
        <f>G50+H50</f>
        <v>100</v>
      </c>
      <c r="K50" s="123"/>
      <c r="L50" s="123"/>
      <c r="M50" s="123"/>
      <c r="N50" s="123">
        <f>K50+L50</f>
        <v>0</v>
      </c>
    </row>
    <row r="51" spans="1:14" s="83" customFormat="1" ht="13.5">
      <c r="A51" s="129">
        <v>3120</v>
      </c>
      <c r="B51" s="117" t="s">
        <v>61</v>
      </c>
      <c r="C51" s="123">
        <f>SUM(C52:C53)</f>
        <v>0</v>
      </c>
      <c r="D51" s="123">
        <f>SUM(D52:D53)</f>
        <v>0</v>
      </c>
      <c r="E51" s="123">
        <f>SUM(E52:E53)</f>
        <v>0</v>
      </c>
      <c r="F51" s="123">
        <f>SUM(F52:F53)</f>
        <v>0</v>
      </c>
      <c r="G51" s="123">
        <f aca="true" t="shared" si="18" ref="G51:N51">SUM(G52:G53)</f>
        <v>0</v>
      </c>
      <c r="H51" s="123">
        <f t="shared" si="18"/>
        <v>0</v>
      </c>
      <c r="I51" s="123">
        <f t="shared" si="18"/>
        <v>0</v>
      </c>
      <c r="J51" s="123">
        <f t="shared" si="18"/>
        <v>0</v>
      </c>
      <c r="K51" s="123">
        <f t="shared" si="18"/>
        <v>0</v>
      </c>
      <c r="L51" s="123">
        <f t="shared" si="18"/>
        <v>0</v>
      </c>
      <c r="M51" s="123">
        <f t="shared" si="18"/>
        <v>0</v>
      </c>
      <c r="N51" s="123">
        <f t="shared" si="18"/>
        <v>0</v>
      </c>
    </row>
    <row r="52" spans="1:14" s="83" customFormat="1" ht="13.5">
      <c r="A52" s="129">
        <v>3121</v>
      </c>
      <c r="B52" s="117" t="s">
        <v>62</v>
      </c>
      <c r="C52" s="123"/>
      <c r="D52" s="123"/>
      <c r="E52" s="123"/>
      <c r="F52" s="123">
        <f t="shared" si="17"/>
        <v>0</v>
      </c>
      <c r="G52" s="123"/>
      <c r="H52" s="123"/>
      <c r="I52" s="123"/>
      <c r="J52" s="123">
        <f>G52+H52</f>
        <v>0</v>
      </c>
      <c r="K52" s="123"/>
      <c r="L52" s="123"/>
      <c r="M52" s="123"/>
      <c r="N52" s="123">
        <f>K52+L52</f>
        <v>0</v>
      </c>
    </row>
    <row r="53" spans="1:14" s="83" customFormat="1" ht="13.5">
      <c r="A53" s="129">
        <v>3122</v>
      </c>
      <c r="B53" s="117" t="s">
        <v>63</v>
      </c>
      <c r="C53" s="123"/>
      <c r="D53" s="123"/>
      <c r="E53" s="123"/>
      <c r="F53" s="123">
        <f t="shared" si="17"/>
        <v>0</v>
      </c>
      <c r="G53" s="123"/>
      <c r="H53" s="123"/>
      <c r="I53" s="123"/>
      <c r="J53" s="123">
        <f>G53+H53</f>
        <v>0</v>
      </c>
      <c r="K53" s="123"/>
      <c r="L53" s="123"/>
      <c r="M53" s="123"/>
      <c r="N53" s="123">
        <f>K53+L53</f>
        <v>0</v>
      </c>
    </row>
    <row r="54" spans="1:14" s="83" customFormat="1" ht="13.5">
      <c r="A54" s="129">
        <v>3130</v>
      </c>
      <c r="B54" s="117" t="s">
        <v>64</v>
      </c>
      <c r="C54" s="123">
        <f>SUM(C55:C56)</f>
        <v>0</v>
      </c>
      <c r="D54" s="123">
        <f>SUM(D55:D56)</f>
        <v>0</v>
      </c>
      <c r="E54" s="123">
        <f>SUM(E55:E56)</f>
        <v>0</v>
      </c>
      <c r="F54" s="123">
        <f>SUM(F55:F56)</f>
        <v>0</v>
      </c>
      <c r="G54" s="123">
        <f aca="true" t="shared" si="19" ref="G54:N54">SUM(G55:G56)</f>
        <v>0</v>
      </c>
      <c r="H54" s="123">
        <f t="shared" si="19"/>
        <v>0</v>
      </c>
      <c r="I54" s="123">
        <f t="shared" si="19"/>
        <v>0</v>
      </c>
      <c r="J54" s="123">
        <f t="shared" si="19"/>
        <v>0</v>
      </c>
      <c r="K54" s="123">
        <f t="shared" si="19"/>
        <v>0</v>
      </c>
      <c r="L54" s="123">
        <f t="shared" si="19"/>
        <v>0</v>
      </c>
      <c r="M54" s="123">
        <f t="shared" si="19"/>
        <v>0</v>
      </c>
      <c r="N54" s="123">
        <f t="shared" si="19"/>
        <v>0</v>
      </c>
    </row>
    <row r="55" spans="1:14" s="83" customFormat="1" ht="13.5">
      <c r="A55" s="129">
        <v>3131</v>
      </c>
      <c r="B55" s="117" t="s">
        <v>65</v>
      </c>
      <c r="C55" s="123"/>
      <c r="D55" s="123"/>
      <c r="E55" s="123"/>
      <c r="F55" s="123">
        <f t="shared" si="17"/>
        <v>0</v>
      </c>
      <c r="G55" s="123"/>
      <c r="H55" s="123"/>
      <c r="I55" s="123"/>
      <c r="J55" s="123">
        <f>G55+H55</f>
        <v>0</v>
      </c>
      <c r="K55" s="123"/>
      <c r="L55" s="123"/>
      <c r="M55" s="123"/>
      <c r="N55" s="123">
        <f>K55+L55</f>
        <v>0</v>
      </c>
    </row>
    <row r="56" spans="1:14" s="83" customFormat="1" ht="13.5">
      <c r="A56" s="129">
        <v>3132</v>
      </c>
      <c r="B56" s="117" t="s">
        <v>66</v>
      </c>
      <c r="C56" s="123"/>
      <c r="D56" s="123"/>
      <c r="E56" s="123"/>
      <c r="F56" s="123">
        <f t="shared" si="17"/>
        <v>0</v>
      </c>
      <c r="G56" s="123"/>
      <c r="H56" s="123"/>
      <c r="I56" s="123"/>
      <c r="J56" s="123">
        <f>G56+H56</f>
        <v>0</v>
      </c>
      <c r="K56" s="123"/>
      <c r="L56" s="123"/>
      <c r="M56" s="123"/>
      <c r="N56" s="123">
        <f>K56+L56</f>
        <v>0</v>
      </c>
    </row>
    <row r="57" spans="1:14" s="83" customFormat="1" ht="13.5">
      <c r="A57" s="129">
        <v>3140</v>
      </c>
      <c r="B57" s="117" t="s">
        <v>67</v>
      </c>
      <c r="C57" s="123">
        <f>SUM(C58:C60)</f>
        <v>0</v>
      </c>
      <c r="D57" s="123">
        <f>SUM(D58:D60)</f>
        <v>0</v>
      </c>
      <c r="E57" s="123">
        <f>SUM(E58:E60)</f>
        <v>0</v>
      </c>
      <c r="F57" s="123">
        <f>SUM(F58:F60)</f>
        <v>0</v>
      </c>
      <c r="G57" s="123">
        <f aca="true" t="shared" si="20" ref="G57:N57">SUM(G58:G60)</f>
        <v>0</v>
      </c>
      <c r="H57" s="123">
        <f t="shared" si="20"/>
        <v>0</v>
      </c>
      <c r="I57" s="123">
        <f t="shared" si="20"/>
        <v>0</v>
      </c>
      <c r="J57" s="123">
        <f t="shared" si="20"/>
        <v>0</v>
      </c>
      <c r="K57" s="123">
        <f t="shared" si="20"/>
        <v>0</v>
      </c>
      <c r="L57" s="123">
        <f t="shared" si="20"/>
        <v>0</v>
      </c>
      <c r="M57" s="123">
        <f t="shared" si="20"/>
        <v>0</v>
      </c>
      <c r="N57" s="123">
        <f t="shared" si="20"/>
        <v>0</v>
      </c>
    </row>
    <row r="58" spans="1:14" s="83" customFormat="1" ht="13.5">
      <c r="A58" s="129">
        <v>3141</v>
      </c>
      <c r="B58" s="117" t="s">
        <v>68</v>
      </c>
      <c r="C58" s="123"/>
      <c r="D58" s="123"/>
      <c r="E58" s="123"/>
      <c r="F58" s="123">
        <f t="shared" si="17"/>
        <v>0</v>
      </c>
      <c r="G58" s="123"/>
      <c r="H58" s="123"/>
      <c r="I58" s="123"/>
      <c r="J58" s="123">
        <f>G58+H58</f>
        <v>0</v>
      </c>
      <c r="K58" s="123"/>
      <c r="L58" s="123"/>
      <c r="M58" s="123"/>
      <c r="N58" s="123">
        <f>K58+L58</f>
        <v>0</v>
      </c>
    </row>
    <row r="59" spans="1:14" s="83" customFormat="1" ht="13.5">
      <c r="A59" s="129">
        <v>3142</v>
      </c>
      <c r="B59" s="117" t="s">
        <v>69</v>
      </c>
      <c r="C59" s="123"/>
      <c r="D59" s="123"/>
      <c r="E59" s="123"/>
      <c r="F59" s="123">
        <f t="shared" si="17"/>
        <v>0</v>
      </c>
      <c r="G59" s="123"/>
      <c r="H59" s="123"/>
      <c r="I59" s="123"/>
      <c r="J59" s="123">
        <f>G59+H59</f>
        <v>0</v>
      </c>
      <c r="K59" s="123"/>
      <c r="L59" s="123"/>
      <c r="M59" s="123"/>
      <c r="N59" s="123">
        <f>K59+L59</f>
        <v>0</v>
      </c>
    </row>
    <row r="60" spans="1:14" s="83" customFormat="1" ht="15" customHeight="1">
      <c r="A60" s="129">
        <v>3143</v>
      </c>
      <c r="B60" s="117" t="s">
        <v>70</v>
      </c>
      <c r="C60" s="123"/>
      <c r="D60" s="123"/>
      <c r="E60" s="123"/>
      <c r="F60" s="123">
        <f t="shared" si="17"/>
        <v>0</v>
      </c>
      <c r="G60" s="123"/>
      <c r="H60" s="123"/>
      <c r="I60" s="123"/>
      <c r="J60" s="123">
        <f>G60+H60</f>
        <v>0</v>
      </c>
      <c r="K60" s="123"/>
      <c r="L60" s="123"/>
      <c r="M60" s="123"/>
      <c r="N60" s="123">
        <f>K60+L60</f>
        <v>0</v>
      </c>
    </row>
    <row r="61" spans="1:14" s="83" customFormat="1" ht="13.5">
      <c r="A61" s="129">
        <v>3150</v>
      </c>
      <c r="B61" s="117" t="s">
        <v>71</v>
      </c>
      <c r="C61" s="123"/>
      <c r="D61" s="123"/>
      <c r="E61" s="123"/>
      <c r="F61" s="123">
        <f t="shared" si="17"/>
        <v>0</v>
      </c>
      <c r="G61" s="123"/>
      <c r="H61" s="123"/>
      <c r="I61" s="123"/>
      <c r="J61" s="123">
        <f>G61+H61</f>
        <v>0</v>
      </c>
      <c r="K61" s="123"/>
      <c r="L61" s="123"/>
      <c r="M61" s="123"/>
      <c r="N61" s="123">
        <f>K61+L61</f>
        <v>0</v>
      </c>
    </row>
    <row r="62" spans="1:14" s="83" customFormat="1" ht="13.5">
      <c r="A62" s="129">
        <v>3160</v>
      </c>
      <c r="B62" s="117" t="s">
        <v>72</v>
      </c>
      <c r="C62" s="123"/>
      <c r="D62" s="123"/>
      <c r="E62" s="123"/>
      <c r="F62" s="123">
        <f t="shared" si="17"/>
        <v>0</v>
      </c>
      <c r="G62" s="123"/>
      <c r="H62" s="123"/>
      <c r="I62" s="123"/>
      <c r="J62" s="123">
        <f>G62+H62</f>
        <v>0</v>
      </c>
      <c r="K62" s="123"/>
      <c r="L62" s="123"/>
      <c r="M62" s="123"/>
      <c r="N62" s="123">
        <f>K62+L62</f>
        <v>0</v>
      </c>
    </row>
    <row r="63" spans="1:14" s="83" customFormat="1" ht="13.5">
      <c r="A63" s="128">
        <v>3200</v>
      </c>
      <c r="B63" s="116" t="s">
        <v>73</v>
      </c>
      <c r="C63" s="122">
        <f>SUM(C64:C67)</f>
        <v>0</v>
      </c>
      <c r="D63" s="122">
        <f>SUM(D64:D67)</f>
        <v>0</v>
      </c>
      <c r="E63" s="122">
        <f>SUM(E64:E67)</f>
        <v>0</v>
      </c>
      <c r="F63" s="122">
        <f>SUM(F64:F67)</f>
        <v>0</v>
      </c>
      <c r="G63" s="122">
        <f aca="true" t="shared" si="21" ref="G63:N63">SUM(G64:G67)</f>
        <v>0</v>
      </c>
      <c r="H63" s="122">
        <f t="shared" si="21"/>
        <v>0</v>
      </c>
      <c r="I63" s="122">
        <f t="shared" si="21"/>
        <v>0</v>
      </c>
      <c r="J63" s="122">
        <f t="shared" si="21"/>
        <v>0</v>
      </c>
      <c r="K63" s="122">
        <f t="shared" si="21"/>
        <v>0</v>
      </c>
      <c r="L63" s="122">
        <f t="shared" si="21"/>
        <v>0</v>
      </c>
      <c r="M63" s="122">
        <f t="shared" si="21"/>
        <v>0</v>
      </c>
      <c r="N63" s="122">
        <f t="shared" si="21"/>
        <v>0</v>
      </c>
    </row>
    <row r="64" spans="1:14" s="83" customFormat="1" ht="26.25">
      <c r="A64" s="129">
        <v>3210</v>
      </c>
      <c r="B64" s="117" t="s">
        <v>74</v>
      </c>
      <c r="C64" s="123"/>
      <c r="D64" s="123"/>
      <c r="E64" s="123"/>
      <c r="F64" s="123">
        <f t="shared" si="17"/>
        <v>0</v>
      </c>
      <c r="G64" s="123"/>
      <c r="H64" s="123"/>
      <c r="I64" s="123"/>
      <c r="J64" s="123">
        <f>G64+H64</f>
        <v>0</v>
      </c>
      <c r="K64" s="123"/>
      <c r="L64" s="123"/>
      <c r="M64" s="123"/>
      <c r="N64" s="123">
        <f>K64+L64</f>
        <v>0</v>
      </c>
    </row>
    <row r="65" spans="1:14" s="83" customFormat="1" ht="26.25">
      <c r="A65" s="129">
        <v>3220</v>
      </c>
      <c r="B65" s="117" t="s">
        <v>75</v>
      </c>
      <c r="C65" s="123"/>
      <c r="D65" s="123"/>
      <c r="E65" s="123"/>
      <c r="F65" s="123">
        <f t="shared" si="17"/>
        <v>0</v>
      </c>
      <c r="G65" s="123"/>
      <c r="H65" s="123"/>
      <c r="I65" s="123"/>
      <c r="J65" s="123">
        <f>G65+H65</f>
        <v>0</v>
      </c>
      <c r="K65" s="123"/>
      <c r="L65" s="123"/>
      <c r="M65" s="123"/>
      <c r="N65" s="123">
        <f>K65+L65</f>
        <v>0</v>
      </c>
    </row>
    <row r="66" spans="1:14" s="83" customFormat="1" ht="26.25">
      <c r="A66" s="129">
        <v>3230</v>
      </c>
      <c r="B66" s="117" t="s">
        <v>76</v>
      </c>
      <c r="C66" s="123"/>
      <c r="D66" s="123"/>
      <c r="E66" s="123"/>
      <c r="F66" s="123">
        <f t="shared" si="17"/>
        <v>0</v>
      </c>
      <c r="G66" s="123"/>
      <c r="H66" s="123"/>
      <c r="I66" s="123"/>
      <c r="J66" s="123">
        <f>G66+H66</f>
        <v>0</v>
      </c>
      <c r="K66" s="123"/>
      <c r="L66" s="123"/>
      <c r="M66" s="123"/>
      <c r="N66" s="123">
        <f>K66+L66</f>
        <v>0</v>
      </c>
    </row>
    <row r="67" spans="1:14" s="83" customFormat="1" ht="13.5">
      <c r="A67" s="130">
        <v>3240</v>
      </c>
      <c r="B67" s="117" t="s">
        <v>77</v>
      </c>
      <c r="C67" s="123"/>
      <c r="D67" s="123"/>
      <c r="E67" s="123"/>
      <c r="F67" s="123">
        <f t="shared" si="17"/>
        <v>0</v>
      </c>
      <c r="G67" s="123"/>
      <c r="H67" s="123"/>
      <c r="I67" s="123"/>
      <c r="J67" s="123">
        <f>G67+H67</f>
        <v>0</v>
      </c>
      <c r="K67" s="123"/>
      <c r="L67" s="123"/>
      <c r="M67" s="123"/>
      <c r="N67" s="123">
        <f>K67+L67</f>
        <v>0</v>
      </c>
    </row>
    <row r="68" spans="1:14" s="113" customFormat="1" ht="13.5">
      <c r="A68" s="180"/>
      <c r="B68" s="105" t="s">
        <v>113</v>
      </c>
      <c r="C68" s="127">
        <f aca="true" t="shared" si="22" ref="C68:N68">C7+C48</f>
        <v>3723.1</v>
      </c>
      <c r="D68" s="127">
        <f t="shared" si="22"/>
        <v>5218.2</v>
      </c>
      <c r="E68" s="127">
        <f t="shared" si="22"/>
        <v>5218.2</v>
      </c>
      <c r="F68" s="127">
        <f t="shared" si="22"/>
        <v>8941.3</v>
      </c>
      <c r="G68" s="127">
        <f t="shared" si="22"/>
        <v>3353.4</v>
      </c>
      <c r="H68" s="127">
        <f t="shared" si="22"/>
        <v>100</v>
      </c>
      <c r="I68" s="127">
        <f t="shared" si="22"/>
        <v>100</v>
      </c>
      <c r="J68" s="127">
        <f t="shared" si="22"/>
        <v>3453.4</v>
      </c>
      <c r="K68" s="127">
        <f t="shared" si="22"/>
        <v>3500</v>
      </c>
      <c r="L68" s="127">
        <f t="shared" si="22"/>
        <v>0</v>
      </c>
      <c r="M68" s="127">
        <f t="shared" si="22"/>
        <v>0</v>
      </c>
      <c r="N68" s="127">
        <f t="shared" si="22"/>
        <v>3500</v>
      </c>
    </row>
    <row r="70" spans="1:14" ht="15">
      <c r="A70" s="190" t="s">
        <v>179</v>
      </c>
      <c r="B70" s="190"/>
      <c r="C70" s="190"/>
      <c r="D70" s="190"/>
      <c r="E70" s="190"/>
      <c r="F70" s="190"/>
      <c r="G70" s="65"/>
      <c r="H70" s="65"/>
      <c r="I70" s="65"/>
      <c r="J70" s="65"/>
      <c r="K70" s="65"/>
      <c r="L70" s="65"/>
      <c r="M70" s="65"/>
      <c r="N70" s="36" t="s">
        <v>112</v>
      </c>
    </row>
    <row r="71" spans="1:14" s="83" customFormat="1" ht="15" customHeight="1">
      <c r="A71" s="303" t="s">
        <v>158</v>
      </c>
      <c r="B71" s="303" t="s">
        <v>97</v>
      </c>
      <c r="C71" s="327" t="s">
        <v>259</v>
      </c>
      <c r="D71" s="328"/>
      <c r="E71" s="328"/>
      <c r="F71" s="329"/>
      <c r="G71" s="327" t="s">
        <v>260</v>
      </c>
      <c r="H71" s="328"/>
      <c r="I71" s="328"/>
      <c r="J71" s="329"/>
      <c r="K71" s="327" t="s">
        <v>261</v>
      </c>
      <c r="L71" s="328"/>
      <c r="M71" s="328"/>
      <c r="N71" s="329"/>
    </row>
    <row r="72" spans="1:14" s="83" customFormat="1" ht="41.25">
      <c r="A72" s="290"/>
      <c r="B72" s="291"/>
      <c r="C72" s="185" t="s">
        <v>23</v>
      </c>
      <c r="D72" s="126" t="s">
        <v>24</v>
      </c>
      <c r="E72" s="167" t="s">
        <v>116</v>
      </c>
      <c r="F72" s="167" t="s">
        <v>119</v>
      </c>
      <c r="G72" s="185" t="s">
        <v>23</v>
      </c>
      <c r="H72" s="126" t="s">
        <v>24</v>
      </c>
      <c r="I72" s="167" t="s">
        <v>116</v>
      </c>
      <c r="J72" s="167" t="s">
        <v>120</v>
      </c>
      <c r="K72" s="185" t="s">
        <v>23</v>
      </c>
      <c r="L72" s="126" t="s">
        <v>24</v>
      </c>
      <c r="M72" s="167" t="s">
        <v>116</v>
      </c>
      <c r="N72" s="167" t="s">
        <v>19</v>
      </c>
    </row>
    <row r="73" spans="1:14" s="83" customFormat="1" ht="13.5">
      <c r="A73" s="64">
        <v>1</v>
      </c>
      <c r="B73" s="64">
        <v>2</v>
      </c>
      <c r="C73" s="28">
        <v>3</v>
      </c>
      <c r="D73" s="28">
        <v>4</v>
      </c>
      <c r="E73" s="28">
        <v>5</v>
      </c>
      <c r="F73" s="28">
        <v>6</v>
      </c>
      <c r="G73" s="28">
        <v>7</v>
      </c>
      <c r="H73" s="28">
        <v>8</v>
      </c>
      <c r="I73" s="28">
        <v>9</v>
      </c>
      <c r="J73" s="28">
        <v>10</v>
      </c>
      <c r="K73" s="28">
        <v>11</v>
      </c>
      <c r="L73" s="28">
        <v>12</v>
      </c>
      <c r="M73" s="28">
        <v>13</v>
      </c>
      <c r="N73" s="28">
        <v>14</v>
      </c>
    </row>
    <row r="74" spans="1:14" s="83" customFormat="1" ht="13.5">
      <c r="A74" s="66"/>
      <c r="B74" s="82"/>
      <c r="C74" s="162"/>
      <c r="D74" s="139"/>
      <c r="E74" s="139"/>
      <c r="F74" s="139"/>
      <c r="G74" s="139"/>
      <c r="H74" s="139"/>
      <c r="I74" s="139"/>
      <c r="J74" s="139"/>
      <c r="K74" s="139"/>
      <c r="L74" s="139"/>
      <c r="M74" s="139"/>
      <c r="N74" s="139"/>
    </row>
    <row r="75" spans="1:14" s="83" customFormat="1" ht="13.5">
      <c r="A75" s="66"/>
      <c r="B75" s="82"/>
      <c r="C75" s="162"/>
      <c r="D75" s="139"/>
      <c r="E75" s="139"/>
      <c r="F75" s="139"/>
      <c r="G75" s="139"/>
      <c r="H75" s="139"/>
      <c r="I75" s="139"/>
      <c r="J75" s="139"/>
      <c r="K75" s="139"/>
      <c r="L75" s="139"/>
      <c r="M75" s="139"/>
      <c r="N75" s="139"/>
    </row>
    <row r="76" spans="1:14" s="83" customFormat="1" ht="13.5">
      <c r="A76" s="138"/>
      <c r="B76" s="105" t="s">
        <v>113</v>
      </c>
      <c r="C76" s="137"/>
      <c r="D76" s="111"/>
      <c r="E76" s="111"/>
      <c r="F76" s="111"/>
      <c r="G76" s="111"/>
      <c r="H76" s="111"/>
      <c r="I76" s="111"/>
      <c r="J76" s="111"/>
      <c r="K76" s="111"/>
      <c r="L76" s="111"/>
      <c r="M76" s="111"/>
      <c r="N76" s="111"/>
    </row>
  </sheetData>
  <mergeCells count="15">
    <mergeCell ref="A4:A5"/>
    <mergeCell ref="K45:N45"/>
    <mergeCell ref="A45:A46"/>
    <mergeCell ref="B45:B46"/>
    <mergeCell ref="C45:F45"/>
    <mergeCell ref="G45:J45"/>
    <mergeCell ref="C4:F4"/>
    <mergeCell ref="G4:J4"/>
    <mergeCell ref="K4:N4"/>
    <mergeCell ref="B4:B5"/>
    <mergeCell ref="G71:J71"/>
    <mergeCell ref="K71:N71"/>
    <mergeCell ref="C71:F71"/>
    <mergeCell ref="A71:A72"/>
    <mergeCell ref="B71:B72"/>
  </mergeCells>
  <printOptions horizontalCentered="1"/>
  <pageMargins left="0.1968503937007874" right="0.1968503937007874" top="0.7874015748031497" bottom="0.1968503937007874" header="0" footer="0"/>
  <pageSetup fitToHeight="0" horizontalDpi="300" verticalDpi="300" orientation="landscape" paperSize="9" scale="70" r:id="rId1"/>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1:J75"/>
  <sheetViews>
    <sheetView showZeros="0" zoomScaleSheetLayoutView="90" workbookViewId="0" topLeftCell="A1">
      <selection activeCell="H39" sqref="H39"/>
    </sheetView>
  </sheetViews>
  <sheetFormatPr defaultColWidth="9.00390625" defaultRowHeight="12.75"/>
  <cols>
    <col min="1" max="1" width="13.125" style="35" customWidth="1"/>
    <col min="2" max="2" width="67.625" style="35" customWidth="1"/>
    <col min="3" max="10" width="12.625" style="35" customWidth="1"/>
    <col min="11" max="16384" width="9.125" style="35" customWidth="1"/>
  </cols>
  <sheetData>
    <row r="1" spans="2:10" s="56" customFormat="1" ht="15">
      <c r="B1" s="33"/>
      <c r="C1" s="33"/>
      <c r="D1" s="33"/>
      <c r="E1" s="33"/>
      <c r="F1" s="33"/>
      <c r="H1" s="142"/>
      <c r="I1" s="142"/>
      <c r="J1" s="151"/>
    </row>
    <row r="2" spans="1:10" s="37" customFormat="1" ht="15">
      <c r="A2" s="33" t="s">
        <v>270</v>
      </c>
      <c r="B2" s="35"/>
      <c r="C2" s="35"/>
      <c r="D2" s="35"/>
      <c r="E2" s="35"/>
      <c r="F2" s="35"/>
      <c r="G2" s="35"/>
      <c r="H2" s="35"/>
      <c r="I2" s="35"/>
      <c r="J2" s="36" t="s">
        <v>112</v>
      </c>
    </row>
    <row r="3" spans="1:10" s="83" customFormat="1" ht="15" customHeight="1">
      <c r="A3" s="303" t="s">
        <v>157</v>
      </c>
      <c r="B3" s="303" t="s">
        <v>97</v>
      </c>
      <c r="C3" s="292" t="s">
        <v>166</v>
      </c>
      <c r="D3" s="293"/>
      <c r="E3" s="293"/>
      <c r="F3" s="294"/>
      <c r="G3" s="292" t="s">
        <v>262</v>
      </c>
      <c r="H3" s="293"/>
      <c r="I3" s="293"/>
      <c r="J3" s="294"/>
    </row>
    <row r="4" spans="1:10" s="83" customFormat="1" ht="60" customHeight="1">
      <c r="A4" s="291"/>
      <c r="B4" s="290"/>
      <c r="C4" s="185" t="s">
        <v>23</v>
      </c>
      <c r="D4" s="126" t="s">
        <v>24</v>
      </c>
      <c r="E4" s="167" t="s">
        <v>116</v>
      </c>
      <c r="F4" s="167" t="s">
        <v>119</v>
      </c>
      <c r="G4" s="185" t="s">
        <v>23</v>
      </c>
      <c r="H4" s="126" t="s">
        <v>24</v>
      </c>
      <c r="I4" s="167" t="s">
        <v>116</v>
      </c>
      <c r="J4" s="167" t="s">
        <v>120</v>
      </c>
    </row>
    <row r="5" spans="1:10" s="83" customFormat="1" ht="13.5">
      <c r="A5" s="66">
        <v>1</v>
      </c>
      <c r="B5" s="66">
        <v>2</v>
      </c>
      <c r="C5" s="28">
        <v>3</v>
      </c>
      <c r="D5" s="28">
        <v>4</v>
      </c>
      <c r="E5" s="28">
        <v>5</v>
      </c>
      <c r="F5" s="28">
        <v>6</v>
      </c>
      <c r="G5" s="28">
        <v>7</v>
      </c>
      <c r="H5" s="28">
        <v>8</v>
      </c>
      <c r="I5" s="28">
        <v>9</v>
      </c>
      <c r="J5" s="28">
        <v>10</v>
      </c>
    </row>
    <row r="6" spans="1:10" s="83" customFormat="1" ht="13.5">
      <c r="A6" s="128">
        <v>2000</v>
      </c>
      <c r="B6" s="116" t="s">
        <v>25</v>
      </c>
      <c r="C6" s="122">
        <f aca="true" t="shared" si="0" ref="C6:J6">C7+C12+C29+C32+C36+C40</f>
        <v>3500</v>
      </c>
      <c r="D6" s="122">
        <f t="shared" si="0"/>
        <v>0</v>
      </c>
      <c r="E6" s="122">
        <f t="shared" si="0"/>
        <v>0</v>
      </c>
      <c r="F6" s="122">
        <f t="shared" si="0"/>
        <v>3500</v>
      </c>
      <c r="G6" s="122">
        <f t="shared" si="0"/>
        <v>3500</v>
      </c>
      <c r="H6" s="122">
        <f t="shared" si="0"/>
        <v>0</v>
      </c>
      <c r="I6" s="122">
        <f t="shared" si="0"/>
        <v>0</v>
      </c>
      <c r="J6" s="122">
        <f t="shared" si="0"/>
        <v>3500</v>
      </c>
    </row>
    <row r="7" spans="1:10" s="83" customFormat="1" ht="13.5">
      <c r="A7" s="128">
        <v>2100</v>
      </c>
      <c r="B7" s="116" t="s">
        <v>26</v>
      </c>
      <c r="C7" s="122">
        <f aca="true" t="shared" si="1" ref="C7:J7">C8+C11</f>
        <v>0</v>
      </c>
      <c r="D7" s="122">
        <f t="shared" si="1"/>
        <v>0</v>
      </c>
      <c r="E7" s="122">
        <f t="shared" si="1"/>
        <v>0</v>
      </c>
      <c r="F7" s="122">
        <f t="shared" si="1"/>
        <v>0</v>
      </c>
      <c r="G7" s="122">
        <f t="shared" si="1"/>
        <v>0</v>
      </c>
      <c r="H7" s="122">
        <f t="shared" si="1"/>
        <v>0</v>
      </c>
      <c r="I7" s="122">
        <f t="shared" si="1"/>
        <v>0</v>
      </c>
      <c r="J7" s="122">
        <f t="shared" si="1"/>
        <v>0</v>
      </c>
    </row>
    <row r="8" spans="1:10" s="83" customFormat="1" ht="13.5">
      <c r="A8" s="129">
        <v>2110</v>
      </c>
      <c r="B8" s="117" t="s">
        <v>27</v>
      </c>
      <c r="C8" s="123">
        <f aca="true" t="shared" si="2" ref="C8:J8">SUM(C9:C10)</f>
        <v>0</v>
      </c>
      <c r="D8" s="123">
        <f t="shared" si="2"/>
        <v>0</v>
      </c>
      <c r="E8" s="123">
        <f t="shared" si="2"/>
        <v>0</v>
      </c>
      <c r="F8" s="123">
        <f t="shared" si="2"/>
        <v>0</v>
      </c>
      <c r="G8" s="123">
        <f t="shared" si="2"/>
        <v>0</v>
      </c>
      <c r="H8" s="123">
        <f t="shared" si="2"/>
        <v>0</v>
      </c>
      <c r="I8" s="123">
        <f t="shared" si="2"/>
        <v>0</v>
      </c>
      <c r="J8" s="123">
        <f t="shared" si="2"/>
        <v>0</v>
      </c>
    </row>
    <row r="9" spans="1:10" s="83" customFormat="1" ht="13.5">
      <c r="A9" s="129">
        <v>2111</v>
      </c>
      <c r="B9" s="117" t="s">
        <v>28</v>
      </c>
      <c r="C9" s="123"/>
      <c r="D9" s="123"/>
      <c r="E9" s="123"/>
      <c r="F9" s="123">
        <f aca="true" t="shared" si="3" ref="F9:F35">C9+D9</f>
        <v>0</v>
      </c>
      <c r="G9" s="123"/>
      <c r="H9" s="123"/>
      <c r="I9" s="123"/>
      <c r="J9" s="123">
        <f>G9+H9</f>
        <v>0</v>
      </c>
    </row>
    <row r="10" spans="1:10" s="83" customFormat="1" ht="13.5">
      <c r="A10" s="129">
        <v>2112</v>
      </c>
      <c r="B10" s="117" t="s">
        <v>29</v>
      </c>
      <c r="C10" s="123"/>
      <c r="D10" s="123"/>
      <c r="E10" s="123"/>
      <c r="F10" s="123">
        <f t="shared" si="3"/>
        <v>0</v>
      </c>
      <c r="G10" s="123"/>
      <c r="H10" s="123"/>
      <c r="I10" s="123"/>
      <c r="J10" s="123">
        <f>G10+H10</f>
        <v>0</v>
      </c>
    </row>
    <row r="11" spans="1:10" s="83" customFormat="1" ht="13.5">
      <c r="A11" s="129">
        <v>2120</v>
      </c>
      <c r="B11" s="117" t="s">
        <v>30</v>
      </c>
      <c r="C11" s="123"/>
      <c r="D11" s="123"/>
      <c r="E11" s="123"/>
      <c r="F11" s="123">
        <f t="shared" si="3"/>
        <v>0</v>
      </c>
      <c r="G11" s="123"/>
      <c r="H11" s="123"/>
      <c r="I11" s="123"/>
      <c r="J11" s="123">
        <f>G11+H11</f>
        <v>0</v>
      </c>
    </row>
    <row r="12" spans="1:10" s="83" customFormat="1" ht="13.5">
      <c r="A12" s="128">
        <v>2200</v>
      </c>
      <c r="B12" s="116" t="s">
        <v>31</v>
      </c>
      <c r="C12" s="122">
        <f aca="true" t="shared" si="4" ref="C12:J12">C13+C14+C15+C16+C17+C18+C19+C26</f>
        <v>1840</v>
      </c>
      <c r="D12" s="122">
        <f t="shared" si="4"/>
        <v>0</v>
      </c>
      <c r="E12" s="122">
        <f t="shared" si="4"/>
        <v>0</v>
      </c>
      <c r="F12" s="122">
        <f t="shared" si="4"/>
        <v>1840</v>
      </c>
      <c r="G12" s="122">
        <f t="shared" si="4"/>
        <v>1840</v>
      </c>
      <c r="H12" s="122">
        <f t="shared" si="4"/>
        <v>0</v>
      </c>
      <c r="I12" s="122">
        <f t="shared" si="4"/>
        <v>0</v>
      </c>
      <c r="J12" s="122">
        <f t="shared" si="4"/>
        <v>1840</v>
      </c>
    </row>
    <row r="13" spans="1:10" s="83" customFormat="1" ht="13.5">
      <c r="A13" s="129">
        <v>2210</v>
      </c>
      <c r="B13" s="117" t="s">
        <v>32</v>
      </c>
      <c r="C13" s="123"/>
      <c r="D13" s="123"/>
      <c r="E13" s="123"/>
      <c r="F13" s="123">
        <f t="shared" si="3"/>
        <v>0</v>
      </c>
      <c r="G13" s="123"/>
      <c r="H13" s="123"/>
      <c r="I13" s="123"/>
      <c r="J13" s="123">
        <f aca="true" t="shared" si="5" ref="J13:J18">G13+H13</f>
        <v>0</v>
      </c>
    </row>
    <row r="14" spans="1:10" s="83" customFormat="1" ht="13.5">
      <c r="A14" s="129">
        <v>2220</v>
      </c>
      <c r="B14" s="117" t="s">
        <v>33</v>
      </c>
      <c r="C14" s="123"/>
      <c r="D14" s="123"/>
      <c r="E14" s="123"/>
      <c r="F14" s="123">
        <f t="shared" si="3"/>
        <v>0</v>
      </c>
      <c r="G14" s="123"/>
      <c r="H14" s="123"/>
      <c r="I14" s="123"/>
      <c r="J14" s="123">
        <f t="shared" si="5"/>
        <v>0</v>
      </c>
    </row>
    <row r="15" spans="1:10" s="83" customFormat="1" ht="13.5">
      <c r="A15" s="129">
        <v>2230</v>
      </c>
      <c r="B15" s="117" t="s">
        <v>34</v>
      </c>
      <c r="C15" s="123"/>
      <c r="D15" s="123"/>
      <c r="E15" s="123"/>
      <c r="F15" s="123">
        <f t="shared" si="3"/>
        <v>0</v>
      </c>
      <c r="G15" s="123"/>
      <c r="H15" s="123"/>
      <c r="I15" s="123"/>
      <c r="J15" s="123">
        <f t="shared" si="5"/>
        <v>0</v>
      </c>
    </row>
    <row r="16" spans="1:10" s="83" customFormat="1" ht="13.5">
      <c r="A16" s="129">
        <v>2240</v>
      </c>
      <c r="B16" s="117" t="s">
        <v>35</v>
      </c>
      <c r="C16" s="123"/>
      <c r="D16" s="123"/>
      <c r="E16" s="123"/>
      <c r="F16" s="123">
        <f t="shared" si="3"/>
        <v>0</v>
      </c>
      <c r="G16" s="123"/>
      <c r="H16" s="123"/>
      <c r="I16" s="123"/>
      <c r="J16" s="123">
        <f t="shared" si="5"/>
        <v>0</v>
      </c>
    </row>
    <row r="17" spans="1:10" s="83" customFormat="1" ht="13.5">
      <c r="A17" s="129">
        <v>2250</v>
      </c>
      <c r="B17" s="117" t="s">
        <v>36</v>
      </c>
      <c r="C17" s="123"/>
      <c r="D17" s="123"/>
      <c r="E17" s="123"/>
      <c r="F17" s="123">
        <f t="shared" si="3"/>
        <v>0</v>
      </c>
      <c r="G17" s="123"/>
      <c r="H17" s="123"/>
      <c r="I17" s="123"/>
      <c r="J17" s="123">
        <f t="shared" si="5"/>
        <v>0</v>
      </c>
    </row>
    <row r="18" spans="1:10" s="83" customFormat="1" ht="13.5">
      <c r="A18" s="129">
        <v>2260</v>
      </c>
      <c r="B18" s="117" t="s">
        <v>37</v>
      </c>
      <c r="C18" s="123"/>
      <c r="D18" s="123"/>
      <c r="E18" s="123"/>
      <c r="F18" s="123">
        <f t="shared" si="3"/>
        <v>0</v>
      </c>
      <c r="G18" s="123"/>
      <c r="H18" s="123"/>
      <c r="I18" s="123"/>
      <c r="J18" s="123">
        <f t="shared" si="5"/>
        <v>0</v>
      </c>
    </row>
    <row r="19" spans="1:10" s="83" customFormat="1" ht="13.5">
      <c r="A19" s="129">
        <v>2270</v>
      </c>
      <c r="B19" s="117" t="s">
        <v>38</v>
      </c>
      <c r="C19" s="123">
        <f aca="true" t="shared" si="6" ref="C19:J19">SUM(C20:C25)</f>
        <v>0</v>
      </c>
      <c r="D19" s="123">
        <f t="shared" si="6"/>
        <v>0</v>
      </c>
      <c r="E19" s="123">
        <f t="shared" si="6"/>
        <v>0</v>
      </c>
      <c r="F19" s="123">
        <f t="shared" si="6"/>
        <v>0</v>
      </c>
      <c r="G19" s="123">
        <f t="shared" si="6"/>
        <v>0</v>
      </c>
      <c r="H19" s="123">
        <f t="shared" si="6"/>
        <v>0</v>
      </c>
      <c r="I19" s="123">
        <f t="shared" si="6"/>
        <v>0</v>
      </c>
      <c r="J19" s="123">
        <f t="shared" si="6"/>
        <v>0</v>
      </c>
    </row>
    <row r="20" spans="1:10" s="83" customFormat="1" ht="13.5">
      <c r="A20" s="129">
        <v>2271</v>
      </c>
      <c r="B20" s="117" t="s">
        <v>39</v>
      </c>
      <c r="C20" s="123"/>
      <c r="D20" s="123"/>
      <c r="E20" s="123"/>
      <c r="F20" s="123">
        <f t="shared" si="3"/>
        <v>0</v>
      </c>
      <c r="G20" s="123"/>
      <c r="H20" s="123"/>
      <c r="I20" s="123"/>
      <c r="J20" s="123">
        <f aca="true" t="shared" si="7" ref="J20:J25">G20+H20</f>
        <v>0</v>
      </c>
    </row>
    <row r="21" spans="1:10" s="83" customFormat="1" ht="13.5">
      <c r="A21" s="129">
        <v>2272</v>
      </c>
      <c r="B21" s="117" t="s">
        <v>40</v>
      </c>
      <c r="C21" s="123"/>
      <c r="D21" s="123"/>
      <c r="E21" s="123"/>
      <c r="F21" s="123">
        <f t="shared" si="3"/>
        <v>0</v>
      </c>
      <c r="G21" s="123"/>
      <c r="H21" s="123"/>
      <c r="I21" s="123"/>
      <c r="J21" s="123">
        <f t="shared" si="7"/>
        <v>0</v>
      </c>
    </row>
    <row r="22" spans="1:10" s="83" customFormat="1" ht="13.5">
      <c r="A22" s="129">
        <v>2273</v>
      </c>
      <c r="B22" s="117" t="s">
        <v>41</v>
      </c>
      <c r="C22" s="123"/>
      <c r="D22" s="123"/>
      <c r="E22" s="123"/>
      <c r="F22" s="123">
        <f t="shared" si="3"/>
        <v>0</v>
      </c>
      <c r="G22" s="123"/>
      <c r="H22" s="123"/>
      <c r="I22" s="123"/>
      <c r="J22" s="123">
        <f t="shared" si="7"/>
        <v>0</v>
      </c>
    </row>
    <row r="23" spans="1:10" s="83" customFormat="1" ht="13.5">
      <c r="A23" s="129">
        <v>2274</v>
      </c>
      <c r="B23" s="117" t="s">
        <v>42</v>
      </c>
      <c r="C23" s="123"/>
      <c r="D23" s="123"/>
      <c r="E23" s="123"/>
      <c r="F23" s="123">
        <f t="shared" si="3"/>
        <v>0</v>
      </c>
      <c r="G23" s="123"/>
      <c r="H23" s="123"/>
      <c r="I23" s="123"/>
      <c r="J23" s="123">
        <f t="shared" si="7"/>
        <v>0</v>
      </c>
    </row>
    <row r="24" spans="1:10" s="83" customFormat="1" ht="13.5">
      <c r="A24" s="129">
        <v>2275</v>
      </c>
      <c r="B24" s="117" t="s">
        <v>189</v>
      </c>
      <c r="C24" s="123"/>
      <c r="D24" s="123"/>
      <c r="E24" s="123"/>
      <c r="F24" s="123">
        <f>C24+D24</f>
        <v>0</v>
      </c>
      <c r="G24" s="123"/>
      <c r="H24" s="123"/>
      <c r="I24" s="123"/>
      <c r="J24" s="123">
        <f t="shared" si="7"/>
        <v>0</v>
      </c>
    </row>
    <row r="25" spans="1:10" s="83" customFormat="1" ht="13.5">
      <c r="A25" s="129">
        <v>2276</v>
      </c>
      <c r="B25" s="117" t="s">
        <v>108</v>
      </c>
      <c r="C25" s="123"/>
      <c r="D25" s="123"/>
      <c r="E25" s="123"/>
      <c r="F25" s="123">
        <f t="shared" si="3"/>
        <v>0</v>
      </c>
      <c r="G25" s="123"/>
      <c r="H25" s="123"/>
      <c r="I25" s="123"/>
      <c r="J25" s="123">
        <f t="shared" si="7"/>
        <v>0</v>
      </c>
    </row>
    <row r="26" spans="1:10" s="83" customFormat="1" ht="26.25">
      <c r="A26" s="129">
        <v>2280</v>
      </c>
      <c r="B26" s="117" t="s">
        <v>43</v>
      </c>
      <c r="C26" s="123">
        <f aca="true" t="shared" si="8" ref="C26:J26">SUM(C27:C28)</f>
        <v>1840</v>
      </c>
      <c r="D26" s="123">
        <f t="shared" si="8"/>
        <v>0</v>
      </c>
      <c r="E26" s="123">
        <f t="shared" si="8"/>
        <v>0</v>
      </c>
      <c r="F26" s="123">
        <f t="shared" si="8"/>
        <v>1840</v>
      </c>
      <c r="G26" s="123">
        <f t="shared" si="8"/>
        <v>1840</v>
      </c>
      <c r="H26" s="123">
        <f t="shared" si="8"/>
        <v>0</v>
      </c>
      <c r="I26" s="123">
        <f t="shared" si="8"/>
        <v>0</v>
      </c>
      <c r="J26" s="123">
        <f t="shared" si="8"/>
        <v>1840</v>
      </c>
    </row>
    <row r="27" spans="1:10" s="83" customFormat="1" ht="26.25">
      <c r="A27" s="129">
        <v>2281</v>
      </c>
      <c r="B27" s="117" t="s">
        <v>44</v>
      </c>
      <c r="C27" s="123"/>
      <c r="D27" s="123"/>
      <c r="E27" s="123"/>
      <c r="F27" s="123">
        <f t="shared" si="3"/>
        <v>0</v>
      </c>
      <c r="G27" s="123"/>
      <c r="H27" s="123"/>
      <c r="I27" s="123"/>
      <c r="J27" s="123">
        <f>G27+H27</f>
        <v>0</v>
      </c>
    </row>
    <row r="28" spans="1:10" s="83" customFormat="1" ht="26.25">
      <c r="A28" s="129">
        <v>2282</v>
      </c>
      <c r="B28" s="117" t="s">
        <v>45</v>
      </c>
      <c r="C28" s="123">
        <v>1840</v>
      </c>
      <c r="D28" s="123"/>
      <c r="E28" s="123"/>
      <c r="F28" s="123">
        <f t="shared" si="3"/>
        <v>1840</v>
      </c>
      <c r="G28" s="123">
        <v>1840</v>
      </c>
      <c r="H28" s="123"/>
      <c r="I28" s="123"/>
      <c r="J28" s="123">
        <f>G28+H28</f>
        <v>1840</v>
      </c>
    </row>
    <row r="29" spans="1:10" s="83" customFormat="1" ht="13.5">
      <c r="A29" s="128">
        <v>2400</v>
      </c>
      <c r="B29" s="116" t="s">
        <v>46</v>
      </c>
      <c r="C29" s="122">
        <f aca="true" t="shared" si="9" ref="C29:J29">SUM(C30:C31)</f>
        <v>0</v>
      </c>
      <c r="D29" s="122">
        <f t="shared" si="9"/>
        <v>0</v>
      </c>
      <c r="E29" s="122">
        <f t="shared" si="9"/>
        <v>0</v>
      </c>
      <c r="F29" s="122">
        <f t="shared" si="9"/>
        <v>0</v>
      </c>
      <c r="G29" s="122">
        <f t="shared" si="9"/>
        <v>0</v>
      </c>
      <c r="H29" s="122">
        <f t="shared" si="9"/>
        <v>0</v>
      </c>
      <c r="I29" s="122">
        <f t="shared" si="9"/>
        <v>0</v>
      </c>
      <c r="J29" s="122">
        <f t="shared" si="9"/>
        <v>0</v>
      </c>
    </row>
    <row r="30" spans="1:10" s="83" customFormat="1" ht="13.5">
      <c r="A30" s="129">
        <v>2410</v>
      </c>
      <c r="B30" s="117" t="s">
        <v>47</v>
      </c>
      <c r="C30" s="123"/>
      <c r="D30" s="123"/>
      <c r="E30" s="123"/>
      <c r="F30" s="123">
        <f t="shared" si="3"/>
        <v>0</v>
      </c>
      <c r="G30" s="123"/>
      <c r="H30" s="123"/>
      <c r="I30" s="123"/>
      <c r="J30" s="123">
        <f aca="true" t="shared" si="10" ref="J30:J35">G30+H30</f>
        <v>0</v>
      </c>
    </row>
    <row r="31" spans="1:10" s="83" customFormat="1" ht="13.5">
      <c r="A31" s="129">
        <v>2420</v>
      </c>
      <c r="B31" s="117" t="s">
        <v>48</v>
      </c>
      <c r="C31" s="123"/>
      <c r="D31" s="123"/>
      <c r="E31" s="123"/>
      <c r="F31" s="123">
        <f t="shared" si="3"/>
        <v>0</v>
      </c>
      <c r="G31" s="123"/>
      <c r="H31" s="123"/>
      <c r="I31" s="123"/>
      <c r="J31" s="123">
        <f t="shared" si="10"/>
        <v>0</v>
      </c>
    </row>
    <row r="32" spans="1:10" s="83" customFormat="1" ht="13.5">
      <c r="A32" s="128">
        <v>2600</v>
      </c>
      <c r="B32" s="116" t="s">
        <v>49</v>
      </c>
      <c r="C32" s="122">
        <f>SUM(C33:C35)</f>
        <v>0</v>
      </c>
      <c r="D32" s="122">
        <f>SUM(D33:D35)</f>
        <v>0</v>
      </c>
      <c r="E32" s="122">
        <f>SUM(E33:E35)</f>
        <v>0</v>
      </c>
      <c r="F32" s="122">
        <f t="shared" si="3"/>
        <v>0</v>
      </c>
      <c r="G32" s="122">
        <f>SUM(G33:G35)</f>
        <v>0</v>
      </c>
      <c r="H32" s="122">
        <f>SUM(H33:H35)</f>
        <v>0</v>
      </c>
      <c r="I32" s="122">
        <f>SUM(I33:I35)</f>
        <v>0</v>
      </c>
      <c r="J32" s="122">
        <f t="shared" si="10"/>
        <v>0</v>
      </c>
    </row>
    <row r="33" spans="1:10" s="83" customFormat="1" ht="13.5">
      <c r="A33" s="129">
        <v>2610</v>
      </c>
      <c r="B33" s="117" t="s">
        <v>50</v>
      </c>
      <c r="C33" s="123"/>
      <c r="D33" s="123"/>
      <c r="E33" s="123"/>
      <c r="F33" s="123">
        <f t="shared" si="3"/>
        <v>0</v>
      </c>
      <c r="G33" s="123"/>
      <c r="H33" s="123"/>
      <c r="I33" s="123"/>
      <c r="J33" s="123">
        <f t="shared" si="10"/>
        <v>0</v>
      </c>
    </row>
    <row r="34" spans="1:10" s="83" customFormat="1" ht="13.5">
      <c r="A34" s="130">
        <v>2620</v>
      </c>
      <c r="B34" s="118" t="s">
        <v>51</v>
      </c>
      <c r="C34" s="124"/>
      <c r="D34" s="124"/>
      <c r="E34" s="124"/>
      <c r="F34" s="124">
        <f t="shared" si="3"/>
        <v>0</v>
      </c>
      <c r="G34" s="124"/>
      <c r="H34" s="124"/>
      <c r="I34" s="124"/>
      <c r="J34" s="124">
        <f t="shared" si="10"/>
        <v>0</v>
      </c>
    </row>
    <row r="35" spans="1:10" s="83" customFormat="1" ht="13.5">
      <c r="A35" s="131">
        <v>2630</v>
      </c>
      <c r="B35" s="119" t="s">
        <v>52</v>
      </c>
      <c r="C35" s="123"/>
      <c r="D35" s="123"/>
      <c r="E35" s="123"/>
      <c r="F35" s="123">
        <f t="shared" si="3"/>
        <v>0</v>
      </c>
      <c r="G35" s="123"/>
      <c r="H35" s="123"/>
      <c r="I35" s="123"/>
      <c r="J35" s="123">
        <f t="shared" si="10"/>
        <v>0</v>
      </c>
    </row>
    <row r="36" spans="1:10" s="83" customFormat="1" ht="13.5">
      <c r="A36" s="132">
        <v>2700</v>
      </c>
      <c r="B36" s="120" t="s">
        <v>53</v>
      </c>
      <c r="C36" s="122">
        <f aca="true" t="shared" si="11" ref="C36:J36">SUM(C37:C39)</f>
        <v>1660</v>
      </c>
      <c r="D36" s="122">
        <f t="shared" si="11"/>
        <v>0</v>
      </c>
      <c r="E36" s="122">
        <f t="shared" si="11"/>
        <v>0</v>
      </c>
      <c r="F36" s="122">
        <f t="shared" si="11"/>
        <v>1660</v>
      </c>
      <c r="G36" s="122">
        <f t="shared" si="11"/>
        <v>1660</v>
      </c>
      <c r="H36" s="122">
        <f t="shared" si="11"/>
        <v>0</v>
      </c>
      <c r="I36" s="122">
        <f t="shared" si="11"/>
        <v>0</v>
      </c>
      <c r="J36" s="122">
        <f t="shared" si="11"/>
        <v>1660</v>
      </c>
    </row>
    <row r="37" spans="1:10" s="83" customFormat="1" ht="13.5">
      <c r="A37" s="131">
        <v>2710</v>
      </c>
      <c r="B37" s="119" t="s">
        <v>54</v>
      </c>
      <c r="C37" s="123"/>
      <c r="D37" s="123"/>
      <c r="E37" s="123"/>
      <c r="F37" s="123">
        <f>C37+D37</f>
        <v>0</v>
      </c>
      <c r="G37" s="123"/>
      <c r="H37" s="123"/>
      <c r="I37" s="123"/>
      <c r="J37" s="123">
        <f>G37+H37</f>
        <v>0</v>
      </c>
    </row>
    <row r="38" spans="1:10" s="83" customFormat="1" ht="13.5">
      <c r="A38" s="133">
        <v>2720</v>
      </c>
      <c r="B38" s="121" t="s">
        <v>55</v>
      </c>
      <c r="C38" s="125"/>
      <c r="D38" s="125"/>
      <c r="E38" s="125"/>
      <c r="F38" s="125">
        <f>C38+D38</f>
        <v>0</v>
      </c>
      <c r="G38" s="125"/>
      <c r="H38" s="125"/>
      <c r="I38" s="125"/>
      <c r="J38" s="125">
        <f>G38+H38</f>
        <v>0</v>
      </c>
    </row>
    <row r="39" spans="1:10" s="83" customFormat="1" ht="13.5">
      <c r="A39" s="129">
        <v>2730</v>
      </c>
      <c r="B39" s="117" t="s">
        <v>56</v>
      </c>
      <c r="C39" s="123">
        <v>1660</v>
      </c>
      <c r="D39" s="123"/>
      <c r="E39" s="123"/>
      <c r="F39" s="123">
        <f>C39+D39</f>
        <v>1660</v>
      </c>
      <c r="G39" s="123">
        <v>1660</v>
      </c>
      <c r="H39" s="123"/>
      <c r="I39" s="123"/>
      <c r="J39" s="123">
        <f>G39+H39</f>
        <v>1660</v>
      </c>
    </row>
    <row r="40" spans="1:10" s="83" customFormat="1" ht="13.5">
      <c r="A40" s="128">
        <v>2800</v>
      </c>
      <c r="B40" s="116" t="s">
        <v>57</v>
      </c>
      <c r="C40" s="122"/>
      <c r="D40" s="122"/>
      <c r="E40" s="122"/>
      <c r="F40" s="122">
        <f>C40+D40</f>
        <v>0</v>
      </c>
      <c r="G40" s="122"/>
      <c r="H40" s="122"/>
      <c r="I40" s="122"/>
      <c r="J40" s="122">
        <f>G40+H40</f>
        <v>0</v>
      </c>
    </row>
    <row r="41" spans="2:10" ht="15">
      <c r="B41" s="33"/>
      <c r="C41" s="33"/>
      <c r="D41" s="33"/>
      <c r="E41" s="33"/>
      <c r="F41" s="33"/>
      <c r="G41" s="83"/>
      <c r="H41" s="142"/>
      <c r="I41" s="142"/>
      <c r="J41" s="151"/>
    </row>
    <row r="42" spans="2:10" ht="15">
      <c r="B42" s="33"/>
      <c r="C42" s="33"/>
      <c r="D42" s="33"/>
      <c r="E42" s="33"/>
      <c r="F42" s="33"/>
      <c r="G42" s="83"/>
      <c r="H42" s="142"/>
      <c r="I42" s="142"/>
      <c r="J42" s="151"/>
    </row>
    <row r="43" spans="1:10" ht="12" customHeight="1">
      <c r="A43" s="87"/>
      <c r="B43" s="88"/>
      <c r="C43" s="89"/>
      <c r="D43" s="89"/>
      <c r="E43" s="89"/>
      <c r="F43" s="89"/>
      <c r="G43" s="89"/>
      <c r="H43" s="89"/>
      <c r="I43" s="89"/>
      <c r="J43" s="36" t="s">
        <v>112</v>
      </c>
    </row>
    <row r="44" spans="1:10" ht="15" customHeight="1">
      <c r="A44" s="303" t="s">
        <v>157</v>
      </c>
      <c r="B44" s="303" t="s">
        <v>97</v>
      </c>
      <c r="C44" s="292" t="s">
        <v>166</v>
      </c>
      <c r="D44" s="293"/>
      <c r="E44" s="293"/>
      <c r="F44" s="294"/>
      <c r="G44" s="292" t="s">
        <v>262</v>
      </c>
      <c r="H44" s="293"/>
      <c r="I44" s="293"/>
      <c r="J44" s="294"/>
    </row>
    <row r="45" spans="1:10" ht="60" customHeight="1">
      <c r="A45" s="291"/>
      <c r="B45" s="290"/>
      <c r="C45" s="185" t="s">
        <v>23</v>
      </c>
      <c r="D45" s="126" t="s">
        <v>24</v>
      </c>
      <c r="E45" s="167" t="s">
        <v>116</v>
      </c>
      <c r="F45" s="167" t="s">
        <v>119</v>
      </c>
      <c r="G45" s="185" t="s">
        <v>23</v>
      </c>
      <c r="H45" s="126" t="s">
        <v>24</v>
      </c>
      <c r="I45" s="167" t="s">
        <v>116</v>
      </c>
      <c r="J45" s="167" t="s">
        <v>120</v>
      </c>
    </row>
    <row r="46" spans="1:10" s="83" customFormat="1" ht="13.5">
      <c r="A46" s="66">
        <v>1</v>
      </c>
      <c r="B46" s="66">
        <v>2</v>
      </c>
      <c r="C46" s="28">
        <v>3</v>
      </c>
      <c r="D46" s="28">
        <v>4</v>
      </c>
      <c r="E46" s="28">
        <v>5</v>
      </c>
      <c r="F46" s="28">
        <v>6</v>
      </c>
      <c r="G46" s="28">
        <v>7</v>
      </c>
      <c r="H46" s="28">
        <v>8</v>
      </c>
      <c r="I46" s="28">
        <v>9</v>
      </c>
      <c r="J46" s="28">
        <v>10</v>
      </c>
    </row>
    <row r="47" spans="1:10" s="83" customFormat="1" ht="13.5">
      <c r="A47" s="128">
        <v>3000</v>
      </c>
      <c r="B47" s="116" t="s">
        <v>58</v>
      </c>
      <c r="C47" s="122">
        <f aca="true" t="shared" si="12" ref="C47:J47">C48+C62</f>
        <v>0</v>
      </c>
      <c r="D47" s="122">
        <f t="shared" si="12"/>
        <v>0</v>
      </c>
      <c r="E47" s="122">
        <f t="shared" si="12"/>
        <v>0</v>
      </c>
      <c r="F47" s="122">
        <f t="shared" si="12"/>
        <v>0</v>
      </c>
      <c r="G47" s="122">
        <f t="shared" si="12"/>
        <v>0</v>
      </c>
      <c r="H47" s="122">
        <f t="shared" si="12"/>
        <v>0</v>
      </c>
      <c r="I47" s="122">
        <f t="shared" si="12"/>
        <v>0</v>
      </c>
      <c r="J47" s="122">
        <f t="shared" si="12"/>
        <v>0</v>
      </c>
    </row>
    <row r="48" spans="1:10" s="83" customFormat="1" ht="13.5">
      <c r="A48" s="128">
        <v>3100</v>
      </c>
      <c r="B48" s="116" t="s">
        <v>59</v>
      </c>
      <c r="C48" s="122">
        <f aca="true" t="shared" si="13" ref="C48:J48">C49+C50+C53+C56+C60+C61</f>
        <v>0</v>
      </c>
      <c r="D48" s="122">
        <f t="shared" si="13"/>
        <v>0</v>
      </c>
      <c r="E48" s="122">
        <f t="shared" si="13"/>
        <v>0</v>
      </c>
      <c r="F48" s="122">
        <f t="shared" si="13"/>
        <v>0</v>
      </c>
      <c r="G48" s="122">
        <f t="shared" si="13"/>
        <v>0</v>
      </c>
      <c r="H48" s="122">
        <f t="shared" si="13"/>
        <v>0</v>
      </c>
      <c r="I48" s="122">
        <f t="shared" si="13"/>
        <v>0</v>
      </c>
      <c r="J48" s="122">
        <f t="shared" si="13"/>
        <v>0</v>
      </c>
    </row>
    <row r="49" spans="1:10" s="83" customFormat="1" ht="13.5">
      <c r="A49" s="129">
        <v>3110</v>
      </c>
      <c r="B49" s="117" t="s">
        <v>60</v>
      </c>
      <c r="C49" s="123"/>
      <c r="D49" s="123"/>
      <c r="E49" s="123"/>
      <c r="F49" s="123">
        <f aca="true" t="shared" si="14" ref="F49:F66">C49+D49</f>
        <v>0</v>
      </c>
      <c r="G49" s="123"/>
      <c r="H49" s="123"/>
      <c r="I49" s="123"/>
      <c r="J49" s="123">
        <f>G49+H49</f>
        <v>0</v>
      </c>
    </row>
    <row r="50" spans="1:10" s="83" customFormat="1" ht="13.5">
      <c r="A50" s="129">
        <v>3120</v>
      </c>
      <c r="B50" s="117" t="s">
        <v>61</v>
      </c>
      <c r="C50" s="123">
        <f aca="true" t="shared" si="15" ref="C50:J50">SUM(C51:C52)</f>
        <v>0</v>
      </c>
      <c r="D50" s="123">
        <f t="shared" si="15"/>
        <v>0</v>
      </c>
      <c r="E50" s="123">
        <f t="shared" si="15"/>
        <v>0</v>
      </c>
      <c r="F50" s="123">
        <f t="shared" si="15"/>
        <v>0</v>
      </c>
      <c r="G50" s="123">
        <f t="shared" si="15"/>
        <v>0</v>
      </c>
      <c r="H50" s="123">
        <f t="shared" si="15"/>
        <v>0</v>
      </c>
      <c r="I50" s="123">
        <f t="shared" si="15"/>
        <v>0</v>
      </c>
      <c r="J50" s="123">
        <f t="shared" si="15"/>
        <v>0</v>
      </c>
    </row>
    <row r="51" spans="1:10" s="83" customFormat="1" ht="13.5">
      <c r="A51" s="129">
        <v>3121</v>
      </c>
      <c r="B51" s="117" t="s">
        <v>62</v>
      </c>
      <c r="C51" s="123"/>
      <c r="D51" s="123"/>
      <c r="E51" s="123"/>
      <c r="F51" s="123">
        <f t="shared" si="14"/>
        <v>0</v>
      </c>
      <c r="G51" s="123"/>
      <c r="H51" s="123"/>
      <c r="I51" s="123"/>
      <c r="J51" s="123">
        <f>G51+H51</f>
        <v>0</v>
      </c>
    </row>
    <row r="52" spans="1:10" s="83" customFormat="1" ht="13.5">
      <c r="A52" s="129">
        <v>3122</v>
      </c>
      <c r="B52" s="117" t="s">
        <v>63</v>
      </c>
      <c r="C52" s="123"/>
      <c r="D52" s="123"/>
      <c r="E52" s="123"/>
      <c r="F52" s="123">
        <f t="shared" si="14"/>
        <v>0</v>
      </c>
      <c r="G52" s="123"/>
      <c r="H52" s="123"/>
      <c r="I52" s="123"/>
      <c r="J52" s="123">
        <f>G52+H52</f>
        <v>0</v>
      </c>
    </row>
    <row r="53" spans="1:10" s="83" customFormat="1" ht="13.5">
      <c r="A53" s="129">
        <v>3130</v>
      </c>
      <c r="B53" s="117" t="s">
        <v>64</v>
      </c>
      <c r="C53" s="123">
        <f aca="true" t="shared" si="16" ref="C53:J53">SUM(C54:C55)</f>
        <v>0</v>
      </c>
      <c r="D53" s="123">
        <f t="shared" si="16"/>
        <v>0</v>
      </c>
      <c r="E53" s="123">
        <f t="shared" si="16"/>
        <v>0</v>
      </c>
      <c r="F53" s="123">
        <f t="shared" si="16"/>
        <v>0</v>
      </c>
      <c r="G53" s="123">
        <f t="shared" si="16"/>
        <v>0</v>
      </c>
      <c r="H53" s="123">
        <f t="shared" si="16"/>
        <v>0</v>
      </c>
      <c r="I53" s="123">
        <f t="shared" si="16"/>
        <v>0</v>
      </c>
      <c r="J53" s="123">
        <f t="shared" si="16"/>
        <v>0</v>
      </c>
    </row>
    <row r="54" spans="1:10" s="83" customFormat="1" ht="13.5">
      <c r="A54" s="129">
        <v>3131</v>
      </c>
      <c r="B54" s="117" t="s">
        <v>65</v>
      </c>
      <c r="C54" s="123"/>
      <c r="D54" s="123"/>
      <c r="E54" s="123"/>
      <c r="F54" s="123">
        <f t="shared" si="14"/>
        <v>0</v>
      </c>
      <c r="G54" s="123"/>
      <c r="H54" s="123"/>
      <c r="I54" s="123"/>
      <c r="J54" s="123">
        <f>G54+H54</f>
        <v>0</v>
      </c>
    </row>
    <row r="55" spans="1:10" s="83" customFormat="1" ht="13.5">
      <c r="A55" s="129">
        <v>3132</v>
      </c>
      <c r="B55" s="117" t="s">
        <v>66</v>
      </c>
      <c r="C55" s="123"/>
      <c r="D55" s="123"/>
      <c r="E55" s="123"/>
      <c r="F55" s="123">
        <f t="shared" si="14"/>
        <v>0</v>
      </c>
      <c r="G55" s="123"/>
      <c r="H55" s="123"/>
      <c r="I55" s="123"/>
      <c r="J55" s="123">
        <f>G55+H55</f>
        <v>0</v>
      </c>
    </row>
    <row r="56" spans="1:10" s="83" customFormat="1" ht="13.5">
      <c r="A56" s="129">
        <v>3140</v>
      </c>
      <c r="B56" s="117" t="s">
        <v>67</v>
      </c>
      <c r="C56" s="123">
        <f aca="true" t="shared" si="17" ref="C56:J56">SUM(C57:C59)</f>
        <v>0</v>
      </c>
      <c r="D56" s="123">
        <f t="shared" si="17"/>
        <v>0</v>
      </c>
      <c r="E56" s="123">
        <f t="shared" si="17"/>
        <v>0</v>
      </c>
      <c r="F56" s="123">
        <f t="shared" si="17"/>
        <v>0</v>
      </c>
      <c r="G56" s="123">
        <f t="shared" si="17"/>
        <v>0</v>
      </c>
      <c r="H56" s="123">
        <f t="shared" si="17"/>
        <v>0</v>
      </c>
      <c r="I56" s="123">
        <f t="shared" si="17"/>
        <v>0</v>
      </c>
      <c r="J56" s="123">
        <f t="shared" si="17"/>
        <v>0</v>
      </c>
    </row>
    <row r="57" spans="1:10" s="83" customFormat="1" ht="13.5">
      <c r="A57" s="129">
        <v>3141</v>
      </c>
      <c r="B57" s="117" t="s">
        <v>68</v>
      </c>
      <c r="C57" s="123"/>
      <c r="D57" s="123"/>
      <c r="E57" s="123"/>
      <c r="F57" s="123">
        <f t="shared" si="14"/>
        <v>0</v>
      </c>
      <c r="G57" s="123"/>
      <c r="H57" s="123"/>
      <c r="I57" s="123"/>
      <c r="J57" s="123">
        <f>G57+H57</f>
        <v>0</v>
      </c>
    </row>
    <row r="58" spans="1:10" s="83" customFormat="1" ht="13.5">
      <c r="A58" s="129">
        <v>3142</v>
      </c>
      <c r="B58" s="117" t="s">
        <v>69</v>
      </c>
      <c r="C58" s="123"/>
      <c r="D58" s="123"/>
      <c r="E58" s="123"/>
      <c r="F58" s="123">
        <f t="shared" si="14"/>
        <v>0</v>
      </c>
      <c r="G58" s="123"/>
      <c r="H58" s="123"/>
      <c r="I58" s="123"/>
      <c r="J58" s="123">
        <f>G58+H58</f>
        <v>0</v>
      </c>
    </row>
    <row r="59" spans="1:10" s="83" customFormat="1" ht="13.5">
      <c r="A59" s="129">
        <v>3143</v>
      </c>
      <c r="B59" s="117" t="s">
        <v>70</v>
      </c>
      <c r="C59" s="123"/>
      <c r="D59" s="123"/>
      <c r="E59" s="123"/>
      <c r="F59" s="123">
        <f t="shared" si="14"/>
        <v>0</v>
      </c>
      <c r="G59" s="123"/>
      <c r="H59" s="123"/>
      <c r="I59" s="123"/>
      <c r="J59" s="123">
        <f>G59+H59</f>
        <v>0</v>
      </c>
    </row>
    <row r="60" spans="1:10" s="83" customFormat="1" ht="13.5">
      <c r="A60" s="129">
        <v>3150</v>
      </c>
      <c r="B60" s="117" t="s">
        <v>71</v>
      </c>
      <c r="C60" s="123"/>
      <c r="D60" s="123"/>
      <c r="E60" s="123"/>
      <c r="F60" s="123">
        <f t="shared" si="14"/>
        <v>0</v>
      </c>
      <c r="G60" s="123"/>
      <c r="H60" s="123"/>
      <c r="I60" s="123"/>
      <c r="J60" s="123">
        <f>G60+H60</f>
        <v>0</v>
      </c>
    </row>
    <row r="61" spans="1:10" s="83" customFormat="1" ht="13.5">
      <c r="A61" s="129">
        <v>3160</v>
      </c>
      <c r="B61" s="117" t="s">
        <v>72</v>
      </c>
      <c r="C61" s="123"/>
      <c r="D61" s="123"/>
      <c r="E61" s="123"/>
      <c r="F61" s="123">
        <f t="shared" si="14"/>
        <v>0</v>
      </c>
      <c r="G61" s="123"/>
      <c r="H61" s="123"/>
      <c r="I61" s="123"/>
      <c r="J61" s="123">
        <f>G61+H61</f>
        <v>0</v>
      </c>
    </row>
    <row r="62" spans="1:10" s="83" customFormat="1" ht="13.5">
      <c r="A62" s="128">
        <v>3200</v>
      </c>
      <c r="B62" s="116" t="s">
        <v>73</v>
      </c>
      <c r="C62" s="122">
        <f aca="true" t="shared" si="18" ref="C62:J62">SUM(C63:C66)</f>
        <v>0</v>
      </c>
      <c r="D62" s="122">
        <f t="shared" si="18"/>
        <v>0</v>
      </c>
      <c r="E62" s="122">
        <f t="shared" si="18"/>
        <v>0</v>
      </c>
      <c r="F62" s="122">
        <f t="shared" si="18"/>
        <v>0</v>
      </c>
      <c r="G62" s="122">
        <f t="shared" si="18"/>
        <v>0</v>
      </c>
      <c r="H62" s="122">
        <f t="shared" si="18"/>
        <v>0</v>
      </c>
      <c r="I62" s="122">
        <f t="shared" si="18"/>
        <v>0</v>
      </c>
      <c r="J62" s="122">
        <f t="shared" si="18"/>
        <v>0</v>
      </c>
    </row>
    <row r="63" spans="1:10" s="83" customFormat="1" ht="13.5">
      <c r="A63" s="129">
        <v>3210</v>
      </c>
      <c r="B63" s="117" t="s">
        <v>74</v>
      </c>
      <c r="C63" s="123"/>
      <c r="D63" s="123"/>
      <c r="E63" s="123"/>
      <c r="F63" s="123">
        <f t="shared" si="14"/>
        <v>0</v>
      </c>
      <c r="G63" s="123"/>
      <c r="H63" s="123"/>
      <c r="I63" s="123"/>
      <c r="J63" s="123">
        <f>G63+H63</f>
        <v>0</v>
      </c>
    </row>
    <row r="64" spans="1:10" s="83" customFormat="1" ht="13.5">
      <c r="A64" s="129">
        <v>3220</v>
      </c>
      <c r="B64" s="117" t="s">
        <v>75</v>
      </c>
      <c r="C64" s="123"/>
      <c r="D64" s="123"/>
      <c r="E64" s="123"/>
      <c r="F64" s="123">
        <f t="shared" si="14"/>
        <v>0</v>
      </c>
      <c r="G64" s="123"/>
      <c r="H64" s="123"/>
      <c r="I64" s="123"/>
      <c r="J64" s="123">
        <f>G64+H64</f>
        <v>0</v>
      </c>
    </row>
    <row r="65" spans="1:10" s="83" customFormat="1" ht="13.5">
      <c r="A65" s="129">
        <v>3230</v>
      </c>
      <c r="B65" s="117" t="s">
        <v>76</v>
      </c>
      <c r="C65" s="123"/>
      <c r="D65" s="123"/>
      <c r="E65" s="123"/>
      <c r="F65" s="123">
        <f t="shared" si="14"/>
        <v>0</v>
      </c>
      <c r="G65" s="123"/>
      <c r="H65" s="123"/>
      <c r="I65" s="123"/>
      <c r="J65" s="123">
        <f>G65+H65</f>
        <v>0</v>
      </c>
    </row>
    <row r="66" spans="1:10" s="83" customFormat="1" ht="13.5">
      <c r="A66" s="130">
        <v>3240</v>
      </c>
      <c r="B66" s="117" t="s">
        <v>77</v>
      </c>
      <c r="C66" s="123"/>
      <c r="D66" s="123"/>
      <c r="E66" s="123"/>
      <c r="F66" s="123">
        <f t="shared" si="14"/>
        <v>0</v>
      </c>
      <c r="G66" s="123"/>
      <c r="H66" s="123"/>
      <c r="I66" s="123"/>
      <c r="J66" s="123">
        <f>G66+H66</f>
        <v>0</v>
      </c>
    </row>
    <row r="67" spans="1:10" s="83" customFormat="1" ht="13.5">
      <c r="A67" s="180"/>
      <c r="B67" s="105" t="s">
        <v>113</v>
      </c>
      <c r="C67" s="127">
        <f aca="true" t="shared" si="19" ref="C67:J67">C6+C47</f>
        <v>3500</v>
      </c>
      <c r="D67" s="127">
        <f t="shared" si="19"/>
        <v>0</v>
      </c>
      <c r="E67" s="127">
        <f t="shared" si="19"/>
        <v>0</v>
      </c>
      <c r="F67" s="127">
        <f t="shared" si="19"/>
        <v>3500</v>
      </c>
      <c r="G67" s="127">
        <f t="shared" si="19"/>
        <v>3500</v>
      </c>
      <c r="H67" s="127">
        <f t="shared" si="19"/>
        <v>0</v>
      </c>
      <c r="I67" s="127">
        <f t="shared" si="19"/>
        <v>0</v>
      </c>
      <c r="J67" s="127">
        <f t="shared" si="19"/>
        <v>3500</v>
      </c>
    </row>
    <row r="68" spans="1:10" s="103" customFormat="1" ht="13.5">
      <c r="A68" s="134"/>
      <c r="B68" s="135"/>
      <c r="C68" s="136"/>
      <c r="D68" s="136"/>
      <c r="E68" s="136"/>
      <c r="F68" s="136"/>
      <c r="G68" s="136"/>
      <c r="H68" s="136"/>
      <c r="I68" s="136"/>
      <c r="J68" s="136"/>
    </row>
    <row r="69" spans="1:10" ht="15">
      <c r="A69" s="59" t="s">
        <v>180</v>
      </c>
      <c r="B69" s="59"/>
      <c r="C69" s="59"/>
      <c r="D69" s="59"/>
      <c r="E69" s="59"/>
      <c r="F69" s="59"/>
      <c r="G69" s="59"/>
      <c r="H69" s="59"/>
      <c r="I69" s="59"/>
      <c r="J69" s="36" t="s">
        <v>112</v>
      </c>
    </row>
    <row r="70" spans="1:10" ht="15" customHeight="1">
      <c r="A70" s="303" t="s">
        <v>158</v>
      </c>
      <c r="B70" s="303" t="s">
        <v>97</v>
      </c>
      <c r="C70" s="292" t="s">
        <v>166</v>
      </c>
      <c r="D70" s="293"/>
      <c r="E70" s="293"/>
      <c r="F70" s="294"/>
      <c r="G70" s="292" t="s">
        <v>262</v>
      </c>
      <c r="H70" s="293"/>
      <c r="I70" s="293"/>
      <c r="J70" s="294"/>
    </row>
    <row r="71" spans="1:10" ht="41.25">
      <c r="A71" s="290"/>
      <c r="B71" s="291"/>
      <c r="C71" s="185" t="s">
        <v>23</v>
      </c>
      <c r="D71" s="126" t="s">
        <v>24</v>
      </c>
      <c r="E71" s="167" t="s">
        <v>116</v>
      </c>
      <c r="F71" s="167" t="s">
        <v>119</v>
      </c>
      <c r="G71" s="185" t="s">
        <v>23</v>
      </c>
      <c r="H71" s="126" t="s">
        <v>24</v>
      </c>
      <c r="I71" s="167" t="s">
        <v>116</v>
      </c>
      <c r="J71" s="167" t="s">
        <v>120</v>
      </c>
    </row>
    <row r="72" spans="1:10" s="83" customFormat="1" ht="13.5">
      <c r="A72" s="66">
        <v>1</v>
      </c>
      <c r="B72" s="66">
        <v>2</v>
      </c>
      <c r="C72" s="28">
        <v>3</v>
      </c>
      <c r="D72" s="28">
        <v>4</v>
      </c>
      <c r="E72" s="28">
        <v>5</v>
      </c>
      <c r="F72" s="28">
        <v>6</v>
      </c>
      <c r="G72" s="28">
        <v>7</v>
      </c>
      <c r="H72" s="28">
        <v>8</v>
      </c>
      <c r="I72" s="28">
        <v>9</v>
      </c>
      <c r="J72" s="28">
        <v>10</v>
      </c>
    </row>
    <row r="73" spans="1:10" s="83" customFormat="1" ht="13.5">
      <c r="A73" s="66"/>
      <c r="B73" s="82"/>
      <c r="C73" s="162"/>
      <c r="D73" s="139"/>
      <c r="E73" s="139"/>
      <c r="F73" s="139"/>
      <c r="G73" s="139"/>
      <c r="H73" s="139"/>
      <c r="I73" s="139"/>
      <c r="J73" s="139"/>
    </row>
    <row r="74" spans="1:10" s="83" customFormat="1" ht="13.5">
      <c r="A74" s="66"/>
      <c r="B74" s="82"/>
      <c r="C74" s="162"/>
      <c r="D74" s="139"/>
      <c r="E74" s="139"/>
      <c r="F74" s="139"/>
      <c r="G74" s="139"/>
      <c r="H74" s="139"/>
      <c r="I74" s="139"/>
      <c r="J74" s="139"/>
    </row>
    <row r="75" spans="1:10" s="83" customFormat="1" ht="13.5">
      <c r="A75" s="138"/>
      <c r="B75" s="105" t="s">
        <v>113</v>
      </c>
      <c r="C75" s="137"/>
      <c r="D75" s="111"/>
      <c r="E75" s="111"/>
      <c r="F75" s="111"/>
      <c r="G75" s="111"/>
      <c r="H75" s="111"/>
      <c r="I75" s="111"/>
      <c r="J75" s="111"/>
    </row>
  </sheetData>
  <mergeCells count="12">
    <mergeCell ref="G70:J70"/>
    <mergeCell ref="B70:B71"/>
    <mergeCell ref="G3:J3"/>
    <mergeCell ref="A44:A45"/>
    <mergeCell ref="B44:B45"/>
    <mergeCell ref="A70:A71"/>
    <mergeCell ref="B3:B4"/>
    <mergeCell ref="A3:A4"/>
    <mergeCell ref="C70:F70"/>
    <mergeCell ref="C3:F3"/>
    <mergeCell ref="C44:F44"/>
    <mergeCell ref="G44:J44"/>
  </mergeCells>
  <printOptions horizontalCentered="1"/>
  <pageMargins left="0.1968503937007874" right="0.1968503937007874" top="0.7874015748031497" bottom="0.1968503937007874" header="0" footer="0"/>
  <pageSetup fitToHeight="0" horizontalDpi="300" verticalDpi="300" orientation="landscape" paperSize="9" scale="76"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N21"/>
  <sheetViews>
    <sheetView showZeros="0" zoomScaleSheetLayoutView="90" workbookViewId="0" topLeftCell="A1">
      <selection activeCell="L18" sqref="L18"/>
    </sheetView>
  </sheetViews>
  <sheetFormatPr defaultColWidth="9.00390625" defaultRowHeight="12.75"/>
  <cols>
    <col min="1" max="1" width="3.50390625" style="35" customWidth="1"/>
    <col min="2" max="2" width="35.50390625" style="35" customWidth="1"/>
    <col min="3" max="14" width="11.50390625" style="35" customWidth="1"/>
    <col min="15" max="16384" width="9.125" style="35" customWidth="1"/>
  </cols>
  <sheetData>
    <row r="1" spans="6:14" s="63" customFormat="1" ht="15">
      <c r="F1" s="33"/>
      <c r="G1" s="33"/>
      <c r="H1" s="33"/>
      <c r="I1" s="33"/>
      <c r="J1" s="33"/>
      <c r="K1" s="56"/>
      <c r="L1" s="142"/>
      <c r="M1" s="142"/>
      <c r="N1" s="151"/>
    </row>
    <row r="2" spans="1:14" s="63" customFormat="1" ht="15">
      <c r="A2" s="33" t="s">
        <v>121</v>
      </c>
      <c r="B2" s="33"/>
      <c r="C2" s="33"/>
      <c r="D2" s="33"/>
      <c r="E2" s="33"/>
      <c r="F2" s="33"/>
      <c r="G2" s="33"/>
      <c r="H2" s="33"/>
      <c r="I2" s="33"/>
      <c r="J2" s="33"/>
      <c r="K2" s="56"/>
      <c r="L2" s="142"/>
      <c r="M2" s="142"/>
      <c r="N2" s="151"/>
    </row>
    <row r="3" spans="1:14" ht="15.75" customHeight="1">
      <c r="A3" s="34" t="s">
        <v>271</v>
      </c>
      <c r="C3" s="34"/>
      <c r="D3" s="34"/>
      <c r="E3" s="34"/>
      <c r="F3" s="34"/>
      <c r="G3" s="34"/>
      <c r="H3" s="34"/>
      <c r="I3" s="34"/>
      <c r="J3" s="34"/>
      <c r="K3" s="34"/>
      <c r="L3" s="34"/>
      <c r="M3" s="34"/>
      <c r="N3" s="36" t="s">
        <v>112</v>
      </c>
    </row>
    <row r="4" spans="1:14" s="114" customFormat="1" ht="15" customHeight="1">
      <c r="A4" s="303" t="s">
        <v>11</v>
      </c>
      <c r="B4" s="303" t="s">
        <v>122</v>
      </c>
      <c r="C4" s="327" t="s">
        <v>259</v>
      </c>
      <c r="D4" s="328"/>
      <c r="E4" s="328"/>
      <c r="F4" s="329"/>
      <c r="G4" s="327" t="s">
        <v>260</v>
      </c>
      <c r="H4" s="328"/>
      <c r="I4" s="328"/>
      <c r="J4" s="329"/>
      <c r="K4" s="327" t="s">
        <v>261</v>
      </c>
      <c r="L4" s="328"/>
      <c r="M4" s="328"/>
      <c r="N4" s="329"/>
    </row>
    <row r="5" spans="1:14" s="83" customFormat="1" ht="48.75" customHeight="1">
      <c r="A5" s="290"/>
      <c r="B5" s="290"/>
      <c r="C5" s="185" t="s">
        <v>23</v>
      </c>
      <c r="D5" s="126" t="s">
        <v>24</v>
      </c>
      <c r="E5" s="167" t="s">
        <v>116</v>
      </c>
      <c r="F5" s="167" t="s">
        <v>119</v>
      </c>
      <c r="G5" s="185" t="s">
        <v>23</v>
      </c>
      <c r="H5" s="126" t="s">
        <v>24</v>
      </c>
      <c r="I5" s="167" t="s">
        <v>116</v>
      </c>
      <c r="J5" s="167" t="s">
        <v>120</v>
      </c>
      <c r="K5" s="185" t="s">
        <v>23</v>
      </c>
      <c r="L5" s="126" t="s">
        <v>24</v>
      </c>
      <c r="M5" s="167" t="s">
        <v>116</v>
      </c>
      <c r="N5" s="167" t="s">
        <v>19</v>
      </c>
    </row>
    <row r="6" spans="1:14" s="83" customFormat="1" ht="13.5">
      <c r="A6" s="66">
        <v>1</v>
      </c>
      <c r="B6" s="66">
        <v>2</v>
      </c>
      <c r="C6" s="66">
        <v>3</v>
      </c>
      <c r="D6" s="66">
        <v>4</v>
      </c>
      <c r="E6" s="66">
        <v>5</v>
      </c>
      <c r="F6" s="66">
        <v>6</v>
      </c>
      <c r="G6" s="66">
        <v>7</v>
      </c>
      <c r="H6" s="66">
        <v>8</v>
      </c>
      <c r="I6" s="66">
        <v>9</v>
      </c>
      <c r="J6" s="66">
        <v>10</v>
      </c>
      <c r="K6" s="66">
        <v>11</v>
      </c>
      <c r="L6" s="66">
        <v>12</v>
      </c>
      <c r="M6" s="66">
        <v>13</v>
      </c>
      <c r="N6" s="66">
        <v>14</v>
      </c>
    </row>
    <row r="7" spans="1:14" s="83" customFormat="1" ht="76.5" customHeight="1">
      <c r="A7" s="145">
        <v>1</v>
      </c>
      <c r="B7" s="230" t="s">
        <v>255</v>
      </c>
      <c r="C7" s="139">
        <v>1785</v>
      </c>
      <c r="D7" s="139"/>
      <c r="E7" s="139"/>
      <c r="F7" s="110">
        <f>C7</f>
        <v>1785</v>
      </c>
      <c r="G7" s="139">
        <v>1860</v>
      </c>
      <c r="H7" s="139"/>
      <c r="I7" s="139"/>
      <c r="J7" s="110">
        <f>G7</f>
        <v>1860</v>
      </c>
      <c r="K7" s="139">
        <v>1660</v>
      </c>
      <c r="L7" s="139"/>
      <c r="M7" s="139"/>
      <c r="N7" s="110">
        <f>K7</f>
        <v>1660</v>
      </c>
    </row>
    <row r="8" spans="1:14" s="83" customFormat="1" ht="84" customHeight="1">
      <c r="A8" s="145">
        <v>2</v>
      </c>
      <c r="B8" s="145" t="s">
        <v>263</v>
      </c>
      <c r="C8" s="139">
        <v>99.9</v>
      </c>
      <c r="D8" s="139"/>
      <c r="E8" s="139"/>
      <c r="F8" s="110">
        <f>C8</f>
        <v>99.9</v>
      </c>
      <c r="G8" s="139">
        <v>50</v>
      </c>
      <c r="H8" s="139"/>
      <c r="I8" s="139"/>
      <c r="J8" s="110">
        <f>G8</f>
        <v>50</v>
      </c>
      <c r="K8" s="139"/>
      <c r="L8" s="139"/>
      <c r="M8" s="139"/>
      <c r="N8" s="110"/>
    </row>
    <row r="9" spans="1:14" s="83" customFormat="1" ht="64.5" customHeight="1">
      <c r="A9" s="145">
        <v>3</v>
      </c>
      <c r="B9" s="145" t="s">
        <v>256</v>
      </c>
      <c r="C9" s="110">
        <v>1838.3</v>
      </c>
      <c r="D9" s="110">
        <v>199.4</v>
      </c>
      <c r="E9" s="110">
        <v>199.4</v>
      </c>
      <c r="F9" s="110">
        <f>C9+D9</f>
        <v>2037.7</v>
      </c>
      <c r="G9" s="110">
        <v>1493.4</v>
      </c>
      <c r="H9" s="110">
        <v>100</v>
      </c>
      <c r="I9" s="110">
        <v>100</v>
      </c>
      <c r="J9" s="110">
        <f>G9+H9</f>
        <v>1593.4</v>
      </c>
      <c r="K9" s="110">
        <v>1840</v>
      </c>
      <c r="L9" s="110"/>
      <c r="M9" s="110"/>
      <c r="N9" s="110">
        <f>K9+L9</f>
        <v>1840</v>
      </c>
    </row>
    <row r="10" spans="1:14" s="83" customFormat="1" ht="69.75" customHeight="1">
      <c r="A10" s="145">
        <v>4</v>
      </c>
      <c r="B10" s="145" t="s">
        <v>257</v>
      </c>
      <c r="C10" s="110"/>
      <c r="D10" s="110">
        <v>5018.8</v>
      </c>
      <c r="E10" s="110">
        <v>5018.8</v>
      </c>
      <c r="F10" s="110">
        <f>D10</f>
        <v>5018.8</v>
      </c>
      <c r="G10" s="110"/>
      <c r="H10" s="110"/>
      <c r="I10" s="110"/>
      <c r="J10" s="110">
        <f>H10</f>
        <v>0</v>
      </c>
      <c r="K10" s="110"/>
      <c r="L10" s="110"/>
      <c r="M10" s="110"/>
      <c r="N10" s="110"/>
    </row>
    <row r="11" spans="1:14" s="83" customFormat="1" ht="13.5">
      <c r="A11" s="126"/>
      <c r="B11" s="31" t="s">
        <v>113</v>
      </c>
      <c r="C11" s="111">
        <f>C7+C8+C9</f>
        <v>3723.2</v>
      </c>
      <c r="D11" s="111">
        <f>D9+D10</f>
        <v>5218.2</v>
      </c>
      <c r="E11" s="111">
        <f>E9+E10</f>
        <v>5218.2</v>
      </c>
      <c r="F11" s="111">
        <f>F7+F8+F9+F10</f>
        <v>8941.4</v>
      </c>
      <c r="G11" s="111">
        <f>G7+G8+G9+G10</f>
        <v>3403.4</v>
      </c>
      <c r="H11" s="111">
        <f>H7+H8+H9+H10</f>
        <v>100</v>
      </c>
      <c r="I11" s="111">
        <f>I7+I8+I9+I10</f>
        <v>100</v>
      </c>
      <c r="J11" s="111">
        <f>J7+J8+J9+J10</f>
        <v>3503.4</v>
      </c>
      <c r="K11" s="111">
        <f>K7+K9</f>
        <v>3500</v>
      </c>
      <c r="L11" s="111">
        <f>L7+L9</f>
        <v>0</v>
      </c>
      <c r="M11" s="111">
        <f>M7+M9</f>
        <v>0</v>
      </c>
      <c r="N11" s="111">
        <f>N7+N9</f>
        <v>3500</v>
      </c>
    </row>
    <row r="12" s="83" customFormat="1" ht="13.5"/>
    <row r="13" spans="1:14" s="83" customFormat="1" ht="15">
      <c r="A13" s="34" t="s">
        <v>272</v>
      </c>
      <c r="C13" s="141"/>
      <c r="D13" s="141"/>
      <c r="E13" s="141"/>
      <c r="F13" s="141"/>
      <c r="G13" s="141"/>
      <c r="H13" s="141"/>
      <c r="I13" s="141"/>
      <c r="J13" s="141"/>
      <c r="N13" s="36" t="s">
        <v>112</v>
      </c>
    </row>
    <row r="14" spans="1:14" s="83" customFormat="1" ht="13.5">
      <c r="A14" s="303" t="s">
        <v>11</v>
      </c>
      <c r="B14" s="334" t="s">
        <v>122</v>
      </c>
      <c r="C14" s="335"/>
      <c r="D14" s="335"/>
      <c r="E14" s="335"/>
      <c r="F14" s="336"/>
      <c r="G14" s="292" t="s">
        <v>166</v>
      </c>
      <c r="H14" s="293"/>
      <c r="I14" s="293"/>
      <c r="J14" s="294"/>
      <c r="K14" s="292" t="s">
        <v>262</v>
      </c>
      <c r="L14" s="293"/>
      <c r="M14" s="293"/>
      <c r="N14" s="294"/>
    </row>
    <row r="15" spans="1:14" s="83" customFormat="1" ht="46.5" customHeight="1">
      <c r="A15" s="290"/>
      <c r="B15" s="337"/>
      <c r="C15" s="338"/>
      <c r="D15" s="338"/>
      <c r="E15" s="338"/>
      <c r="F15" s="339"/>
      <c r="G15" s="185" t="s">
        <v>23</v>
      </c>
      <c r="H15" s="126" t="s">
        <v>24</v>
      </c>
      <c r="I15" s="167" t="s">
        <v>116</v>
      </c>
      <c r="J15" s="167" t="s">
        <v>119</v>
      </c>
      <c r="K15" s="185" t="s">
        <v>23</v>
      </c>
      <c r="L15" s="126" t="s">
        <v>24</v>
      </c>
      <c r="M15" s="167" t="s">
        <v>116</v>
      </c>
      <c r="N15" s="167" t="s">
        <v>120</v>
      </c>
    </row>
    <row r="16" spans="1:14" s="83" customFormat="1" ht="13.5">
      <c r="A16" s="66">
        <v>1</v>
      </c>
      <c r="B16" s="340">
        <v>2</v>
      </c>
      <c r="C16" s="340"/>
      <c r="D16" s="340"/>
      <c r="E16" s="340"/>
      <c r="F16" s="340"/>
      <c r="G16" s="66">
        <v>3</v>
      </c>
      <c r="H16" s="66">
        <v>4</v>
      </c>
      <c r="I16" s="66">
        <v>5</v>
      </c>
      <c r="J16" s="66">
        <v>6</v>
      </c>
      <c r="K16" s="66">
        <v>7</v>
      </c>
      <c r="L16" s="66">
        <v>8</v>
      </c>
      <c r="M16" s="66">
        <v>9</v>
      </c>
      <c r="N16" s="66">
        <v>10</v>
      </c>
    </row>
    <row r="17" spans="1:14" s="83" customFormat="1" ht="35.25" customHeight="1">
      <c r="A17" s="145">
        <v>1</v>
      </c>
      <c r="B17" s="332" t="str">
        <f>B7</f>
        <v>Забезпечення виплати грошових винагород видатним спортсменам і тренерам за зайняті призові місця в офіційних змаганнях та інші стимулюючі виплати </v>
      </c>
      <c r="C17" s="333"/>
      <c r="D17" s="333"/>
      <c r="E17" s="333"/>
      <c r="F17" s="333"/>
      <c r="G17" s="139">
        <v>1660</v>
      </c>
      <c r="H17" s="115"/>
      <c r="I17" s="115"/>
      <c r="J17" s="110">
        <f>G17</f>
        <v>1660</v>
      </c>
      <c r="K17" s="139">
        <v>1660</v>
      </c>
      <c r="L17" s="115"/>
      <c r="M17" s="115"/>
      <c r="N17" s="110">
        <f>K17</f>
        <v>1660</v>
      </c>
    </row>
    <row r="18" spans="1:14" s="83" customFormat="1" ht="34.5" customHeight="1">
      <c r="A18" s="145">
        <v>2</v>
      </c>
      <c r="B18" s="332" t="str">
        <f>B9</f>
        <v>Витрати спрямовані на реалізацію інших заходів, передбачених Програмою розвитку фізичної культури і спорту в області</v>
      </c>
      <c r="C18" s="333"/>
      <c r="D18" s="333"/>
      <c r="E18" s="333"/>
      <c r="F18" s="333"/>
      <c r="G18" s="139">
        <v>1840</v>
      </c>
      <c r="H18" s="139"/>
      <c r="I18" s="139"/>
      <c r="J18" s="110">
        <f>G18</f>
        <v>1840</v>
      </c>
      <c r="K18" s="139">
        <v>1840</v>
      </c>
      <c r="L18" s="139"/>
      <c r="M18" s="139"/>
      <c r="N18" s="110">
        <f>K18</f>
        <v>1840</v>
      </c>
    </row>
    <row r="19" spans="1:14" s="83" customFormat="1" ht="41.25" customHeight="1">
      <c r="A19" s="145">
        <v>3</v>
      </c>
      <c r="B19" s="332" t="str">
        <f>B10</f>
        <v>Витрати спрямовані на реалізацію Регіональної програми "Спортивний майданчик" та забезпечення розвитку спортивних споруд в області</v>
      </c>
      <c r="C19" s="333"/>
      <c r="D19" s="333"/>
      <c r="E19" s="333"/>
      <c r="F19" s="333"/>
      <c r="G19" s="110"/>
      <c r="H19" s="110"/>
      <c r="I19" s="110"/>
      <c r="J19" s="110">
        <f>G19</f>
        <v>0</v>
      </c>
      <c r="K19" s="110"/>
      <c r="L19" s="110"/>
      <c r="M19" s="110"/>
      <c r="N19" s="110"/>
    </row>
    <row r="20" spans="1:14" s="83" customFormat="1" ht="13.5">
      <c r="A20" s="145"/>
      <c r="B20" s="333"/>
      <c r="C20" s="333"/>
      <c r="D20" s="333"/>
      <c r="E20" s="333"/>
      <c r="F20" s="333"/>
      <c r="G20" s="110"/>
      <c r="H20" s="110"/>
      <c r="I20" s="110"/>
      <c r="J20" s="110"/>
      <c r="K20" s="110"/>
      <c r="L20" s="110"/>
      <c r="M20" s="110"/>
      <c r="N20" s="110"/>
    </row>
    <row r="21" spans="1:14" s="83" customFormat="1" ht="13.5">
      <c r="A21" s="126"/>
      <c r="B21" s="295" t="s">
        <v>113</v>
      </c>
      <c r="C21" s="295"/>
      <c r="D21" s="295"/>
      <c r="E21" s="295"/>
      <c r="F21" s="295"/>
      <c r="G21" s="111">
        <f>G17+G18+G19</f>
        <v>3500</v>
      </c>
      <c r="H21" s="111">
        <f aca="true" t="shared" si="0" ref="H21:N21">H17+H18+H19</f>
        <v>0</v>
      </c>
      <c r="I21" s="111">
        <f t="shared" si="0"/>
        <v>0</v>
      </c>
      <c r="J21" s="111">
        <f t="shared" si="0"/>
        <v>3500</v>
      </c>
      <c r="K21" s="111">
        <f t="shared" si="0"/>
        <v>3500</v>
      </c>
      <c r="L21" s="111">
        <f t="shared" si="0"/>
        <v>0</v>
      </c>
      <c r="M21" s="111">
        <f t="shared" si="0"/>
        <v>0</v>
      </c>
      <c r="N21" s="111">
        <f t="shared" si="0"/>
        <v>3500</v>
      </c>
    </row>
  </sheetData>
  <mergeCells count="15">
    <mergeCell ref="A4:A5"/>
    <mergeCell ref="C4:F4"/>
    <mergeCell ref="B21:F21"/>
    <mergeCell ref="B19:F19"/>
    <mergeCell ref="A14:A15"/>
    <mergeCell ref="B14:F15"/>
    <mergeCell ref="B16:F16"/>
    <mergeCell ref="B17:F17"/>
    <mergeCell ref="B20:F20"/>
    <mergeCell ref="B18:F18"/>
    <mergeCell ref="K14:N14"/>
    <mergeCell ref="G14:J14"/>
    <mergeCell ref="K4:N4"/>
    <mergeCell ref="B4:B5"/>
    <mergeCell ref="G4:J4"/>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dimension ref="A1:Q53"/>
  <sheetViews>
    <sheetView showZeros="0" zoomScaleSheetLayoutView="90" workbookViewId="0" topLeftCell="A1">
      <selection activeCell="L2" sqref="L2"/>
    </sheetView>
  </sheetViews>
  <sheetFormatPr defaultColWidth="9.00390625" defaultRowHeight="12.75"/>
  <cols>
    <col min="1" max="1" width="3.50390625" style="35" customWidth="1"/>
    <col min="2" max="2" width="41.625" style="35" customWidth="1"/>
    <col min="3" max="3" width="8.625" style="35" customWidth="1"/>
    <col min="4" max="6" width="7.875" style="35" customWidth="1"/>
    <col min="7" max="7" width="9.875" style="35" bestFit="1" customWidth="1"/>
    <col min="8" max="9" width="11.875" style="35" customWidth="1"/>
    <col min="10" max="10" width="9.875" style="35" bestFit="1" customWidth="1"/>
    <col min="11" max="12" width="11.875" style="35" customWidth="1"/>
    <col min="13" max="13" width="11.50390625" style="35" bestFit="1" customWidth="1"/>
    <col min="14" max="15" width="11.875" style="35" customWidth="1"/>
    <col min="16" max="16" width="9.125" style="35" customWidth="1"/>
    <col min="17" max="17" width="11.125" style="35" customWidth="1"/>
    <col min="18" max="16384" width="9.125" style="35" customWidth="1"/>
  </cols>
  <sheetData>
    <row r="1" spans="8:15" s="63" customFormat="1" ht="15">
      <c r="H1" s="33"/>
      <c r="I1" s="33"/>
      <c r="J1" s="142"/>
      <c r="L1" s="56"/>
      <c r="M1" s="142"/>
      <c r="N1" s="142"/>
      <c r="O1" s="151"/>
    </row>
    <row r="2" spans="1:15" s="63" customFormat="1" ht="15">
      <c r="A2" s="33" t="s">
        <v>123</v>
      </c>
      <c r="B2" s="33"/>
      <c r="C2" s="33"/>
      <c r="D2" s="33"/>
      <c r="E2" s="33"/>
      <c r="F2" s="33"/>
      <c r="G2" s="33"/>
      <c r="H2" s="33"/>
      <c r="I2" s="33"/>
      <c r="J2" s="142"/>
      <c r="K2" s="142"/>
      <c r="L2" s="56"/>
      <c r="M2" s="142"/>
      <c r="N2" s="142"/>
      <c r="O2" s="151"/>
    </row>
    <row r="3" spans="1:14" ht="15">
      <c r="A3" s="34" t="s">
        <v>273</v>
      </c>
      <c r="C3" s="38"/>
      <c r="D3" s="38"/>
      <c r="E3" s="38"/>
      <c r="F3" s="38"/>
      <c r="G3" s="38"/>
      <c r="H3" s="38"/>
      <c r="I3" s="38"/>
      <c r="J3" s="38"/>
      <c r="K3" s="38"/>
      <c r="L3" s="38"/>
      <c r="M3" s="38"/>
      <c r="N3" s="36"/>
    </row>
    <row r="4" spans="1:15" s="114" customFormat="1" ht="16.5" customHeight="1">
      <c r="A4" s="303" t="s">
        <v>11</v>
      </c>
      <c r="B4" s="303" t="s">
        <v>12</v>
      </c>
      <c r="C4" s="303" t="s">
        <v>13</v>
      </c>
      <c r="D4" s="334" t="s">
        <v>14</v>
      </c>
      <c r="E4" s="335"/>
      <c r="F4" s="336"/>
      <c r="G4" s="292" t="s">
        <v>259</v>
      </c>
      <c r="H4" s="293"/>
      <c r="I4" s="294"/>
      <c r="J4" s="292" t="s">
        <v>260</v>
      </c>
      <c r="K4" s="293"/>
      <c r="L4" s="294"/>
      <c r="M4" s="347" t="s">
        <v>261</v>
      </c>
      <c r="N4" s="347"/>
      <c r="O4" s="347"/>
    </row>
    <row r="5" spans="1:15" s="114" customFormat="1" ht="33.75" customHeight="1">
      <c r="A5" s="290"/>
      <c r="B5" s="290"/>
      <c r="C5" s="290"/>
      <c r="D5" s="337"/>
      <c r="E5" s="338"/>
      <c r="F5" s="339"/>
      <c r="G5" s="186" t="s">
        <v>23</v>
      </c>
      <c r="H5" s="186" t="s">
        <v>24</v>
      </c>
      <c r="I5" s="167" t="s">
        <v>124</v>
      </c>
      <c r="J5" s="186" t="s">
        <v>23</v>
      </c>
      <c r="K5" s="186" t="s">
        <v>24</v>
      </c>
      <c r="L5" s="167" t="s">
        <v>125</v>
      </c>
      <c r="M5" s="126" t="s">
        <v>23</v>
      </c>
      <c r="N5" s="126" t="s">
        <v>24</v>
      </c>
      <c r="O5" s="167" t="s">
        <v>126</v>
      </c>
    </row>
    <row r="6" spans="1:15" s="83" customFormat="1" ht="13.5">
      <c r="A6" s="66">
        <v>1</v>
      </c>
      <c r="B6" s="66">
        <v>2</v>
      </c>
      <c r="C6" s="66">
        <v>3</v>
      </c>
      <c r="D6" s="344">
        <v>4</v>
      </c>
      <c r="E6" s="345"/>
      <c r="F6" s="346"/>
      <c r="G6" s="66">
        <v>5</v>
      </c>
      <c r="H6" s="66">
        <v>6</v>
      </c>
      <c r="I6" s="66">
        <v>7</v>
      </c>
      <c r="J6" s="66">
        <v>8</v>
      </c>
      <c r="K6" s="66">
        <v>9</v>
      </c>
      <c r="L6" s="66">
        <v>10</v>
      </c>
      <c r="M6" s="66">
        <v>11</v>
      </c>
      <c r="N6" s="66">
        <v>12</v>
      </c>
      <c r="O6" s="66">
        <v>13</v>
      </c>
    </row>
    <row r="7" spans="1:15" s="83" customFormat="1" ht="13.5">
      <c r="A7" s="126"/>
      <c r="B7" s="213" t="s">
        <v>99</v>
      </c>
      <c r="C7" s="143"/>
      <c r="D7" s="348"/>
      <c r="E7" s="349"/>
      <c r="F7" s="350"/>
      <c r="G7" s="144"/>
      <c r="H7" s="144"/>
      <c r="I7" s="144"/>
      <c r="J7" s="144"/>
      <c r="K7" s="144"/>
      <c r="L7" s="144"/>
      <c r="M7" s="144"/>
      <c r="N7" s="144"/>
      <c r="O7" s="162"/>
    </row>
    <row r="8" spans="1:15" s="83" customFormat="1" ht="31.5" customHeight="1">
      <c r="A8" s="140"/>
      <c r="B8" s="145" t="s">
        <v>206</v>
      </c>
      <c r="C8" s="214" t="s">
        <v>192</v>
      </c>
      <c r="D8" s="341" t="s">
        <v>201</v>
      </c>
      <c r="E8" s="342"/>
      <c r="F8" s="343"/>
      <c r="G8" s="265">
        <v>1</v>
      </c>
      <c r="H8" s="266"/>
      <c r="I8" s="266">
        <f>G8</f>
        <v>1</v>
      </c>
      <c r="J8" s="263">
        <v>1</v>
      </c>
      <c r="K8" s="263"/>
      <c r="L8" s="266">
        <f>J8</f>
        <v>1</v>
      </c>
      <c r="M8" s="266">
        <v>1</v>
      </c>
      <c r="N8" s="266"/>
      <c r="O8" s="265">
        <f>M8</f>
        <v>1</v>
      </c>
    </row>
    <row r="9" spans="1:15" s="83" customFormat="1" ht="62.25" customHeight="1">
      <c r="A9" s="140"/>
      <c r="B9" s="145" t="s">
        <v>207</v>
      </c>
      <c r="C9" s="214" t="s">
        <v>192</v>
      </c>
      <c r="D9" s="341" t="s">
        <v>242</v>
      </c>
      <c r="E9" s="342"/>
      <c r="F9" s="343"/>
      <c r="G9" s="265">
        <v>1</v>
      </c>
      <c r="H9" s="266"/>
      <c r="I9" s="266">
        <f aca="true" t="shared" si="0" ref="I9:I26">G9</f>
        <v>1</v>
      </c>
      <c r="J9" s="263">
        <v>1</v>
      </c>
      <c r="K9" s="263"/>
      <c r="L9" s="266">
        <f aca="true" t="shared" si="1" ref="L9:L51">J9</f>
        <v>1</v>
      </c>
      <c r="M9" s="266"/>
      <c r="N9" s="266"/>
      <c r="O9" s="265">
        <f aca="true" t="shared" si="2" ref="O9:O53">M9</f>
        <v>0</v>
      </c>
    </row>
    <row r="10" spans="1:15" s="83" customFormat="1" ht="81.75" customHeight="1">
      <c r="A10" s="140"/>
      <c r="B10" s="145" t="s">
        <v>208</v>
      </c>
      <c r="C10" s="214" t="s">
        <v>192</v>
      </c>
      <c r="D10" s="341" t="s">
        <v>193</v>
      </c>
      <c r="E10" s="342"/>
      <c r="F10" s="343"/>
      <c r="G10" s="265">
        <v>13</v>
      </c>
      <c r="H10" s="266"/>
      <c r="I10" s="266">
        <f t="shared" si="0"/>
        <v>13</v>
      </c>
      <c r="J10" s="263">
        <v>26</v>
      </c>
      <c r="K10" s="263"/>
      <c r="L10" s="266">
        <f t="shared" si="1"/>
        <v>26</v>
      </c>
      <c r="M10" s="266"/>
      <c r="N10" s="266"/>
      <c r="O10" s="265">
        <f t="shared" si="2"/>
        <v>0</v>
      </c>
    </row>
    <row r="11" spans="1:15" s="83" customFormat="1" ht="48" customHeight="1">
      <c r="A11" s="140"/>
      <c r="B11" s="145" t="s">
        <v>209</v>
      </c>
      <c r="C11" s="214" t="s">
        <v>195</v>
      </c>
      <c r="D11" s="341" t="s">
        <v>193</v>
      </c>
      <c r="E11" s="342"/>
      <c r="F11" s="343"/>
      <c r="G11" s="265">
        <v>199843</v>
      </c>
      <c r="H11" s="266"/>
      <c r="I11" s="266">
        <f t="shared" si="0"/>
        <v>199843</v>
      </c>
      <c r="J11" s="263">
        <v>200000</v>
      </c>
      <c r="K11" s="263"/>
      <c r="L11" s="266">
        <f t="shared" si="1"/>
        <v>200000</v>
      </c>
      <c r="M11" s="266">
        <v>300000</v>
      </c>
      <c r="N11" s="266"/>
      <c r="O11" s="265">
        <f t="shared" si="2"/>
        <v>300000</v>
      </c>
    </row>
    <row r="12" spans="1:15" s="83" customFormat="1" ht="62.25" customHeight="1">
      <c r="A12" s="140"/>
      <c r="B12" s="145" t="s">
        <v>305</v>
      </c>
      <c r="C12" s="214" t="s">
        <v>195</v>
      </c>
      <c r="D12" s="341" t="s">
        <v>306</v>
      </c>
      <c r="E12" s="342"/>
      <c r="F12" s="343"/>
      <c r="G12" s="265"/>
      <c r="H12" s="266"/>
      <c r="I12" s="266"/>
      <c r="J12" s="263"/>
      <c r="K12" s="263"/>
      <c r="L12" s="266"/>
      <c r="M12" s="266">
        <f>660000+1000000</f>
        <v>1660000</v>
      </c>
      <c r="N12" s="266"/>
      <c r="O12" s="265">
        <f t="shared" si="2"/>
        <v>1660000</v>
      </c>
    </row>
    <row r="13" spans="1:15" s="83" customFormat="1" ht="65.25" customHeight="1">
      <c r="A13" s="140"/>
      <c r="B13" s="145" t="s">
        <v>210</v>
      </c>
      <c r="C13" s="214" t="s">
        <v>195</v>
      </c>
      <c r="D13" s="341" t="s">
        <v>193</v>
      </c>
      <c r="E13" s="342"/>
      <c r="F13" s="343"/>
      <c r="G13" s="265">
        <v>99805</v>
      </c>
      <c r="H13" s="266"/>
      <c r="I13" s="266">
        <f t="shared" si="0"/>
        <v>99805</v>
      </c>
      <c r="J13" s="263">
        <v>100000</v>
      </c>
      <c r="K13" s="263"/>
      <c r="L13" s="266">
        <f t="shared" si="1"/>
        <v>100000</v>
      </c>
      <c r="M13" s="266"/>
      <c r="N13" s="266"/>
      <c r="O13" s="265">
        <f t="shared" si="2"/>
        <v>0</v>
      </c>
    </row>
    <row r="14" spans="1:15" s="83" customFormat="1" ht="50.25" customHeight="1">
      <c r="A14" s="140"/>
      <c r="B14" s="145" t="s">
        <v>211</v>
      </c>
      <c r="C14" s="214" t="s">
        <v>195</v>
      </c>
      <c r="D14" s="341" t="s">
        <v>193</v>
      </c>
      <c r="E14" s="342"/>
      <c r="F14" s="343"/>
      <c r="G14" s="265">
        <v>497747</v>
      </c>
      <c r="H14" s="266"/>
      <c r="I14" s="266">
        <f t="shared" si="0"/>
        <v>497747</v>
      </c>
      <c r="J14" s="263">
        <v>435000</v>
      </c>
      <c r="K14" s="263"/>
      <c r="L14" s="266">
        <f t="shared" si="1"/>
        <v>435000</v>
      </c>
      <c r="M14" s="266">
        <v>450000</v>
      </c>
      <c r="N14" s="266"/>
      <c r="O14" s="265">
        <f t="shared" si="2"/>
        <v>450000</v>
      </c>
    </row>
    <row r="15" spans="1:15" s="83" customFormat="1" ht="78" customHeight="1">
      <c r="A15" s="126"/>
      <c r="B15" s="145" t="s">
        <v>212</v>
      </c>
      <c r="C15" s="214" t="s">
        <v>195</v>
      </c>
      <c r="D15" s="341" t="s">
        <v>193</v>
      </c>
      <c r="E15" s="342"/>
      <c r="F15" s="343"/>
      <c r="G15" s="265">
        <v>300000</v>
      </c>
      <c r="H15" s="266">
        <v>99400</v>
      </c>
      <c r="I15" s="266">
        <f>G15+H15</f>
        <v>399400</v>
      </c>
      <c r="J15" s="263">
        <v>250000</v>
      </c>
      <c r="K15" s="263">
        <v>100000</v>
      </c>
      <c r="L15" s="266">
        <f>J15+K15</f>
        <v>350000</v>
      </c>
      <c r="M15" s="266">
        <v>400000</v>
      </c>
      <c r="N15" s="266"/>
      <c r="O15" s="265">
        <f t="shared" si="2"/>
        <v>400000</v>
      </c>
    </row>
    <row r="16" spans="1:15" s="83" customFormat="1" ht="120" customHeight="1">
      <c r="A16" s="126"/>
      <c r="B16" s="145" t="s">
        <v>213</v>
      </c>
      <c r="C16" s="214" t="s">
        <v>195</v>
      </c>
      <c r="D16" s="341" t="s">
        <v>193</v>
      </c>
      <c r="E16" s="342"/>
      <c r="F16" s="343"/>
      <c r="G16" s="265">
        <v>298992</v>
      </c>
      <c r="H16" s="266"/>
      <c r="I16" s="266">
        <f t="shared" si="0"/>
        <v>298992</v>
      </c>
      <c r="J16" s="263">
        <v>100000</v>
      </c>
      <c r="K16" s="263"/>
      <c r="L16" s="266">
        <f t="shared" si="1"/>
        <v>100000</v>
      </c>
      <c r="M16" s="266"/>
      <c r="N16" s="266"/>
      <c r="O16" s="265">
        <f t="shared" si="2"/>
        <v>0</v>
      </c>
    </row>
    <row r="17" spans="1:15" s="83" customFormat="1" ht="63" customHeight="1">
      <c r="A17" s="126"/>
      <c r="B17" s="145" t="s">
        <v>214</v>
      </c>
      <c r="C17" s="214" t="s">
        <v>195</v>
      </c>
      <c r="D17" s="341" t="s">
        <v>193</v>
      </c>
      <c r="E17" s="342"/>
      <c r="F17" s="343"/>
      <c r="G17" s="265">
        <v>50000</v>
      </c>
      <c r="H17" s="266">
        <v>50000</v>
      </c>
      <c r="I17" s="266">
        <f>G17+H17</f>
        <v>100000</v>
      </c>
      <c r="J17" s="263">
        <v>50000</v>
      </c>
      <c r="K17" s="263"/>
      <c r="L17" s="266">
        <f t="shared" si="1"/>
        <v>50000</v>
      </c>
      <c r="M17" s="266"/>
      <c r="N17" s="266"/>
      <c r="O17" s="265">
        <f t="shared" si="2"/>
        <v>0</v>
      </c>
    </row>
    <row r="18" spans="1:15" s="83" customFormat="1" ht="63" customHeight="1">
      <c r="A18" s="126"/>
      <c r="B18" s="145" t="s">
        <v>280</v>
      </c>
      <c r="C18" s="214" t="s">
        <v>195</v>
      </c>
      <c r="D18" s="341" t="s">
        <v>193</v>
      </c>
      <c r="E18" s="342"/>
      <c r="F18" s="343"/>
      <c r="G18" s="265"/>
      <c r="H18" s="266"/>
      <c r="I18" s="266"/>
      <c r="J18" s="263">
        <v>20000</v>
      </c>
      <c r="K18" s="263"/>
      <c r="L18" s="266">
        <f t="shared" si="1"/>
        <v>20000</v>
      </c>
      <c r="M18" s="266"/>
      <c r="N18" s="266"/>
      <c r="O18" s="265">
        <f t="shared" si="2"/>
        <v>0</v>
      </c>
    </row>
    <row r="19" spans="1:15" s="83" customFormat="1" ht="78" customHeight="1">
      <c r="A19" s="126"/>
      <c r="B19" s="145" t="s">
        <v>215</v>
      </c>
      <c r="C19" s="214" t="s">
        <v>195</v>
      </c>
      <c r="D19" s="341" t="s">
        <v>193</v>
      </c>
      <c r="E19" s="342"/>
      <c r="F19" s="343"/>
      <c r="G19" s="265">
        <v>120000</v>
      </c>
      <c r="H19" s="266"/>
      <c r="I19" s="266">
        <f t="shared" si="0"/>
        <v>120000</v>
      </c>
      <c r="J19" s="263">
        <v>100000</v>
      </c>
      <c r="K19" s="263"/>
      <c r="L19" s="266">
        <f t="shared" si="1"/>
        <v>100000</v>
      </c>
      <c r="M19" s="266">
        <v>110000</v>
      </c>
      <c r="N19" s="266"/>
      <c r="O19" s="265">
        <f t="shared" si="2"/>
        <v>110000</v>
      </c>
    </row>
    <row r="20" spans="1:15" s="83" customFormat="1" ht="76.5" customHeight="1">
      <c r="A20" s="126"/>
      <c r="B20" s="145" t="s">
        <v>216</v>
      </c>
      <c r="C20" s="214" t="s">
        <v>195</v>
      </c>
      <c r="D20" s="341" t="s">
        <v>193</v>
      </c>
      <c r="E20" s="342"/>
      <c r="F20" s="343"/>
      <c r="G20" s="265">
        <v>50000</v>
      </c>
      <c r="H20" s="266">
        <v>50000</v>
      </c>
      <c r="I20" s="266">
        <f>G20+H20</f>
        <v>100000</v>
      </c>
      <c r="J20" s="263">
        <v>60000</v>
      </c>
      <c r="K20" s="263"/>
      <c r="L20" s="266">
        <f t="shared" si="1"/>
        <v>60000</v>
      </c>
      <c r="M20" s="266"/>
      <c r="N20" s="266"/>
      <c r="O20" s="265">
        <f t="shared" si="2"/>
        <v>0</v>
      </c>
    </row>
    <row r="21" spans="1:15" s="83" customFormat="1" ht="76.5" customHeight="1">
      <c r="A21" s="126"/>
      <c r="B21" s="145" t="s">
        <v>304</v>
      </c>
      <c r="C21" s="214" t="s">
        <v>195</v>
      </c>
      <c r="D21" s="341" t="s">
        <v>193</v>
      </c>
      <c r="E21" s="342"/>
      <c r="F21" s="343"/>
      <c r="G21" s="265"/>
      <c r="H21" s="266"/>
      <c r="I21" s="266"/>
      <c r="J21" s="263"/>
      <c r="K21" s="263"/>
      <c r="L21" s="266"/>
      <c r="M21" s="266">
        <v>400000</v>
      </c>
      <c r="N21" s="266"/>
      <c r="O21" s="265">
        <f t="shared" si="2"/>
        <v>400000</v>
      </c>
    </row>
    <row r="22" spans="1:17" s="83" customFormat="1" ht="36" customHeight="1">
      <c r="A22" s="126"/>
      <c r="B22" s="145" t="s">
        <v>217</v>
      </c>
      <c r="C22" s="214" t="s">
        <v>195</v>
      </c>
      <c r="D22" s="341" t="s">
        <v>193</v>
      </c>
      <c r="E22" s="342"/>
      <c r="F22" s="343"/>
      <c r="G22" s="265">
        <v>221256</v>
      </c>
      <c r="H22" s="266"/>
      <c r="I22" s="266">
        <f t="shared" si="0"/>
        <v>221256</v>
      </c>
      <c r="J22" s="263">
        <v>175400</v>
      </c>
      <c r="K22" s="263"/>
      <c r="L22" s="266">
        <f t="shared" si="1"/>
        <v>175400</v>
      </c>
      <c r="M22" s="266">
        <v>180000</v>
      </c>
      <c r="N22" s="266"/>
      <c r="O22" s="265">
        <f t="shared" si="2"/>
        <v>180000</v>
      </c>
      <c r="Q22" s="243">
        <f>M11+M12+M14+M15+M19+M21+M22</f>
        <v>3500000</v>
      </c>
    </row>
    <row r="23" spans="1:15" s="83" customFormat="1" ht="40.5" customHeight="1">
      <c r="A23" s="126"/>
      <c r="B23" s="145" t="s">
        <v>218</v>
      </c>
      <c r="C23" s="214" t="s">
        <v>195</v>
      </c>
      <c r="D23" s="341" t="s">
        <v>243</v>
      </c>
      <c r="E23" s="342"/>
      <c r="F23" s="343"/>
      <c r="G23" s="265"/>
      <c r="H23" s="266">
        <v>5018837</v>
      </c>
      <c r="I23" s="266">
        <f>H23</f>
        <v>5018837</v>
      </c>
      <c r="J23" s="263"/>
      <c r="K23" s="264"/>
      <c r="L23" s="266">
        <f t="shared" si="1"/>
        <v>0</v>
      </c>
      <c r="M23" s="266"/>
      <c r="N23" s="266"/>
      <c r="O23" s="265">
        <f t="shared" si="2"/>
        <v>0</v>
      </c>
    </row>
    <row r="24" spans="1:15" s="83" customFormat="1" ht="13.5" customHeight="1">
      <c r="A24" s="126"/>
      <c r="B24" s="163" t="s">
        <v>100</v>
      </c>
      <c r="C24" s="214"/>
      <c r="D24" s="341"/>
      <c r="E24" s="342"/>
      <c r="F24" s="343"/>
      <c r="G24" s="267"/>
      <c r="H24" s="266"/>
      <c r="I24" s="266">
        <f t="shared" si="0"/>
        <v>0</v>
      </c>
      <c r="J24" s="239"/>
      <c r="K24" s="239"/>
      <c r="L24" s="266">
        <f t="shared" si="1"/>
        <v>0</v>
      </c>
      <c r="M24" s="266"/>
      <c r="N24" s="266"/>
      <c r="O24" s="265">
        <f t="shared" si="2"/>
        <v>0</v>
      </c>
    </row>
    <row r="25" spans="1:15" s="83" customFormat="1" ht="32.25" customHeight="1">
      <c r="A25" s="140"/>
      <c r="B25" s="145" t="s">
        <v>219</v>
      </c>
      <c r="C25" s="214" t="s">
        <v>194</v>
      </c>
      <c r="D25" s="341" t="s">
        <v>201</v>
      </c>
      <c r="E25" s="342"/>
      <c r="F25" s="343"/>
      <c r="G25" s="265">
        <v>233</v>
      </c>
      <c r="H25" s="266"/>
      <c r="I25" s="266">
        <f t="shared" si="0"/>
        <v>233</v>
      </c>
      <c r="J25" s="263">
        <v>233</v>
      </c>
      <c r="K25" s="263"/>
      <c r="L25" s="266">
        <f t="shared" si="1"/>
        <v>233</v>
      </c>
      <c r="M25" s="266">
        <v>200</v>
      </c>
      <c r="N25" s="266"/>
      <c r="O25" s="265">
        <f t="shared" si="2"/>
        <v>200</v>
      </c>
    </row>
    <row r="26" spans="1:15" s="83" customFormat="1" ht="79.5" customHeight="1">
      <c r="A26" s="140"/>
      <c r="B26" s="145" t="s">
        <v>220</v>
      </c>
      <c r="C26" s="214" t="s">
        <v>192</v>
      </c>
      <c r="D26" s="341" t="s">
        <v>244</v>
      </c>
      <c r="E26" s="342"/>
      <c r="F26" s="343"/>
      <c r="G26" s="265">
        <v>1950</v>
      </c>
      <c r="H26" s="266"/>
      <c r="I26" s="266">
        <f t="shared" si="0"/>
        <v>1950</v>
      </c>
      <c r="J26" s="263">
        <v>1848</v>
      </c>
      <c r="K26" s="263"/>
      <c r="L26" s="266">
        <f t="shared" si="1"/>
        <v>1848</v>
      </c>
      <c r="M26" s="266"/>
      <c r="N26" s="266"/>
      <c r="O26" s="265">
        <f t="shared" si="2"/>
        <v>0</v>
      </c>
    </row>
    <row r="27" spans="1:15" s="83" customFormat="1" ht="53.25" customHeight="1">
      <c r="A27" s="140"/>
      <c r="B27" s="145" t="s">
        <v>221</v>
      </c>
      <c r="C27" s="214" t="s">
        <v>194</v>
      </c>
      <c r="D27" s="341" t="s">
        <v>201</v>
      </c>
      <c r="E27" s="342"/>
      <c r="F27" s="343"/>
      <c r="G27" s="265">
        <v>15</v>
      </c>
      <c r="H27" s="266"/>
      <c r="I27" s="266">
        <f aca="true" t="shared" si="3" ref="I27:I51">G27</f>
        <v>15</v>
      </c>
      <c r="J27" s="263">
        <v>15</v>
      </c>
      <c r="K27" s="263"/>
      <c r="L27" s="266">
        <f t="shared" si="1"/>
        <v>15</v>
      </c>
      <c r="M27" s="266">
        <v>13</v>
      </c>
      <c r="N27" s="266"/>
      <c r="O27" s="265">
        <f t="shared" si="2"/>
        <v>13</v>
      </c>
    </row>
    <row r="28" spans="1:15" s="83" customFormat="1" ht="33" customHeight="1">
      <c r="A28" s="140"/>
      <c r="B28" s="145" t="s">
        <v>222</v>
      </c>
      <c r="C28" s="214" t="s">
        <v>192</v>
      </c>
      <c r="D28" s="341" t="s">
        <v>201</v>
      </c>
      <c r="E28" s="342"/>
      <c r="F28" s="343"/>
      <c r="G28" s="265">
        <v>2</v>
      </c>
      <c r="H28" s="266"/>
      <c r="I28" s="266">
        <f t="shared" si="3"/>
        <v>2</v>
      </c>
      <c r="J28" s="263">
        <v>2</v>
      </c>
      <c r="K28" s="263"/>
      <c r="L28" s="266">
        <f t="shared" si="1"/>
        <v>2</v>
      </c>
      <c r="M28" s="266"/>
      <c r="N28" s="266"/>
      <c r="O28" s="265">
        <f t="shared" si="2"/>
        <v>0</v>
      </c>
    </row>
    <row r="29" spans="1:15" s="83" customFormat="1" ht="66.75" customHeight="1">
      <c r="A29" s="140"/>
      <c r="B29" s="145" t="s">
        <v>223</v>
      </c>
      <c r="C29" s="214" t="s">
        <v>192</v>
      </c>
      <c r="D29" s="341" t="s">
        <v>201</v>
      </c>
      <c r="E29" s="342"/>
      <c r="F29" s="343"/>
      <c r="G29" s="265">
        <v>1</v>
      </c>
      <c r="H29" s="266"/>
      <c r="I29" s="266">
        <f t="shared" si="3"/>
        <v>1</v>
      </c>
      <c r="J29" s="263">
        <v>1</v>
      </c>
      <c r="K29" s="263"/>
      <c r="L29" s="266">
        <f t="shared" si="1"/>
        <v>1</v>
      </c>
      <c r="M29" s="266">
        <v>1</v>
      </c>
      <c r="N29" s="266"/>
      <c r="O29" s="265">
        <f t="shared" si="2"/>
        <v>1</v>
      </c>
    </row>
    <row r="30" spans="1:15" s="83" customFormat="1" ht="78" customHeight="1">
      <c r="A30" s="140"/>
      <c r="B30" s="145" t="s">
        <v>224</v>
      </c>
      <c r="C30" s="214" t="s">
        <v>192</v>
      </c>
      <c r="D30" s="341" t="s">
        <v>201</v>
      </c>
      <c r="E30" s="342"/>
      <c r="F30" s="343"/>
      <c r="G30" s="265">
        <v>10</v>
      </c>
      <c r="H30" s="266"/>
      <c r="I30" s="266">
        <f t="shared" si="3"/>
        <v>10</v>
      </c>
      <c r="J30" s="263">
        <v>10</v>
      </c>
      <c r="K30" s="263"/>
      <c r="L30" s="266">
        <f t="shared" si="1"/>
        <v>10</v>
      </c>
      <c r="M30" s="266">
        <v>10</v>
      </c>
      <c r="N30" s="266"/>
      <c r="O30" s="265">
        <f t="shared" si="2"/>
        <v>10</v>
      </c>
    </row>
    <row r="31" spans="1:15" s="83" customFormat="1" ht="51" customHeight="1">
      <c r="A31" s="140"/>
      <c r="B31" s="145" t="s">
        <v>225</v>
      </c>
      <c r="C31" s="214" t="s">
        <v>192</v>
      </c>
      <c r="D31" s="341" t="s">
        <v>201</v>
      </c>
      <c r="E31" s="342"/>
      <c r="F31" s="343"/>
      <c r="G31" s="265">
        <v>2</v>
      </c>
      <c r="H31" s="266"/>
      <c r="I31" s="266">
        <f t="shared" si="3"/>
        <v>2</v>
      </c>
      <c r="J31" s="263">
        <v>2</v>
      </c>
      <c r="K31" s="263"/>
      <c r="L31" s="266">
        <f t="shared" si="1"/>
        <v>2</v>
      </c>
      <c r="M31" s="266"/>
      <c r="N31" s="266"/>
      <c r="O31" s="265">
        <f t="shared" si="2"/>
        <v>0</v>
      </c>
    </row>
    <row r="32" spans="1:15" s="83" customFormat="1" ht="32.25" customHeight="1">
      <c r="A32" s="140"/>
      <c r="B32" s="145" t="s">
        <v>281</v>
      </c>
      <c r="C32" s="214" t="s">
        <v>192</v>
      </c>
      <c r="D32" s="341" t="s">
        <v>201</v>
      </c>
      <c r="E32" s="342"/>
      <c r="F32" s="343"/>
      <c r="G32" s="265"/>
      <c r="H32" s="266"/>
      <c r="I32" s="266"/>
      <c r="J32" s="263">
        <v>1</v>
      </c>
      <c r="K32" s="263"/>
      <c r="L32" s="266">
        <f t="shared" si="1"/>
        <v>1</v>
      </c>
      <c r="M32" s="266"/>
      <c r="N32" s="266"/>
      <c r="O32" s="265">
        <f t="shared" si="2"/>
        <v>0</v>
      </c>
    </row>
    <row r="33" spans="1:15" s="83" customFormat="1" ht="51" customHeight="1">
      <c r="A33" s="140"/>
      <c r="B33" s="145" t="s">
        <v>282</v>
      </c>
      <c r="C33" s="214" t="s">
        <v>192</v>
      </c>
      <c r="D33" s="341" t="s">
        <v>201</v>
      </c>
      <c r="E33" s="342"/>
      <c r="F33" s="343"/>
      <c r="G33" s="265"/>
      <c r="H33" s="266"/>
      <c r="I33" s="266"/>
      <c r="J33" s="263">
        <v>15</v>
      </c>
      <c r="K33" s="263"/>
      <c r="L33" s="266">
        <f t="shared" si="1"/>
        <v>15</v>
      </c>
      <c r="M33" s="266">
        <v>15</v>
      </c>
      <c r="N33" s="266"/>
      <c r="O33" s="265">
        <f t="shared" si="2"/>
        <v>15</v>
      </c>
    </row>
    <row r="34" spans="1:15" s="83" customFormat="1" ht="33" customHeight="1">
      <c r="A34" s="140"/>
      <c r="B34" s="145" t="s">
        <v>226</v>
      </c>
      <c r="C34" s="214" t="s">
        <v>192</v>
      </c>
      <c r="D34" s="341" t="s">
        <v>201</v>
      </c>
      <c r="E34" s="342"/>
      <c r="F34" s="343"/>
      <c r="G34" s="265">
        <v>10</v>
      </c>
      <c r="H34" s="266"/>
      <c r="I34" s="266">
        <f t="shared" si="3"/>
        <v>10</v>
      </c>
      <c r="J34" s="263">
        <v>93</v>
      </c>
      <c r="K34" s="263"/>
      <c r="L34" s="266">
        <f t="shared" si="1"/>
        <v>93</v>
      </c>
      <c r="M34" s="266">
        <v>13</v>
      </c>
      <c r="N34" s="266"/>
      <c r="O34" s="265">
        <f t="shared" si="2"/>
        <v>13</v>
      </c>
    </row>
    <row r="35" spans="1:15" s="83" customFormat="1" ht="49.5" customHeight="1">
      <c r="A35" s="140"/>
      <c r="B35" s="145" t="s">
        <v>227</v>
      </c>
      <c r="C35" s="214" t="s">
        <v>192</v>
      </c>
      <c r="D35" s="341" t="s">
        <v>245</v>
      </c>
      <c r="E35" s="342"/>
      <c r="F35" s="343"/>
      <c r="G35" s="265"/>
      <c r="H35" s="266">
        <v>8</v>
      </c>
      <c r="I35" s="266">
        <v>8</v>
      </c>
      <c r="J35" s="264"/>
      <c r="K35" s="264"/>
      <c r="L35" s="266"/>
      <c r="M35" s="266"/>
      <c r="N35" s="266"/>
      <c r="O35" s="265">
        <f t="shared" si="2"/>
        <v>0</v>
      </c>
    </row>
    <row r="36" spans="1:15" s="83" customFormat="1" ht="13.5" customHeight="1">
      <c r="A36" s="126"/>
      <c r="B36" s="163" t="s">
        <v>102</v>
      </c>
      <c r="C36" s="214"/>
      <c r="D36" s="341"/>
      <c r="E36" s="342"/>
      <c r="F36" s="343"/>
      <c r="G36" s="267"/>
      <c r="H36" s="266"/>
      <c r="I36" s="266">
        <f t="shared" si="3"/>
        <v>0</v>
      </c>
      <c r="J36" s="239"/>
      <c r="K36" s="239"/>
      <c r="L36" s="266">
        <f t="shared" si="1"/>
        <v>0</v>
      </c>
      <c r="M36" s="266"/>
      <c r="N36" s="266"/>
      <c r="O36" s="265">
        <f t="shared" si="2"/>
        <v>0</v>
      </c>
    </row>
    <row r="37" spans="1:15" s="83" customFormat="1" ht="52.5" customHeight="1">
      <c r="A37" s="126"/>
      <c r="B37" s="145" t="s">
        <v>228</v>
      </c>
      <c r="C37" s="214" t="s">
        <v>195</v>
      </c>
      <c r="D37" s="341" t="s">
        <v>201</v>
      </c>
      <c r="E37" s="342"/>
      <c r="F37" s="343"/>
      <c r="G37" s="265">
        <v>7661</v>
      </c>
      <c r="H37" s="266"/>
      <c r="I37" s="266">
        <f t="shared" si="3"/>
        <v>7661</v>
      </c>
      <c r="J37" s="263">
        <v>7983</v>
      </c>
      <c r="K37" s="263"/>
      <c r="L37" s="266"/>
      <c r="M37" s="266">
        <f>1000000/M25</f>
        <v>5000</v>
      </c>
      <c r="N37" s="266"/>
      <c r="O37" s="265">
        <f t="shared" si="2"/>
        <v>5000</v>
      </c>
    </row>
    <row r="38" spans="1:15" ht="63.75" customHeight="1">
      <c r="A38" s="215"/>
      <c r="B38" s="145" t="s">
        <v>229</v>
      </c>
      <c r="C38" s="214" t="s">
        <v>195</v>
      </c>
      <c r="D38" s="341" t="s">
        <v>246</v>
      </c>
      <c r="E38" s="342"/>
      <c r="F38" s="343"/>
      <c r="G38" s="265">
        <v>99909</v>
      </c>
      <c r="H38" s="268"/>
      <c r="I38" s="266">
        <f t="shared" si="3"/>
        <v>99909</v>
      </c>
      <c r="J38" s="263">
        <v>50000</v>
      </c>
      <c r="K38" s="263"/>
      <c r="L38" s="266">
        <f t="shared" si="1"/>
        <v>50000</v>
      </c>
      <c r="M38" s="268"/>
      <c r="N38" s="268"/>
      <c r="O38" s="265">
        <f t="shared" si="2"/>
        <v>0</v>
      </c>
    </row>
    <row r="39" spans="1:15" ht="78.75" customHeight="1">
      <c r="A39" s="215"/>
      <c r="B39" s="145" t="s">
        <v>230</v>
      </c>
      <c r="C39" s="214" t="s">
        <v>195</v>
      </c>
      <c r="D39" s="341" t="s">
        <v>244</v>
      </c>
      <c r="E39" s="342"/>
      <c r="F39" s="343"/>
      <c r="G39" s="265">
        <v>7685</v>
      </c>
      <c r="H39" s="268"/>
      <c r="I39" s="266">
        <f t="shared" si="3"/>
        <v>7685</v>
      </c>
      <c r="J39" s="263">
        <v>1923</v>
      </c>
      <c r="K39" s="263"/>
      <c r="L39" s="266">
        <f t="shared" si="1"/>
        <v>1923</v>
      </c>
      <c r="M39" s="268"/>
      <c r="N39" s="268"/>
      <c r="O39" s="265">
        <f t="shared" si="2"/>
        <v>0</v>
      </c>
    </row>
    <row r="40" spans="1:15" ht="78.75" customHeight="1">
      <c r="A40" s="215"/>
      <c r="B40" s="145" t="s">
        <v>231</v>
      </c>
      <c r="C40" s="214" t="s">
        <v>195</v>
      </c>
      <c r="D40" s="341" t="s">
        <v>244</v>
      </c>
      <c r="E40" s="342"/>
      <c r="F40" s="343"/>
      <c r="G40" s="265">
        <v>51</v>
      </c>
      <c r="H40" s="268"/>
      <c r="I40" s="266">
        <f t="shared" si="3"/>
        <v>51</v>
      </c>
      <c r="J40" s="263">
        <v>27</v>
      </c>
      <c r="K40" s="263"/>
      <c r="L40" s="266">
        <f t="shared" si="1"/>
        <v>27</v>
      </c>
      <c r="M40" s="268"/>
      <c r="N40" s="268"/>
      <c r="O40" s="265">
        <f t="shared" si="2"/>
        <v>0</v>
      </c>
    </row>
    <row r="41" spans="1:15" ht="36" customHeight="1">
      <c r="A41" s="215"/>
      <c r="B41" s="145" t="s">
        <v>232</v>
      </c>
      <c r="C41" s="214" t="s">
        <v>195</v>
      </c>
      <c r="D41" s="341" t="s">
        <v>201</v>
      </c>
      <c r="E41" s="342"/>
      <c r="F41" s="343"/>
      <c r="G41" s="265">
        <v>13323</v>
      </c>
      <c r="H41" s="268"/>
      <c r="I41" s="266">
        <f t="shared" si="3"/>
        <v>13323</v>
      </c>
      <c r="J41" s="263">
        <v>13333</v>
      </c>
      <c r="K41" s="263"/>
      <c r="L41" s="266">
        <f t="shared" si="1"/>
        <v>13333</v>
      </c>
      <c r="M41" s="268">
        <f>M11/M27</f>
        <v>23077</v>
      </c>
      <c r="N41" s="268"/>
      <c r="O41" s="265">
        <f t="shared" si="2"/>
        <v>23077</v>
      </c>
    </row>
    <row r="42" spans="1:15" ht="40.5" customHeight="1">
      <c r="A42" s="215"/>
      <c r="B42" s="145" t="s">
        <v>233</v>
      </c>
      <c r="C42" s="214" t="s">
        <v>195</v>
      </c>
      <c r="D42" s="341" t="s">
        <v>201</v>
      </c>
      <c r="E42" s="342"/>
      <c r="F42" s="343"/>
      <c r="G42" s="265">
        <v>49903</v>
      </c>
      <c r="H42" s="268"/>
      <c r="I42" s="266">
        <f t="shared" si="3"/>
        <v>49903</v>
      </c>
      <c r="J42" s="263">
        <v>50000</v>
      </c>
      <c r="K42" s="263"/>
      <c r="L42" s="266">
        <f t="shared" si="1"/>
        <v>50000</v>
      </c>
      <c r="M42" s="268"/>
      <c r="N42" s="268"/>
      <c r="O42" s="265">
        <f t="shared" si="2"/>
        <v>0</v>
      </c>
    </row>
    <row r="43" spans="1:15" ht="40.5" customHeight="1">
      <c r="A43" s="215"/>
      <c r="B43" s="145" t="s">
        <v>234</v>
      </c>
      <c r="C43" s="214" t="s">
        <v>195</v>
      </c>
      <c r="D43" s="341" t="s">
        <v>201</v>
      </c>
      <c r="E43" s="342"/>
      <c r="F43" s="343"/>
      <c r="G43" s="265">
        <v>497747</v>
      </c>
      <c r="H43" s="268"/>
      <c r="I43" s="266">
        <f t="shared" si="3"/>
        <v>497747</v>
      </c>
      <c r="J43" s="263">
        <v>435000</v>
      </c>
      <c r="K43" s="263"/>
      <c r="L43" s="266">
        <f t="shared" si="1"/>
        <v>435000</v>
      </c>
      <c r="M43" s="268">
        <f>M14</f>
        <v>450000</v>
      </c>
      <c r="N43" s="268"/>
      <c r="O43" s="265">
        <f t="shared" si="2"/>
        <v>450000</v>
      </c>
    </row>
    <row r="44" spans="1:15" ht="62.25" customHeight="1">
      <c r="A44" s="215"/>
      <c r="B44" s="145" t="s">
        <v>235</v>
      </c>
      <c r="C44" s="214" t="s">
        <v>195</v>
      </c>
      <c r="D44" s="341" t="s">
        <v>201</v>
      </c>
      <c r="E44" s="342"/>
      <c r="F44" s="343"/>
      <c r="G44" s="265">
        <v>149496</v>
      </c>
      <c r="H44" s="268"/>
      <c r="I44" s="266">
        <f t="shared" si="3"/>
        <v>149496</v>
      </c>
      <c r="J44" s="263">
        <v>50000</v>
      </c>
      <c r="K44" s="263"/>
      <c r="L44" s="266">
        <f t="shared" si="1"/>
        <v>50000</v>
      </c>
      <c r="M44" s="268"/>
      <c r="N44" s="268"/>
      <c r="O44" s="265">
        <f t="shared" si="2"/>
        <v>0</v>
      </c>
    </row>
    <row r="45" spans="1:15" ht="47.25" customHeight="1">
      <c r="A45" s="215"/>
      <c r="B45" s="145" t="s">
        <v>283</v>
      </c>
      <c r="C45" s="214" t="s">
        <v>195</v>
      </c>
      <c r="D45" s="341" t="s">
        <v>201</v>
      </c>
      <c r="E45" s="342"/>
      <c r="F45" s="343"/>
      <c r="G45" s="265"/>
      <c r="H45" s="268"/>
      <c r="I45" s="266"/>
      <c r="J45" s="263">
        <v>100000</v>
      </c>
      <c r="K45" s="263"/>
      <c r="L45" s="266">
        <f t="shared" si="1"/>
        <v>100000</v>
      </c>
      <c r="M45" s="268"/>
      <c r="N45" s="268"/>
      <c r="O45" s="265">
        <f t="shared" si="2"/>
        <v>0</v>
      </c>
    </row>
    <row r="46" spans="1:15" ht="62.25" customHeight="1">
      <c r="A46" s="215"/>
      <c r="B46" s="145" t="s">
        <v>307</v>
      </c>
      <c r="C46" s="214" t="s">
        <v>195</v>
      </c>
      <c r="D46" s="341" t="s">
        <v>201</v>
      </c>
      <c r="E46" s="342"/>
      <c r="F46" s="343"/>
      <c r="G46" s="265"/>
      <c r="H46" s="268"/>
      <c r="I46" s="266"/>
      <c r="J46" s="263">
        <v>4000</v>
      </c>
      <c r="K46" s="263"/>
      <c r="L46" s="266">
        <f t="shared" si="1"/>
        <v>4000</v>
      </c>
      <c r="M46" s="268">
        <f>M19/8</f>
        <v>13750</v>
      </c>
      <c r="N46" s="268"/>
      <c r="O46" s="265">
        <f t="shared" si="2"/>
        <v>13750</v>
      </c>
    </row>
    <row r="47" spans="1:15" ht="40.5" customHeight="1">
      <c r="A47" s="215"/>
      <c r="B47" s="145" t="s">
        <v>236</v>
      </c>
      <c r="C47" s="214" t="s">
        <v>195</v>
      </c>
      <c r="D47" s="341" t="s">
        <v>201</v>
      </c>
      <c r="E47" s="342"/>
      <c r="F47" s="343"/>
      <c r="G47" s="265">
        <v>22126</v>
      </c>
      <c r="H47" s="268"/>
      <c r="I47" s="266">
        <f t="shared" si="3"/>
        <v>22126</v>
      </c>
      <c r="J47" s="263">
        <v>1886</v>
      </c>
      <c r="K47" s="263"/>
      <c r="L47" s="266">
        <f t="shared" si="1"/>
        <v>1886</v>
      </c>
      <c r="M47" s="268">
        <f>M22/M34</f>
        <v>13846</v>
      </c>
      <c r="N47" s="268"/>
      <c r="O47" s="265">
        <f t="shared" si="2"/>
        <v>13846</v>
      </c>
    </row>
    <row r="48" spans="1:15" ht="40.5" customHeight="1">
      <c r="A48" s="215"/>
      <c r="B48" s="145" t="s">
        <v>237</v>
      </c>
      <c r="C48" s="214" t="s">
        <v>195</v>
      </c>
      <c r="D48" s="341" t="s">
        <v>197</v>
      </c>
      <c r="E48" s="342"/>
      <c r="F48" s="343"/>
      <c r="G48" s="265"/>
      <c r="H48" s="268">
        <v>627355</v>
      </c>
      <c r="I48" s="266">
        <f>H48</f>
        <v>627355</v>
      </c>
      <c r="J48" s="263"/>
      <c r="K48" s="264"/>
      <c r="L48" s="266"/>
      <c r="M48" s="268"/>
      <c r="N48" s="268"/>
      <c r="O48" s="265">
        <f t="shared" si="2"/>
        <v>0</v>
      </c>
    </row>
    <row r="49" spans="1:15" ht="18.75" customHeight="1">
      <c r="A49" s="215"/>
      <c r="B49" s="163" t="s">
        <v>101</v>
      </c>
      <c r="C49" s="214"/>
      <c r="D49" s="341"/>
      <c r="E49" s="342"/>
      <c r="F49" s="343"/>
      <c r="G49" s="144"/>
      <c r="H49" s="233"/>
      <c r="I49" s="232">
        <f t="shared" si="3"/>
        <v>0</v>
      </c>
      <c r="J49" s="229"/>
      <c r="K49" s="229"/>
      <c r="L49" s="240">
        <f t="shared" si="1"/>
        <v>0</v>
      </c>
      <c r="M49" s="242"/>
      <c r="N49" s="242"/>
      <c r="O49" s="265">
        <f t="shared" si="2"/>
        <v>0</v>
      </c>
    </row>
    <row r="50" spans="1:15" ht="50.25" customHeight="1">
      <c r="A50" s="215"/>
      <c r="B50" s="145" t="s">
        <v>238</v>
      </c>
      <c r="C50" s="214" t="s">
        <v>196</v>
      </c>
      <c r="D50" s="341" t="s">
        <v>200</v>
      </c>
      <c r="E50" s="342"/>
      <c r="F50" s="343"/>
      <c r="G50" s="241">
        <v>8.4</v>
      </c>
      <c r="H50" s="241"/>
      <c r="I50" s="240">
        <f>G50</f>
        <v>8.4</v>
      </c>
      <c r="J50" s="261"/>
      <c r="K50" s="261"/>
      <c r="L50" s="240"/>
      <c r="M50" s="241">
        <f>(200/233)*100-100</f>
        <v>-14.2</v>
      </c>
      <c r="N50" s="241"/>
      <c r="O50" s="241">
        <f t="shared" si="2"/>
        <v>-14.2</v>
      </c>
    </row>
    <row r="51" spans="1:15" ht="78" customHeight="1">
      <c r="A51" s="215"/>
      <c r="B51" s="231" t="s">
        <v>239</v>
      </c>
      <c r="C51" s="214" t="s">
        <v>196</v>
      </c>
      <c r="D51" s="341" t="s">
        <v>200</v>
      </c>
      <c r="E51" s="342"/>
      <c r="F51" s="343"/>
      <c r="G51" s="241">
        <v>-18.8</v>
      </c>
      <c r="H51" s="241"/>
      <c r="I51" s="241">
        <f t="shared" si="3"/>
        <v>-18.8</v>
      </c>
      <c r="J51" s="261">
        <v>-7.1</v>
      </c>
      <c r="K51" s="261"/>
      <c r="L51" s="240">
        <f t="shared" si="1"/>
        <v>-7.1</v>
      </c>
      <c r="M51" s="241"/>
      <c r="N51" s="241"/>
      <c r="O51" s="265">
        <f t="shared" si="2"/>
        <v>0</v>
      </c>
    </row>
    <row r="52" spans="1:15" ht="65.25" customHeight="1">
      <c r="A52" s="215"/>
      <c r="B52" s="231" t="s">
        <v>240</v>
      </c>
      <c r="C52" s="214" t="s">
        <v>196</v>
      </c>
      <c r="D52" s="341" t="s">
        <v>247</v>
      </c>
      <c r="E52" s="342"/>
      <c r="F52" s="343"/>
      <c r="G52" s="241">
        <v>4.4</v>
      </c>
      <c r="H52" s="241">
        <v>-69.2</v>
      </c>
      <c r="I52" s="241">
        <v>-64.8</v>
      </c>
      <c r="J52" s="269">
        <v>-8.6</v>
      </c>
      <c r="K52" s="269">
        <v>-49.8</v>
      </c>
      <c r="L52" s="240">
        <v>-2</v>
      </c>
      <c r="M52" s="241">
        <f>(3500000-3503400)/3503400*100</f>
        <v>-0.1</v>
      </c>
      <c r="N52" s="241">
        <v>0</v>
      </c>
      <c r="O52" s="241">
        <f t="shared" si="2"/>
        <v>-0.1</v>
      </c>
    </row>
    <row r="53" spans="1:15" ht="44.25" customHeight="1">
      <c r="A53" s="215"/>
      <c r="B53" s="231" t="s">
        <v>241</v>
      </c>
      <c r="C53" s="214" t="s">
        <v>196</v>
      </c>
      <c r="D53" s="341" t="s">
        <v>248</v>
      </c>
      <c r="E53" s="342"/>
      <c r="F53" s="343"/>
      <c r="G53" s="241"/>
      <c r="H53" s="241">
        <v>8</v>
      </c>
      <c r="I53" s="241">
        <v>8</v>
      </c>
      <c r="J53" s="262"/>
      <c r="K53" s="262"/>
      <c r="L53" s="240"/>
      <c r="M53" s="241"/>
      <c r="N53" s="241"/>
      <c r="O53" s="265">
        <f t="shared" si="2"/>
        <v>0</v>
      </c>
    </row>
  </sheetData>
  <mergeCells count="55">
    <mergeCell ref="D51:F51"/>
    <mergeCell ref="D52:F52"/>
    <mergeCell ref="D53:F53"/>
    <mergeCell ref="D24:F24"/>
    <mergeCell ref="D27:F27"/>
    <mergeCell ref="D38:F38"/>
    <mergeCell ref="D49:F49"/>
    <mergeCell ref="D50:F50"/>
    <mergeCell ref="D25:F25"/>
    <mergeCell ref="D30:F30"/>
    <mergeCell ref="D7:F7"/>
    <mergeCell ref="D8:F8"/>
    <mergeCell ref="D15:F15"/>
    <mergeCell ref="D16:F16"/>
    <mergeCell ref="D9:F9"/>
    <mergeCell ref="D10:F10"/>
    <mergeCell ref="D11:F11"/>
    <mergeCell ref="D13:F13"/>
    <mergeCell ref="D14:F14"/>
    <mergeCell ref="D12:F12"/>
    <mergeCell ref="A4:A5"/>
    <mergeCell ref="B4:B5"/>
    <mergeCell ref="C4:C5"/>
    <mergeCell ref="D4:F5"/>
    <mergeCell ref="D6:F6"/>
    <mergeCell ref="G4:I4"/>
    <mergeCell ref="J4:L4"/>
    <mergeCell ref="M4:O4"/>
    <mergeCell ref="D17:F17"/>
    <mergeCell ref="D19:F19"/>
    <mergeCell ref="D20:F20"/>
    <mergeCell ref="D22:F22"/>
    <mergeCell ref="D18:F18"/>
    <mergeCell ref="D21:F21"/>
    <mergeCell ref="D23:F23"/>
    <mergeCell ref="D28:F28"/>
    <mergeCell ref="D26:F26"/>
    <mergeCell ref="D29:F29"/>
    <mergeCell ref="D31:F31"/>
    <mergeCell ref="D34:F34"/>
    <mergeCell ref="D35:F35"/>
    <mergeCell ref="D39:F39"/>
    <mergeCell ref="D32:F32"/>
    <mergeCell ref="D33:F33"/>
    <mergeCell ref="D40:F40"/>
    <mergeCell ref="D41:F41"/>
    <mergeCell ref="D36:F36"/>
    <mergeCell ref="D37:F37"/>
    <mergeCell ref="D48:F48"/>
    <mergeCell ref="D42:F42"/>
    <mergeCell ref="D43:F43"/>
    <mergeCell ref="D44:F44"/>
    <mergeCell ref="D47:F47"/>
    <mergeCell ref="D45:F45"/>
    <mergeCell ref="D46:F46"/>
  </mergeCells>
  <printOptions horizontalCentered="1"/>
  <pageMargins left="0.1968503937007874" right="0.1968503937007874" top="0.7874015748031497" bottom="0.1968503937007874" header="0" footer="0"/>
  <pageSetup fitToHeight="0"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L54"/>
  <sheetViews>
    <sheetView showZeros="0" zoomScaleSheetLayoutView="100" workbookViewId="0" topLeftCell="A19">
      <selection activeCell="O25" sqref="O25"/>
    </sheetView>
  </sheetViews>
  <sheetFormatPr defaultColWidth="9.00390625" defaultRowHeight="12.75"/>
  <cols>
    <col min="1" max="1" width="3.50390625" style="35" customWidth="1"/>
    <col min="2" max="2" width="41.625" style="35" customWidth="1"/>
    <col min="3" max="3" width="8.625" style="35" customWidth="1"/>
    <col min="4" max="6" width="7.875" style="35" customWidth="1"/>
    <col min="7" max="7" width="9.875" style="35" bestFit="1" customWidth="1"/>
    <col min="8" max="8" width="11.875" style="35" bestFit="1" customWidth="1"/>
    <col min="9" max="9" width="11.875" style="35" customWidth="1"/>
    <col min="10" max="10" width="10.50390625" style="35" bestFit="1" customWidth="1"/>
    <col min="11" max="11" width="11.875" style="35" bestFit="1" customWidth="1"/>
    <col min="12" max="12" width="11.875" style="35" customWidth="1"/>
    <col min="13" max="16384" width="9.125" style="35" customWidth="1"/>
  </cols>
  <sheetData>
    <row r="1" spans="2:12" s="56" customFormat="1" ht="15">
      <c r="B1" s="34"/>
      <c r="C1" s="34"/>
      <c r="D1" s="34"/>
      <c r="E1" s="34"/>
      <c r="F1" s="34"/>
      <c r="G1" s="34"/>
      <c r="H1" s="142"/>
      <c r="J1" s="142"/>
      <c r="K1" s="142"/>
      <c r="L1" s="151"/>
    </row>
    <row r="2" spans="1:12" ht="15">
      <c r="A2" s="34" t="s">
        <v>274</v>
      </c>
      <c r="K2" s="4"/>
      <c r="L2" s="4"/>
    </row>
    <row r="3" spans="1:12" s="83" customFormat="1" ht="13.5">
      <c r="A3" s="303" t="s">
        <v>11</v>
      </c>
      <c r="B3" s="303" t="s">
        <v>12</v>
      </c>
      <c r="C3" s="303" t="s">
        <v>13</v>
      </c>
      <c r="D3" s="334" t="s">
        <v>14</v>
      </c>
      <c r="E3" s="335"/>
      <c r="F3" s="336"/>
      <c r="G3" s="292" t="s">
        <v>166</v>
      </c>
      <c r="H3" s="293"/>
      <c r="I3" s="294"/>
      <c r="J3" s="347" t="s">
        <v>262</v>
      </c>
      <c r="K3" s="347"/>
      <c r="L3" s="347"/>
    </row>
    <row r="4" spans="1:12" s="83" customFormat="1" ht="27">
      <c r="A4" s="290"/>
      <c r="B4" s="290"/>
      <c r="C4" s="290"/>
      <c r="D4" s="337"/>
      <c r="E4" s="338"/>
      <c r="F4" s="339"/>
      <c r="G4" s="186" t="s">
        <v>23</v>
      </c>
      <c r="H4" s="186" t="s">
        <v>24</v>
      </c>
      <c r="I4" s="167" t="s">
        <v>124</v>
      </c>
      <c r="J4" s="126" t="s">
        <v>23</v>
      </c>
      <c r="K4" s="126" t="s">
        <v>24</v>
      </c>
      <c r="L4" s="167" t="s">
        <v>125</v>
      </c>
    </row>
    <row r="5" spans="1:12" s="83" customFormat="1" ht="13.5">
      <c r="A5" s="66">
        <v>1</v>
      </c>
      <c r="B5" s="66">
        <v>2</v>
      </c>
      <c r="C5" s="66">
        <v>3</v>
      </c>
      <c r="D5" s="344">
        <v>4</v>
      </c>
      <c r="E5" s="345"/>
      <c r="F5" s="346"/>
      <c r="G5" s="66">
        <v>5</v>
      </c>
      <c r="H5" s="66">
        <v>6</v>
      </c>
      <c r="I5" s="66">
        <v>7</v>
      </c>
      <c r="J5" s="66">
        <v>8</v>
      </c>
      <c r="K5" s="66">
        <v>9</v>
      </c>
      <c r="L5" s="66">
        <v>10</v>
      </c>
    </row>
    <row r="6" spans="1:12" s="83" customFormat="1" ht="13.5">
      <c r="A6" s="281"/>
      <c r="B6" s="282" t="str">
        <f>'8.1'!B7</f>
        <v>затрат</v>
      </c>
      <c r="C6" s="283"/>
      <c r="D6" s="354"/>
      <c r="E6" s="355"/>
      <c r="F6" s="356"/>
      <c r="G6" s="144"/>
      <c r="H6" s="144"/>
      <c r="I6" s="144"/>
      <c r="J6" s="144"/>
      <c r="K6" s="144"/>
      <c r="L6" s="144"/>
    </row>
    <row r="7" spans="1:12" s="83" customFormat="1" ht="48" customHeight="1">
      <c r="A7" s="284"/>
      <c r="B7" s="285" t="str">
        <f>'8.1'!B8</f>
        <v>кількість видів заохочень/винагород, що виплачуються щомісяця</v>
      </c>
      <c r="C7" s="283" t="str">
        <f>'8.1'!C8</f>
        <v>од.</v>
      </c>
      <c r="D7" s="351" t="str">
        <f>'8.1'!D8:F8</f>
        <v>наказ</v>
      </c>
      <c r="E7" s="352"/>
      <c r="F7" s="353"/>
      <c r="G7" s="287">
        <f>'8.1'!M8</f>
        <v>1</v>
      </c>
      <c r="H7" s="146">
        <f>'8.1'!N8</f>
        <v>0</v>
      </c>
      <c r="I7" s="287">
        <f>G7</f>
        <v>1</v>
      </c>
      <c r="J7" s="287">
        <f>G7</f>
        <v>1</v>
      </c>
      <c r="K7" s="146"/>
      <c r="L7" s="146">
        <f>J7</f>
        <v>1</v>
      </c>
    </row>
    <row r="8" spans="1:12" s="83" customFormat="1" ht="60" customHeight="1">
      <c r="A8" s="281"/>
      <c r="B8" s="285" t="str">
        <f>'8.1'!B9</f>
        <v>кількість закладів фізичної культури і спорту, організацій фізкультурно-спортивної спрямованості, яким надається фінансова підтримка з бюджету</v>
      </c>
      <c r="C8" s="283" t="str">
        <f>'8.1'!C9</f>
        <v>од.</v>
      </c>
      <c r="D8" s="351" t="str">
        <f>'8.1'!D9:F9</f>
        <v>мережа розпорядників і одержувачів коштів</v>
      </c>
      <c r="E8" s="352"/>
      <c r="F8" s="353"/>
      <c r="G8" s="287">
        <f>'8.1'!M9</f>
        <v>0</v>
      </c>
      <c r="H8" s="146">
        <f>'8.1'!N9</f>
        <v>0</v>
      </c>
      <c r="I8" s="287">
        <f aca="true" t="shared" si="0" ref="I8:I52">G8</f>
        <v>0</v>
      </c>
      <c r="J8" s="287">
        <f aca="true" t="shared" si="1" ref="J8:J47">G8</f>
        <v>0</v>
      </c>
      <c r="K8" s="146"/>
      <c r="L8" s="146">
        <f aca="true" t="shared" si="2" ref="L8:L46">J8</f>
        <v>0</v>
      </c>
    </row>
    <row r="9" spans="1:12" s="83" customFormat="1" ht="81.75" customHeight="1">
      <c r="A9" s="281"/>
      <c r="B9" s="285" t="str">
        <f>'8.1'!B10</f>
        <v>кількість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v>
      </c>
      <c r="C9" s="283" t="str">
        <f>'8.1'!C10</f>
        <v>од.</v>
      </c>
      <c r="D9" s="351" t="str">
        <f>'8.1'!D10:F10</f>
        <v>календарний план заходів</v>
      </c>
      <c r="E9" s="352"/>
      <c r="F9" s="353"/>
      <c r="G9" s="287">
        <f>'8.1'!M10</f>
        <v>0</v>
      </c>
      <c r="H9" s="146">
        <f>'8.1'!N10</f>
        <v>0</v>
      </c>
      <c r="I9" s="287">
        <f t="shared" si="0"/>
        <v>0</v>
      </c>
      <c r="J9" s="287">
        <f t="shared" si="1"/>
        <v>0</v>
      </c>
      <c r="K9" s="146"/>
      <c r="L9" s="146">
        <f t="shared" si="2"/>
        <v>0</v>
      </c>
    </row>
    <row r="10" spans="1:12" s="83" customFormat="1" ht="55.5" customHeight="1">
      <c r="A10" s="284"/>
      <c r="B10" s="285" t="str">
        <f>'8.1'!B11</f>
        <v>обсяг витрат на оплату за навчання студентів державних вузів із числа провідних спортсменів області, працівників галузі області</v>
      </c>
      <c r="C10" s="283" t="str">
        <f>'8.1'!C11</f>
        <v>грн.</v>
      </c>
      <c r="D10" s="351" t="str">
        <f>'8.1'!D11:F11</f>
        <v>календарний план заходів</v>
      </c>
      <c r="E10" s="352"/>
      <c r="F10" s="353"/>
      <c r="G10" s="287">
        <f>'8.1'!M11</f>
        <v>300000</v>
      </c>
      <c r="H10" s="146">
        <f>'8.1'!N11</f>
        <v>0</v>
      </c>
      <c r="I10" s="287">
        <f t="shared" si="0"/>
        <v>300000</v>
      </c>
      <c r="J10" s="287">
        <f t="shared" si="1"/>
        <v>300000</v>
      </c>
      <c r="K10" s="146"/>
      <c r="L10" s="146">
        <f t="shared" si="2"/>
        <v>300000</v>
      </c>
    </row>
    <row r="11" spans="1:12" s="83" customFormat="1" ht="66.75" customHeight="1">
      <c r="A11" s="284"/>
      <c r="B11" s="285" t="str">
        <f>'8.1'!B12</f>
        <v>обсяг витрат на виплату стипендій та грошових винагород</v>
      </c>
      <c r="C11" s="283" t="str">
        <f>'8.1'!C12</f>
        <v>грн.</v>
      </c>
      <c r="D11" s="351" t="str">
        <f>'8.1'!D12:F12</f>
        <v>календарний план заходів, розпорядження  ОДА та обласної ради № 9 від 23.05.2017</v>
      </c>
      <c r="E11" s="352"/>
      <c r="F11" s="353"/>
      <c r="G11" s="287">
        <f>'8.1'!M12</f>
        <v>1660000</v>
      </c>
      <c r="H11" s="146">
        <f>'8.1'!N13</f>
        <v>0</v>
      </c>
      <c r="I11" s="287">
        <f t="shared" si="0"/>
        <v>1660000</v>
      </c>
      <c r="J11" s="287">
        <f t="shared" si="1"/>
        <v>1660000</v>
      </c>
      <c r="K11" s="146"/>
      <c r="L11" s="146">
        <f t="shared" si="2"/>
        <v>1660000</v>
      </c>
    </row>
    <row r="12" spans="1:12" s="83" customFormat="1" ht="60" customHeight="1">
      <c r="A12" s="281"/>
      <c r="B12" s="285" t="str">
        <f>'8.1'!B13</f>
        <v>обсяг витрат на фінансову підтримку діяльності спеціалізованих класів з поглибленим вивченням фізичної культури та окремих видів спорту</v>
      </c>
      <c r="C12" s="283" t="str">
        <f>'8.1'!C13</f>
        <v>грн.</v>
      </c>
      <c r="D12" s="351" t="str">
        <f>'8.1'!D13:F13</f>
        <v>календарний план заходів</v>
      </c>
      <c r="E12" s="352"/>
      <c r="F12" s="353"/>
      <c r="G12" s="287">
        <f>'8.1'!M13</f>
        <v>0</v>
      </c>
      <c r="H12" s="146">
        <f>'8.1'!N14</f>
        <v>0</v>
      </c>
      <c r="I12" s="287">
        <f t="shared" si="0"/>
        <v>0</v>
      </c>
      <c r="J12" s="287">
        <f t="shared" si="1"/>
        <v>0</v>
      </c>
      <c r="K12" s="146"/>
      <c r="L12" s="146">
        <f t="shared" si="2"/>
        <v>0</v>
      </c>
    </row>
    <row r="13" spans="1:12" s="83" customFormat="1" ht="49.5" customHeight="1">
      <c r="A13" s="281"/>
      <c r="B13" s="285" t="str">
        <f>'8.1'!B14</f>
        <v>обсяг витрат на фінансову підтримку клубів фізкультурно-спортивної спрямованості (у т.ч. команд майстрів з ігрових видів спорту)</v>
      </c>
      <c r="C13" s="283" t="str">
        <f>'8.1'!C14</f>
        <v>грн.</v>
      </c>
      <c r="D13" s="351" t="str">
        <f>'8.1'!D14:F14</f>
        <v>календарний план заходів</v>
      </c>
      <c r="E13" s="352"/>
      <c r="F13" s="353"/>
      <c r="G13" s="287">
        <f>'8.1'!M14</f>
        <v>450000</v>
      </c>
      <c r="H13" s="146">
        <f>'8.1'!N15</f>
        <v>0</v>
      </c>
      <c r="I13" s="287">
        <f t="shared" si="0"/>
        <v>450000</v>
      </c>
      <c r="J13" s="287">
        <f t="shared" si="1"/>
        <v>450000</v>
      </c>
      <c r="K13" s="146"/>
      <c r="L13" s="146">
        <f t="shared" si="2"/>
        <v>450000</v>
      </c>
    </row>
    <row r="14" spans="1:12" ht="80.25" customHeight="1">
      <c r="A14" s="286"/>
      <c r="B14" s="285" t="str">
        <f>'8.1'!B15</f>
        <v>обсяг витрат на забезпечення екіпірування збірних команд області єдиною спортивною формою, взуттям, інвентарем, обладнанням та медикаментами, спеціальним спортивним обладнанням та устаткуванням</v>
      </c>
      <c r="C14" s="283" t="str">
        <f>'8.1'!C15</f>
        <v>грн.</v>
      </c>
      <c r="D14" s="351" t="str">
        <f>'8.1'!D15:F15</f>
        <v>календарний план заходів</v>
      </c>
      <c r="E14" s="352"/>
      <c r="F14" s="353"/>
      <c r="G14" s="287">
        <f>'8.1'!M15</f>
        <v>400000</v>
      </c>
      <c r="H14" s="146">
        <f>'8.1'!N16</f>
        <v>0</v>
      </c>
      <c r="I14" s="287">
        <f t="shared" si="0"/>
        <v>400000</v>
      </c>
      <c r="J14" s="287">
        <f t="shared" si="1"/>
        <v>400000</v>
      </c>
      <c r="K14" s="215"/>
      <c r="L14" s="146">
        <f t="shared" si="2"/>
        <v>400000</v>
      </c>
    </row>
    <row r="15" spans="1:12" ht="117.75" customHeight="1">
      <c r="A15" s="286"/>
      <c r="B15" s="285" t="str">
        <f>'8.1'!B16</f>
        <v>обсяг витрат для забезпечення проведення на базі спортивно-оздоровчих закладів (інших закладів, що передбачають можливість проведення спортивно-тренувальної роботи) спортивних зборів, таборів, спеціалізованих змін тощо для членів збірних команд області з видів спорту, вихованців дитячо-юнацьких спортивних шкіл</v>
      </c>
      <c r="C15" s="283" t="str">
        <f>'8.1'!C16</f>
        <v>грн.</v>
      </c>
      <c r="D15" s="351" t="str">
        <f>'8.1'!D16:F16</f>
        <v>календарний план заходів</v>
      </c>
      <c r="E15" s="352"/>
      <c r="F15" s="353"/>
      <c r="G15" s="287">
        <f>'8.1'!M16</f>
        <v>0</v>
      </c>
      <c r="H15" s="146">
        <f>'8.1'!N17</f>
        <v>0</v>
      </c>
      <c r="I15" s="287">
        <f t="shared" si="0"/>
        <v>0</v>
      </c>
      <c r="J15" s="287">
        <f t="shared" si="1"/>
        <v>0</v>
      </c>
      <c r="K15" s="215"/>
      <c r="L15" s="146">
        <f t="shared" si="2"/>
        <v>0</v>
      </c>
    </row>
    <row r="16" spans="1:12" ht="60" customHeight="1">
      <c r="A16" s="286"/>
      <c r="B16" s="285" t="str">
        <f>'8.1'!B17</f>
        <v>придбання спеціального спортивного обладнання та устаткування для проведення спортивних змагань різного рівня з пріоритетних видів спорту</v>
      </c>
      <c r="C16" s="283" t="str">
        <f>'8.1'!C17</f>
        <v>грн.</v>
      </c>
      <c r="D16" s="351" t="str">
        <f>'8.1'!D17:F17</f>
        <v>календарний план заходів</v>
      </c>
      <c r="E16" s="352"/>
      <c r="F16" s="353"/>
      <c r="G16" s="287">
        <f>'8.1'!M17</f>
        <v>0</v>
      </c>
      <c r="H16" s="146">
        <f>'8.1'!N19</f>
        <v>0</v>
      </c>
      <c r="I16" s="287">
        <f t="shared" si="0"/>
        <v>0</v>
      </c>
      <c r="J16" s="287">
        <f t="shared" si="1"/>
        <v>0</v>
      </c>
      <c r="K16" s="215"/>
      <c r="L16" s="146">
        <f t="shared" si="2"/>
        <v>0</v>
      </c>
    </row>
    <row r="17" spans="1:12" ht="54.75" customHeight="1">
      <c r="A17" s="286"/>
      <c r="B17" s="285" t="str">
        <f>'8.1'!B18</f>
        <v>обсяг витрат на проведення традиційних щорічних юнацьких спортивних ігор, ігор школярів області </v>
      </c>
      <c r="C17" s="283" t="str">
        <f>'8.1'!C18</f>
        <v>грн.</v>
      </c>
      <c r="D17" s="351" t="str">
        <f>'8.1'!D18:F18</f>
        <v>календарний план заходів</v>
      </c>
      <c r="E17" s="352"/>
      <c r="F17" s="353"/>
      <c r="G17" s="287">
        <f>'8.1'!M18</f>
        <v>0</v>
      </c>
      <c r="H17" s="146">
        <f>'8.1'!N20</f>
        <v>0</v>
      </c>
      <c r="I17" s="287">
        <f t="shared" si="0"/>
        <v>0</v>
      </c>
      <c r="J17" s="287">
        <f t="shared" si="1"/>
        <v>0</v>
      </c>
      <c r="K17" s="215"/>
      <c r="L17" s="146">
        <f t="shared" si="2"/>
        <v>0</v>
      </c>
    </row>
    <row r="18" spans="1:12" ht="78" customHeight="1">
      <c r="A18" s="286"/>
      <c r="B18" s="285" t="str">
        <f>'8.1'!B19</f>
        <v>обсяг витрат на відрядження збірних команд для участі у всеукраїнських змаганнях  іграх школярів, всеукраїнській спартакіаді серед допризовної молоді, традиційних спортивних змагань серед ветеранів спорту</v>
      </c>
      <c r="C18" s="283" t="str">
        <f>'8.1'!C19</f>
        <v>грн.</v>
      </c>
      <c r="D18" s="351" t="str">
        <f>'8.1'!D19:F19</f>
        <v>календарний план заходів</v>
      </c>
      <c r="E18" s="352"/>
      <c r="F18" s="353"/>
      <c r="G18" s="287">
        <f>'8.1'!M19</f>
        <v>110000</v>
      </c>
      <c r="H18" s="146"/>
      <c r="I18" s="287">
        <f t="shared" si="0"/>
        <v>110000</v>
      </c>
      <c r="J18" s="287">
        <f t="shared" si="1"/>
        <v>110000</v>
      </c>
      <c r="K18" s="215"/>
      <c r="L18" s="146">
        <f t="shared" si="2"/>
        <v>110000</v>
      </c>
    </row>
    <row r="19" spans="1:12" ht="78" customHeight="1">
      <c r="A19" s="286"/>
      <c r="B19" s="285" t="str">
        <f>'8.1'!B20</f>
        <v>обсяг витрат для забезпечення спортивним інвентарем, обладнанням, екіпіровкою (у т.ч спеціалізованим, пристосованим) членів збірних команд області з видів спорту інвалідів за різними нозологіями</v>
      </c>
      <c r="C19" s="283" t="str">
        <f>'8.1'!C20</f>
        <v>грн.</v>
      </c>
      <c r="D19" s="351" t="str">
        <f>'8.1'!D20:F20</f>
        <v>календарний план заходів</v>
      </c>
      <c r="E19" s="352"/>
      <c r="F19" s="353"/>
      <c r="G19" s="287">
        <f>'8.1'!M20</f>
        <v>0</v>
      </c>
      <c r="H19" s="146">
        <f>'8.1'!N23</f>
        <v>0</v>
      </c>
      <c r="I19" s="287">
        <f t="shared" si="0"/>
        <v>0</v>
      </c>
      <c r="J19" s="287">
        <f t="shared" si="1"/>
        <v>0</v>
      </c>
      <c r="K19" s="215"/>
      <c r="L19" s="146">
        <f t="shared" si="2"/>
        <v>0</v>
      </c>
    </row>
    <row r="20" spans="1:12" ht="65.25" customHeight="1">
      <c r="A20" s="286"/>
      <c r="B20" s="285" t="str">
        <f>'8.1'!B21</f>
        <v>обсяг витрат на систему спортивно-медичної диспансеризації, супроводу та медичного забезпечення членів збірних команд області з видів спорту</v>
      </c>
      <c r="C20" s="283" t="str">
        <f>'8.1'!C21</f>
        <v>грн.</v>
      </c>
      <c r="D20" s="351" t="str">
        <f>'8.1'!D21:F21</f>
        <v>календарний план заходів</v>
      </c>
      <c r="E20" s="352"/>
      <c r="F20" s="353"/>
      <c r="G20" s="287">
        <f>'8.1'!M21</f>
        <v>400000</v>
      </c>
      <c r="H20" s="146">
        <f>'8.1'!N24</f>
        <v>0</v>
      </c>
      <c r="I20" s="287">
        <f t="shared" si="0"/>
        <v>400000</v>
      </c>
      <c r="J20" s="287">
        <f t="shared" si="1"/>
        <v>400000</v>
      </c>
      <c r="K20" s="215"/>
      <c r="L20" s="146">
        <f t="shared" si="2"/>
        <v>400000</v>
      </c>
    </row>
    <row r="21" spans="1:12" ht="36.75" customHeight="1">
      <c r="A21" s="286"/>
      <c r="B21" s="285" t="str">
        <f>'8.1'!B22</f>
        <v>обсяг витрат на інші заходи з розвитку фізичної культури і спорту</v>
      </c>
      <c r="C21" s="283" t="str">
        <f>'8.1'!C22</f>
        <v>грн.</v>
      </c>
      <c r="D21" s="351" t="str">
        <f>'8.1'!D22:F22</f>
        <v>календарний план заходів</v>
      </c>
      <c r="E21" s="352"/>
      <c r="F21" s="353"/>
      <c r="G21" s="287">
        <f>'8.1'!M22</f>
        <v>180000</v>
      </c>
      <c r="H21" s="146">
        <f>'8.1'!N25</f>
        <v>0</v>
      </c>
      <c r="I21" s="287">
        <f t="shared" si="0"/>
        <v>180000</v>
      </c>
      <c r="J21" s="287">
        <f t="shared" si="1"/>
        <v>180000</v>
      </c>
      <c r="K21" s="215"/>
      <c r="L21" s="146">
        <f t="shared" si="2"/>
        <v>180000</v>
      </c>
    </row>
    <row r="22" spans="1:12" ht="53.25" customHeight="1">
      <c r="A22" s="286"/>
      <c r="B22" s="285" t="str">
        <f>'8.1'!B23</f>
        <v>обсяг витрат на встановлення спортивних майданчиків</v>
      </c>
      <c r="C22" s="283" t="str">
        <f>'8.1'!C23</f>
        <v>грн.</v>
      </c>
      <c r="D22" s="351" t="str">
        <f>'8.1'!D23:F23</f>
        <v>кошторис</v>
      </c>
      <c r="E22" s="352"/>
      <c r="F22" s="353"/>
      <c r="G22" s="287">
        <f>'8.1'!M23</f>
        <v>0</v>
      </c>
      <c r="H22" s="146">
        <f>'8.1'!N26</f>
        <v>0</v>
      </c>
      <c r="I22" s="287">
        <f t="shared" si="0"/>
        <v>0</v>
      </c>
      <c r="J22" s="287">
        <f t="shared" si="1"/>
        <v>0</v>
      </c>
      <c r="K22" s="215"/>
      <c r="L22" s="146">
        <f t="shared" si="2"/>
        <v>0</v>
      </c>
    </row>
    <row r="23" spans="1:12" ht="21.75" customHeight="1">
      <c r="A23" s="286"/>
      <c r="B23" s="282" t="str">
        <f>'8.1'!B24</f>
        <v>продукту</v>
      </c>
      <c r="C23" s="283">
        <f>'8.1'!C24</f>
        <v>0</v>
      </c>
      <c r="D23" s="351">
        <f>'8.1'!D24:F24</f>
        <v>0</v>
      </c>
      <c r="E23" s="352"/>
      <c r="F23" s="353"/>
      <c r="G23" s="287">
        <f>'8.1'!M24</f>
        <v>0</v>
      </c>
      <c r="H23" s="146">
        <f>'8.1'!N27</f>
        <v>0</v>
      </c>
      <c r="I23" s="287">
        <f t="shared" si="0"/>
        <v>0</v>
      </c>
      <c r="J23" s="287">
        <f t="shared" si="1"/>
        <v>0</v>
      </c>
      <c r="K23" s="215"/>
      <c r="L23" s="146">
        <f t="shared" si="2"/>
        <v>0</v>
      </c>
    </row>
    <row r="24" spans="1:12" ht="39" customHeight="1">
      <c r="A24" s="286"/>
      <c r="B24" s="285" t="str">
        <f>'8.1'!B25</f>
        <v>кількість отримувачів заохочень/винагород (спортсмени, тренери, видатні діячі)</v>
      </c>
      <c r="C24" s="283" t="str">
        <f>'8.1'!C25</f>
        <v>осіб</v>
      </c>
      <c r="D24" s="351" t="str">
        <f>'8.1'!D25:F25</f>
        <v>наказ</v>
      </c>
      <c r="E24" s="352"/>
      <c r="F24" s="353"/>
      <c r="G24" s="287">
        <f>'8.1'!M25</f>
        <v>200</v>
      </c>
      <c r="H24" s="146">
        <f>'8.1'!N28</f>
        <v>0</v>
      </c>
      <c r="I24" s="287">
        <f t="shared" si="0"/>
        <v>200</v>
      </c>
      <c r="J24" s="287">
        <f t="shared" si="1"/>
        <v>200</v>
      </c>
      <c r="K24" s="215"/>
      <c r="L24" s="146">
        <f t="shared" si="2"/>
        <v>200</v>
      </c>
    </row>
    <row r="25" spans="1:12" ht="75" customHeight="1">
      <c r="A25" s="286"/>
      <c r="B25" s="285" t="str">
        <f>'8.1'!B26</f>
        <v>кількість людино-днів спортивних заходів, що проводяться закладами фізичної культури і спорту, організаціями фізкультурно-спортивної спрямованості, які отримують фінансову підтримку з бюджету</v>
      </c>
      <c r="C25" s="283" t="str">
        <f>'8.1'!C26</f>
        <v>од.</v>
      </c>
      <c r="D25" s="351" t="str">
        <f>'8.1'!D26:F26</f>
        <v>розрахунок до плану використання бюджетних коштів</v>
      </c>
      <c r="E25" s="352"/>
      <c r="F25" s="353"/>
      <c r="G25" s="287">
        <f>'8.1'!M26</f>
        <v>0</v>
      </c>
      <c r="H25" s="146">
        <f>'8.1'!N29</f>
        <v>0</v>
      </c>
      <c r="I25" s="287">
        <f t="shared" si="0"/>
        <v>0</v>
      </c>
      <c r="J25" s="287">
        <f t="shared" si="1"/>
        <v>0</v>
      </c>
      <c r="K25" s="215"/>
      <c r="L25" s="146">
        <f t="shared" si="2"/>
        <v>0</v>
      </c>
    </row>
    <row r="26" spans="1:12" ht="54.75" customHeight="1">
      <c r="A26" s="286"/>
      <c r="B26" s="285" t="str">
        <f>'8.1'!B27</f>
        <v>кількість студентів державних вузів із числа провідних спортсменів області, працівників галузі області, навчання яких оплачується</v>
      </c>
      <c r="C26" s="283" t="str">
        <f>'8.1'!C27</f>
        <v>осіб</v>
      </c>
      <c r="D26" s="351" t="str">
        <f>'8.1'!D27:F27</f>
        <v>наказ</v>
      </c>
      <c r="E26" s="352"/>
      <c r="F26" s="353"/>
      <c r="G26" s="287">
        <f>'8.1'!M27</f>
        <v>13</v>
      </c>
      <c r="H26" s="146">
        <f>'8.1'!N30</f>
        <v>0</v>
      </c>
      <c r="I26" s="287">
        <f t="shared" si="0"/>
        <v>13</v>
      </c>
      <c r="J26" s="287">
        <f t="shared" si="1"/>
        <v>13</v>
      </c>
      <c r="K26" s="215"/>
      <c r="L26" s="146">
        <f t="shared" si="2"/>
        <v>13</v>
      </c>
    </row>
    <row r="27" spans="1:12" ht="35.25" customHeight="1">
      <c r="A27" s="286"/>
      <c r="B27" s="285" t="str">
        <f>'8.1'!B28</f>
        <v>кількість спеціалізованих класів, яким надається фінансова підтримка</v>
      </c>
      <c r="C27" s="283" t="str">
        <f>'8.1'!C28</f>
        <v>од.</v>
      </c>
      <c r="D27" s="351" t="str">
        <f>'8.1'!D28:F28</f>
        <v>наказ</v>
      </c>
      <c r="E27" s="352"/>
      <c r="F27" s="353"/>
      <c r="G27" s="287">
        <f>'8.1'!M28</f>
        <v>0</v>
      </c>
      <c r="H27" s="146">
        <f>'8.1'!N31</f>
        <v>0</v>
      </c>
      <c r="I27" s="287">
        <f t="shared" si="0"/>
        <v>0</v>
      </c>
      <c r="J27" s="287">
        <f t="shared" si="1"/>
        <v>0</v>
      </c>
      <c r="K27" s="215"/>
      <c r="L27" s="146">
        <f t="shared" si="2"/>
        <v>0</v>
      </c>
    </row>
    <row r="28" spans="1:12" ht="63.75" customHeight="1">
      <c r="A28" s="286"/>
      <c r="B28" s="285" t="str">
        <f>'8.1'!B29</f>
        <v>кількість клубів фізкультурно-спортивної спрямованості (у т.ч. команд майстрів з ігрових видів спорту), яким надається фінансова підтримка</v>
      </c>
      <c r="C28" s="283" t="str">
        <f>'8.1'!C29</f>
        <v>од.</v>
      </c>
      <c r="D28" s="351" t="str">
        <f>'8.1'!D29:F29</f>
        <v>наказ</v>
      </c>
      <c r="E28" s="352"/>
      <c r="F28" s="353"/>
      <c r="G28" s="287">
        <f>'8.1'!M29</f>
        <v>1</v>
      </c>
      <c r="H28" s="146">
        <f>'8.1'!N34</f>
        <v>0</v>
      </c>
      <c r="I28" s="287">
        <f t="shared" si="0"/>
        <v>1</v>
      </c>
      <c r="J28" s="287">
        <f t="shared" si="1"/>
        <v>1</v>
      </c>
      <c r="K28" s="215"/>
      <c r="L28" s="146">
        <f t="shared" si="2"/>
        <v>1</v>
      </c>
    </row>
    <row r="29" spans="1:12" ht="84.75" customHeight="1">
      <c r="A29" s="286"/>
      <c r="B29" s="285" t="str">
        <f>'8.1'!B30</f>
        <v>кількість збірних команд області, які забезпечені єдиною спортивною формою, взуттям, інвентарем, обладнанням та медикаментами, спеціальним спортивним обладнанням та устаткуванням</v>
      </c>
      <c r="C29" s="283" t="str">
        <f>'8.1'!C30</f>
        <v>од.</v>
      </c>
      <c r="D29" s="351" t="str">
        <f>'8.1'!D30:F30</f>
        <v>наказ</v>
      </c>
      <c r="E29" s="352"/>
      <c r="F29" s="353"/>
      <c r="G29" s="287">
        <f>'8.1'!M30</f>
        <v>10</v>
      </c>
      <c r="H29" s="146">
        <f>'8.1'!N35</f>
        <v>0</v>
      </c>
      <c r="I29" s="287">
        <f t="shared" si="0"/>
        <v>10</v>
      </c>
      <c r="J29" s="287">
        <f t="shared" si="1"/>
        <v>10</v>
      </c>
      <c r="K29" s="215"/>
      <c r="L29" s="146">
        <f t="shared" si="2"/>
        <v>10</v>
      </c>
    </row>
    <row r="30" spans="1:12" ht="54" customHeight="1">
      <c r="A30" s="286"/>
      <c r="B30" s="285" t="str">
        <f>'8.1'!B31</f>
        <v>кількість спеціалізованих змін для членів збірних команд області з видів спорту, вихованців дитячо-юнацьких спортивних шкіл</v>
      </c>
      <c r="C30" s="283" t="str">
        <f>'8.1'!C31</f>
        <v>од.</v>
      </c>
      <c r="D30" s="351" t="str">
        <f>'8.1'!D31:F31</f>
        <v>наказ</v>
      </c>
      <c r="E30" s="352"/>
      <c r="F30" s="353"/>
      <c r="G30" s="287">
        <f>'8.1'!M31</f>
        <v>0</v>
      </c>
      <c r="H30" s="146">
        <f>'8.1'!N36</f>
        <v>0</v>
      </c>
      <c r="I30" s="287">
        <f t="shared" si="0"/>
        <v>0</v>
      </c>
      <c r="J30" s="287">
        <f t="shared" si="1"/>
        <v>0</v>
      </c>
      <c r="K30" s="215"/>
      <c r="L30" s="146">
        <f t="shared" si="2"/>
        <v>0</v>
      </c>
    </row>
    <row r="31" spans="1:12" ht="48" customHeight="1">
      <c r="A31" s="286"/>
      <c r="B31" s="285" t="str">
        <f>'8.1'!B32</f>
        <v>кількість спортивних змагань з видів спорту за участю іноземних команд  </v>
      </c>
      <c r="C31" s="283" t="str">
        <f>'8.1'!C32</f>
        <v>од.</v>
      </c>
      <c r="D31" s="351" t="str">
        <f>'8.1'!D32:F32</f>
        <v>наказ</v>
      </c>
      <c r="E31" s="352"/>
      <c r="F31" s="353"/>
      <c r="G31" s="287">
        <f>'8.1'!M32</f>
        <v>0</v>
      </c>
      <c r="H31" s="146">
        <f>'8.1'!N37</f>
        <v>0</v>
      </c>
      <c r="I31" s="287">
        <f t="shared" si="0"/>
        <v>0</v>
      </c>
      <c r="J31" s="287">
        <f t="shared" si="1"/>
        <v>0</v>
      </c>
      <c r="K31" s="245"/>
      <c r="L31" s="244">
        <f t="shared" si="2"/>
        <v>0</v>
      </c>
    </row>
    <row r="32" spans="1:12" ht="55.5" customHeight="1">
      <c r="A32" s="286"/>
      <c r="B32" s="285" t="str">
        <f>'8.1'!B33</f>
        <v>кількість спартакіад серед ветеранів спорту та участь в чемпіонатах, кубках України серед ветеранів спорту</v>
      </c>
      <c r="C32" s="283" t="str">
        <f>'8.1'!C33</f>
        <v>од.</v>
      </c>
      <c r="D32" s="351" t="str">
        <f>'8.1'!D33:F33</f>
        <v>наказ</v>
      </c>
      <c r="E32" s="352"/>
      <c r="F32" s="353"/>
      <c r="G32" s="287">
        <f>'8.1'!M33</f>
        <v>15</v>
      </c>
      <c r="H32" s="146">
        <f>'8.1'!N38</f>
        <v>0</v>
      </c>
      <c r="I32" s="287">
        <f t="shared" si="0"/>
        <v>15</v>
      </c>
      <c r="J32" s="287">
        <f t="shared" si="1"/>
        <v>15</v>
      </c>
      <c r="K32" s="215"/>
      <c r="L32" s="146">
        <f t="shared" si="2"/>
        <v>15</v>
      </c>
    </row>
    <row r="33" spans="1:12" ht="48" customHeight="1">
      <c r="A33" s="286"/>
      <c r="B33" s="285" t="str">
        <f>'8.1'!B34</f>
        <v>кількість інших заходів з розвитку фізичної культури і спорту</v>
      </c>
      <c r="C33" s="283" t="str">
        <f>'8.1'!C34</f>
        <v>од.</v>
      </c>
      <c r="D33" s="351" t="str">
        <f>'8.1'!D34:F34</f>
        <v>наказ</v>
      </c>
      <c r="E33" s="352"/>
      <c r="F33" s="353"/>
      <c r="G33" s="287">
        <f>'8.1'!M34</f>
        <v>13</v>
      </c>
      <c r="H33" s="146">
        <f>'8.1'!N39</f>
        <v>0</v>
      </c>
      <c r="I33" s="287">
        <f t="shared" si="0"/>
        <v>13</v>
      </c>
      <c r="J33" s="287">
        <f t="shared" si="1"/>
        <v>13</v>
      </c>
      <c r="K33" s="215"/>
      <c r="L33" s="146">
        <f t="shared" si="2"/>
        <v>13</v>
      </c>
    </row>
    <row r="34" spans="1:12" ht="45" customHeight="1">
      <c r="A34" s="286"/>
      <c r="B34" s="285" t="str">
        <f>'8.1'!B35</f>
        <v>кількість встановлених майданчиків</v>
      </c>
      <c r="C34" s="283" t="str">
        <f>'8.1'!C35</f>
        <v>од.</v>
      </c>
      <c r="D34" s="351" t="str">
        <f>'8.1'!D35:F35</f>
        <v>накладна на товар, договір про передачу товару</v>
      </c>
      <c r="E34" s="352"/>
      <c r="F34" s="353"/>
      <c r="G34" s="287">
        <f>'8.1'!M35</f>
        <v>0</v>
      </c>
      <c r="H34" s="146">
        <f>'8.1'!N40</f>
        <v>0</v>
      </c>
      <c r="I34" s="287">
        <f t="shared" si="0"/>
        <v>0</v>
      </c>
      <c r="J34" s="287">
        <f t="shared" si="1"/>
        <v>0</v>
      </c>
      <c r="K34" s="215"/>
      <c r="L34" s="146">
        <f t="shared" si="2"/>
        <v>0</v>
      </c>
    </row>
    <row r="35" spans="1:12" ht="21" customHeight="1">
      <c r="A35" s="286"/>
      <c r="B35" s="282" t="str">
        <f>'8.1'!B36</f>
        <v>ефективності</v>
      </c>
      <c r="C35" s="283">
        <f>'8.1'!C36</f>
        <v>0</v>
      </c>
      <c r="D35" s="351">
        <f>'8.1'!D36:F36</f>
        <v>0</v>
      </c>
      <c r="E35" s="352"/>
      <c r="F35" s="353"/>
      <c r="G35" s="287">
        <f>'8.1'!M36</f>
        <v>0</v>
      </c>
      <c r="H35" s="146">
        <f>'8.1'!N41</f>
        <v>0</v>
      </c>
      <c r="I35" s="287">
        <f t="shared" si="0"/>
        <v>0</v>
      </c>
      <c r="J35" s="287">
        <f t="shared" si="1"/>
        <v>0</v>
      </c>
      <c r="K35" s="215"/>
      <c r="L35" s="146">
        <f t="shared" si="2"/>
        <v>0</v>
      </c>
    </row>
    <row r="36" spans="1:12" ht="48" customHeight="1">
      <c r="A36" s="286"/>
      <c r="B36" s="285" t="str">
        <f>'8.1'!B37</f>
        <v>середній розмір заохочення/винагороди для одного отримувача (спортсмени, тренери, видатні діячі)</v>
      </c>
      <c r="C36" s="283" t="str">
        <f>'8.1'!C37</f>
        <v>грн.</v>
      </c>
      <c r="D36" s="351" t="str">
        <f>'8.1'!D37:F37</f>
        <v>наказ</v>
      </c>
      <c r="E36" s="352"/>
      <c r="F36" s="353"/>
      <c r="G36" s="287">
        <f>'8.1'!M37</f>
        <v>5000</v>
      </c>
      <c r="H36" s="146">
        <f>'8.1'!N42</f>
        <v>0</v>
      </c>
      <c r="I36" s="287">
        <f t="shared" si="0"/>
        <v>5000</v>
      </c>
      <c r="J36" s="287">
        <f t="shared" si="1"/>
        <v>5000</v>
      </c>
      <c r="K36" s="215"/>
      <c r="L36" s="146">
        <f t="shared" si="2"/>
        <v>5000</v>
      </c>
    </row>
    <row r="37" spans="1:12" ht="69">
      <c r="A37" s="286"/>
      <c r="B37" s="285" t="str">
        <f>'8.1'!B38</f>
        <v>середній розмір фінансової підтримки одному закладу фізичної культури і спорту, організації фізкультурно-спортивної спрямованості, що отримують фінансову підтримку з бюджету</v>
      </c>
      <c r="C37" s="283" t="str">
        <f>'8.1'!C38</f>
        <v>грн.</v>
      </c>
      <c r="D37" s="351" t="str">
        <f>'8.1'!D38:F38</f>
        <v>план використання бюджетних коштів</v>
      </c>
      <c r="E37" s="352"/>
      <c r="F37" s="353"/>
      <c r="G37" s="287">
        <f>'8.1'!M38</f>
        <v>0</v>
      </c>
      <c r="H37" s="146">
        <f>'8.1'!N43</f>
        <v>0</v>
      </c>
      <c r="I37" s="287">
        <f t="shared" si="0"/>
        <v>0</v>
      </c>
      <c r="J37" s="287">
        <f t="shared" si="1"/>
        <v>0</v>
      </c>
      <c r="K37" s="215"/>
      <c r="L37" s="146">
        <f t="shared" si="2"/>
        <v>0</v>
      </c>
    </row>
    <row r="38" spans="1:12" ht="79.5" customHeight="1">
      <c r="A38" s="286"/>
      <c r="B38" s="285" t="str">
        <f>'8.1'!B39</f>
        <v>середні витрати на проведення одного спортивного заходу закладами фізичної культури і спорту, організаціями фізкультурно-спортивної спрямованості, що отримують фінансову підтримку з бюджету</v>
      </c>
      <c r="C38" s="283" t="str">
        <f>'8.1'!C39</f>
        <v>грн.</v>
      </c>
      <c r="D38" s="351" t="str">
        <f>'8.1'!D39:F39</f>
        <v>розрахунок до плану використання бюджетних коштів</v>
      </c>
      <c r="E38" s="352"/>
      <c r="F38" s="353"/>
      <c r="G38" s="287">
        <f>'8.1'!M39</f>
        <v>0</v>
      </c>
      <c r="H38" s="146">
        <f>'8.1'!N44</f>
        <v>0</v>
      </c>
      <c r="I38" s="287">
        <f t="shared" si="0"/>
        <v>0</v>
      </c>
      <c r="J38" s="287">
        <f t="shared" si="1"/>
        <v>0</v>
      </c>
      <c r="K38" s="215"/>
      <c r="L38" s="146">
        <f t="shared" si="2"/>
        <v>0</v>
      </c>
    </row>
    <row r="39" spans="1:12" ht="84" customHeight="1">
      <c r="A39" s="286"/>
      <c r="B39" s="285" t="str">
        <f>'8.1'!B40</f>
        <v>середні витрати на проведення одного людино-дня спортивного заходу  закладами фізичної культури і спорту, організаціями фізкультурно-спортивної спрямованості, що отримують фінансову підтримку з бюджету</v>
      </c>
      <c r="C39" s="283" t="str">
        <f>'8.1'!C40</f>
        <v>грн.</v>
      </c>
      <c r="D39" s="351" t="str">
        <f>'8.1'!D40:F40</f>
        <v>розрахунок до плану використання бюджетних коштів</v>
      </c>
      <c r="E39" s="352"/>
      <c r="F39" s="353"/>
      <c r="G39" s="287">
        <f>'8.1'!M40</f>
        <v>0</v>
      </c>
      <c r="H39" s="146">
        <f>'8.1'!N47</f>
        <v>0</v>
      </c>
      <c r="I39" s="287">
        <f t="shared" si="0"/>
        <v>0</v>
      </c>
      <c r="J39" s="287">
        <f t="shared" si="1"/>
        <v>0</v>
      </c>
      <c r="K39" s="215"/>
      <c r="L39" s="146">
        <f t="shared" si="2"/>
        <v>0</v>
      </c>
    </row>
    <row r="40" spans="1:12" ht="39.75" customHeight="1">
      <c r="A40" s="286"/>
      <c r="B40" s="285" t="str">
        <f>'8.1'!B41</f>
        <v>середній розмір видатків на оплату за навчання одного студента</v>
      </c>
      <c r="C40" s="283" t="str">
        <f>'8.1'!C41</f>
        <v>грн.</v>
      </c>
      <c r="D40" s="351" t="str">
        <f>'8.1'!D41:F41</f>
        <v>наказ</v>
      </c>
      <c r="E40" s="352"/>
      <c r="F40" s="353"/>
      <c r="G40" s="287">
        <f>'8.1'!M41</f>
        <v>23077</v>
      </c>
      <c r="H40" s="146">
        <f>'8.1'!N48</f>
        <v>0</v>
      </c>
      <c r="I40" s="287">
        <f t="shared" si="0"/>
        <v>23077</v>
      </c>
      <c r="J40" s="287">
        <f t="shared" si="1"/>
        <v>23077</v>
      </c>
      <c r="K40" s="215"/>
      <c r="L40" s="146">
        <f t="shared" si="2"/>
        <v>23077</v>
      </c>
    </row>
    <row r="41" spans="1:12" ht="33.75" customHeight="1">
      <c r="A41" s="286"/>
      <c r="B41" s="285" t="str">
        <f>'8.1'!B42</f>
        <v>середній розмір видатків на один спеціалізований клас</v>
      </c>
      <c r="C41" s="283" t="str">
        <f>'8.1'!C42</f>
        <v>грн.</v>
      </c>
      <c r="D41" s="351" t="str">
        <f>'8.1'!D42:F42</f>
        <v>наказ</v>
      </c>
      <c r="E41" s="352"/>
      <c r="F41" s="353"/>
      <c r="G41" s="287">
        <f>'8.1'!M42</f>
        <v>0</v>
      </c>
      <c r="H41" s="146">
        <f>'8.1'!N49</f>
        <v>0</v>
      </c>
      <c r="I41" s="287">
        <f t="shared" si="0"/>
        <v>0</v>
      </c>
      <c r="J41" s="287">
        <f t="shared" si="1"/>
        <v>0</v>
      </c>
      <c r="K41" s="215"/>
      <c r="L41" s="146">
        <f t="shared" si="2"/>
        <v>0</v>
      </c>
    </row>
    <row r="42" spans="1:12" ht="41.25" customHeight="1">
      <c r="A42" s="286"/>
      <c r="B42" s="285" t="str">
        <f>'8.1'!B43</f>
        <v>середній розмір фінасової підтримки одного клубу фізкультурно-спортивної спрямованості</v>
      </c>
      <c r="C42" s="283" t="str">
        <f>'8.1'!C43</f>
        <v>грн.</v>
      </c>
      <c r="D42" s="351" t="str">
        <f>'8.1'!D43:F43</f>
        <v>наказ</v>
      </c>
      <c r="E42" s="352"/>
      <c r="F42" s="353"/>
      <c r="G42" s="287">
        <f>'8.1'!M43</f>
        <v>450000</v>
      </c>
      <c r="H42" s="146">
        <f>'8.1'!N50</f>
        <v>0</v>
      </c>
      <c r="I42" s="287">
        <f t="shared" si="0"/>
        <v>450000</v>
      </c>
      <c r="J42" s="287">
        <f t="shared" si="1"/>
        <v>450000</v>
      </c>
      <c r="K42" s="215"/>
      <c r="L42" s="146">
        <f t="shared" si="2"/>
        <v>450000</v>
      </c>
    </row>
    <row r="43" spans="1:12" ht="69.75" customHeight="1">
      <c r="A43" s="286"/>
      <c r="B43" s="285" t="str">
        <f>'8.1'!B44</f>
        <v>середній розмір витрат на проведення однієї спеціалізованої зміни для членів збірних команд області з видів спорту, вихованців дитячо-юнацьких спортивних шкіл</v>
      </c>
      <c r="C43" s="283" t="str">
        <f>'8.1'!C44</f>
        <v>грн.</v>
      </c>
      <c r="D43" s="351" t="str">
        <f>'8.1'!D44:F44</f>
        <v>наказ</v>
      </c>
      <c r="E43" s="352"/>
      <c r="F43" s="353"/>
      <c r="G43" s="287">
        <f>'8.1'!M44</f>
        <v>0</v>
      </c>
      <c r="H43" s="146">
        <f>'8.1'!N51</f>
        <v>0</v>
      </c>
      <c r="I43" s="287">
        <f t="shared" si="0"/>
        <v>0</v>
      </c>
      <c r="J43" s="287">
        <f t="shared" si="1"/>
        <v>0</v>
      </c>
      <c r="K43" s="215"/>
      <c r="L43" s="146">
        <f t="shared" si="2"/>
        <v>0</v>
      </c>
    </row>
    <row r="44" spans="1:12" ht="45" customHeight="1">
      <c r="A44" s="286"/>
      <c r="B44" s="285" t="str">
        <f>'8.1'!B45</f>
        <v>середній розмір витрат на проведення одного спортивного змагання  за участю іноземних команд  </v>
      </c>
      <c r="C44" s="283" t="str">
        <f>'8.1'!C45</f>
        <v>грн.</v>
      </c>
      <c r="D44" s="351" t="str">
        <f>'8.1'!D45:F45</f>
        <v>наказ</v>
      </c>
      <c r="E44" s="352"/>
      <c r="F44" s="353"/>
      <c r="G44" s="287">
        <f>'8.1'!M45</f>
        <v>0</v>
      </c>
      <c r="H44" s="146">
        <f>'8.1'!N52</f>
        <v>0</v>
      </c>
      <c r="I44" s="287">
        <f t="shared" si="0"/>
        <v>0</v>
      </c>
      <c r="J44" s="287">
        <f t="shared" si="1"/>
        <v>0</v>
      </c>
      <c r="K44" s="215"/>
      <c r="L44" s="146">
        <f t="shared" si="2"/>
        <v>0</v>
      </c>
    </row>
    <row r="45" spans="1:12" ht="69" customHeight="1">
      <c r="A45" s="286"/>
      <c r="B45" s="285" t="str">
        <f>'8.1'!B46</f>
        <v>середній розмір витрат на проведення спартакіад серед ветеранів спорту, участь в чемпіонатах, кубках України серед ветеранів спорту, спартакіади серед допризовної молоді</v>
      </c>
      <c r="C45" s="283" t="str">
        <f>'8.1'!C46</f>
        <v>грн.</v>
      </c>
      <c r="D45" s="351" t="str">
        <f>'8.1'!D46:F46</f>
        <v>наказ</v>
      </c>
      <c r="E45" s="352"/>
      <c r="F45" s="353"/>
      <c r="G45" s="287">
        <f>'8.1'!M46</f>
        <v>13750</v>
      </c>
      <c r="H45" s="146">
        <f>'8.1'!N53</f>
        <v>0</v>
      </c>
      <c r="I45" s="287">
        <f t="shared" si="0"/>
        <v>13750</v>
      </c>
      <c r="J45" s="287">
        <f t="shared" si="1"/>
        <v>13750</v>
      </c>
      <c r="K45" s="215"/>
      <c r="L45" s="146">
        <f t="shared" si="2"/>
        <v>13750</v>
      </c>
    </row>
    <row r="46" spans="1:12" ht="39" customHeight="1">
      <c r="A46" s="286"/>
      <c r="B46" s="285" t="str">
        <f>'8.1'!B47</f>
        <v>середній розмір витрат на проведення інших заходів з розвитку фізичної культури і спорту</v>
      </c>
      <c r="C46" s="283" t="str">
        <f>'8.1'!C47</f>
        <v>грн.</v>
      </c>
      <c r="D46" s="351" t="str">
        <f>'8.1'!D47:F47</f>
        <v>наказ</v>
      </c>
      <c r="E46" s="352"/>
      <c r="F46" s="353"/>
      <c r="G46" s="287">
        <f>'8.1'!M47</f>
        <v>13846</v>
      </c>
      <c r="H46" s="215"/>
      <c r="I46" s="287">
        <f t="shared" si="0"/>
        <v>13846</v>
      </c>
      <c r="J46" s="287">
        <f t="shared" si="1"/>
        <v>13846</v>
      </c>
      <c r="K46" s="215"/>
      <c r="L46" s="146">
        <f t="shared" si="2"/>
        <v>13846</v>
      </c>
    </row>
    <row r="47" spans="1:12" ht="40.5" customHeight="1">
      <c r="A47" s="286"/>
      <c r="B47" s="285" t="str">
        <f>'8.1'!B48</f>
        <v>середні витрати на придбання одного штучного покриття з монтажем </v>
      </c>
      <c r="C47" s="283" t="str">
        <f>'8.1'!C48</f>
        <v>грн.</v>
      </c>
      <c r="D47" s="351" t="str">
        <f>'8.1'!D48:F48</f>
        <v>розрахунок до кошторису</v>
      </c>
      <c r="E47" s="352"/>
      <c r="F47" s="353"/>
      <c r="G47" s="287">
        <f>'8.1'!M48</f>
        <v>0</v>
      </c>
      <c r="H47" s="215"/>
      <c r="I47" s="287">
        <f t="shared" si="0"/>
        <v>0</v>
      </c>
      <c r="J47" s="287">
        <f t="shared" si="1"/>
        <v>0</v>
      </c>
      <c r="K47" s="215"/>
      <c r="L47" s="215"/>
    </row>
    <row r="48" spans="1:12" ht="13.5">
      <c r="A48" s="286"/>
      <c r="B48" s="282" t="str">
        <f>'8.1'!B49</f>
        <v>якості</v>
      </c>
      <c r="C48" s="283">
        <f>'8.1'!C49</f>
        <v>0</v>
      </c>
      <c r="D48" s="351">
        <f>'8.1'!D49:F49</f>
        <v>0</v>
      </c>
      <c r="E48" s="352"/>
      <c r="F48" s="353"/>
      <c r="G48" s="287">
        <f>'8.1'!M49</f>
        <v>0</v>
      </c>
      <c r="H48" s="215"/>
      <c r="I48" s="287">
        <f t="shared" si="0"/>
        <v>0</v>
      </c>
      <c r="J48" s="215"/>
      <c r="K48" s="215"/>
      <c r="L48" s="215"/>
    </row>
    <row r="49" spans="1:12" ht="49.5" customHeight="1">
      <c r="A49" s="286"/>
      <c r="B49" s="285" t="str">
        <f>'8.1'!B50</f>
        <v>динаміка кількості отримувачів заохочень/винагород порівняно з минулим роком</v>
      </c>
      <c r="C49" s="283" t="str">
        <f>'8.1'!C50</f>
        <v>%</v>
      </c>
      <c r="D49" s="351" t="str">
        <f>'8.1'!D50:F50</f>
        <v>внутрішній облік</v>
      </c>
      <c r="E49" s="352"/>
      <c r="F49" s="353"/>
      <c r="G49" s="288">
        <v>0</v>
      </c>
      <c r="H49" s="289"/>
      <c r="I49" s="288">
        <f t="shared" si="0"/>
        <v>0</v>
      </c>
      <c r="J49" s="289"/>
      <c r="K49" s="289"/>
      <c r="L49" s="289"/>
    </row>
    <row r="50" spans="1:12" ht="93" customHeight="1">
      <c r="A50" s="286"/>
      <c r="B50" s="285" t="str">
        <f>'8.1'!B51</f>
        <v>динаміка кількості учасників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 порівняно з минулим роком</v>
      </c>
      <c r="C50" s="283" t="str">
        <f>'8.1'!C51</f>
        <v>%</v>
      </c>
      <c r="D50" s="351" t="str">
        <f>'8.1'!D51:F51</f>
        <v>внутрішній облік</v>
      </c>
      <c r="E50" s="352"/>
      <c r="F50" s="353"/>
      <c r="G50" s="288">
        <f>'8.1'!M51</f>
        <v>0</v>
      </c>
      <c r="H50" s="289"/>
      <c r="I50" s="288">
        <f t="shared" si="0"/>
        <v>0</v>
      </c>
      <c r="J50" s="289"/>
      <c r="K50" s="289"/>
      <c r="L50" s="289"/>
    </row>
    <row r="51" spans="1:12" ht="77.25" customHeight="1">
      <c r="A51" s="286"/>
      <c r="B51" s="285" t="str">
        <f>'8.1'!B52</f>
        <v>динаміка витрат для створення та вдосконалення необхідних умов для подальшого розвитку фізичної культури і спорту в області  порівняно з попереднім роком</v>
      </c>
      <c r="C51" s="283" t="str">
        <f>'8.1'!C52</f>
        <v>%</v>
      </c>
      <c r="D51" s="351" t="str">
        <f>'8.1'!D52:F52</f>
        <v>річний звіт</v>
      </c>
      <c r="E51" s="352"/>
      <c r="F51" s="353"/>
      <c r="G51" s="288">
        <v>0</v>
      </c>
      <c r="H51" s="289"/>
      <c r="I51" s="288">
        <f t="shared" si="0"/>
        <v>0</v>
      </c>
      <c r="J51" s="289"/>
      <c r="K51" s="289"/>
      <c r="L51" s="289"/>
    </row>
    <row r="52" spans="1:12" ht="42" customHeight="1">
      <c r="A52" s="286"/>
      <c r="B52" s="285" t="str">
        <f>'8.1'!B53</f>
        <v>збільшення кількості встановлених майданчиків, порівняно з минулим роком</v>
      </c>
      <c r="C52" s="283" t="str">
        <f>'8.1'!C53</f>
        <v>%</v>
      </c>
      <c r="D52" s="351" t="str">
        <f>'8.1'!D53:F53</f>
        <v>договір про закупівлю товару, накладна</v>
      </c>
      <c r="E52" s="352"/>
      <c r="F52" s="353"/>
      <c r="G52" s="288">
        <f>'8.1'!M53</f>
        <v>0</v>
      </c>
      <c r="H52" s="289"/>
      <c r="I52" s="288">
        <f t="shared" si="0"/>
        <v>0</v>
      </c>
      <c r="J52" s="289"/>
      <c r="K52" s="289"/>
      <c r="L52" s="289"/>
    </row>
    <row r="53" spans="1:2" ht="13.5">
      <c r="A53" s="103"/>
      <c r="B53" s="280"/>
    </row>
    <row r="54" spans="1:2" ht="12.75">
      <c r="A54" s="103"/>
      <c r="B54" s="103"/>
    </row>
  </sheetData>
  <mergeCells count="54">
    <mergeCell ref="D50:F50"/>
    <mergeCell ref="D51:F51"/>
    <mergeCell ref="D52:F52"/>
    <mergeCell ref="D46:F46"/>
    <mergeCell ref="D47:F47"/>
    <mergeCell ref="D48:F48"/>
    <mergeCell ref="D49:F49"/>
    <mergeCell ref="D14:F14"/>
    <mergeCell ref="D10:F10"/>
    <mergeCell ref="D11:F11"/>
    <mergeCell ref="D12:F12"/>
    <mergeCell ref="D13:F13"/>
    <mergeCell ref="D6:F6"/>
    <mergeCell ref="D7:F7"/>
    <mergeCell ref="D8:F8"/>
    <mergeCell ref="D9:F9"/>
    <mergeCell ref="D5:F5"/>
    <mergeCell ref="G3:I3"/>
    <mergeCell ref="J3:L3"/>
    <mergeCell ref="A3:A4"/>
    <mergeCell ref="B3:B4"/>
    <mergeCell ref="C3:C4"/>
    <mergeCell ref="D3:F4"/>
    <mergeCell ref="D15:F15"/>
    <mergeCell ref="D16:F16"/>
    <mergeCell ref="D17:F17"/>
    <mergeCell ref="D23:F23"/>
    <mergeCell ref="D20:F20"/>
    <mergeCell ref="D21:F21"/>
    <mergeCell ref="D22:F22"/>
    <mergeCell ref="D18:F18"/>
    <mergeCell ref="D19:F19"/>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4:F44"/>
    <mergeCell ref="D45:F45"/>
    <mergeCell ref="D40:F40"/>
    <mergeCell ref="D41:F41"/>
    <mergeCell ref="D42:F42"/>
    <mergeCell ref="D43:F43"/>
  </mergeCells>
  <printOptions horizontalCentered="1"/>
  <pageMargins left="0.1968503937007874" right="0.1968503937007874" top="0.7874015748031497" bottom="0.1968503937007874" header="0" footer="0"/>
  <pageSetup horizontalDpi="300" verticalDpi="300" orientation="landscape" paperSize="9" scale="90" r:id="rId1"/>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K19"/>
  <sheetViews>
    <sheetView showZeros="0" zoomScaleSheetLayoutView="100" workbookViewId="0" topLeftCell="A1">
      <selection activeCell="M10" sqref="M10"/>
    </sheetView>
  </sheetViews>
  <sheetFormatPr defaultColWidth="9.00390625" defaultRowHeight="12.75"/>
  <cols>
    <col min="1" max="1" width="48.00390625" style="3" customWidth="1"/>
    <col min="2" max="11" width="11.375" style="3" customWidth="1"/>
    <col min="12" max="16384" width="9.125" style="3" customWidth="1"/>
  </cols>
  <sheetData>
    <row r="1" spans="8:11" s="12" customFormat="1" ht="15">
      <c r="H1" s="56"/>
      <c r="I1" s="142"/>
      <c r="J1" s="142"/>
      <c r="K1" s="151"/>
    </row>
    <row r="2" spans="1:11" s="12" customFormat="1" ht="15">
      <c r="A2" s="9" t="s">
        <v>103</v>
      </c>
      <c r="B2" s="9"/>
      <c r="C2" s="9"/>
      <c r="D2" s="9"/>
      <c r="E2" s="9"/>
      <c r="F2" s="9"/>
      <c r="G2" s="9"/>
      <c r="H2" s="17"/>
      <c r="I2" s="17"/>
      <c r="J2" s="17"/>
      <c r="K2" s="36" t="s">
        <v>112</v>
      </c>
    </row>
    <row r="3" spans="1:11" s="11" customFormat="1" ht="13.5">
      <c r="A3" s="297" t="s">
        <v>15</v>
      </c>
      <c r="B3" s="357" t="s">
        <v>259</v>
      </c>
      <c r="C3" s="357"/>
      <c r="D3" s="297" t="s">
        <v>260</v>
      </c>
      <c r="E3" s="297"/>
      <c r="F3" s="357" t="s">
        <v>261</v>
      </c>
      <c r="G3" s="357"/>
      <c r="H3" s="297" t="s">
        <v>166</v>
      </c>
      <c r="I3" s="297"/>
      <c r="J3" s="297" t="s">
        <v>262</v>
      </c>
      <c r="K3" s="297"/>
    </row>
    <row r="4" spans="1:11" s="11" customFormat="1" ht="27">
      <c r="A4" s="297"/>
      <c r="B4" s="167" t="s">
        <v>23</v>
      </c>
      <c r="C4" s="167" t="s">
        <v>24</v>
      </c>
      <c r="D4" s="167" t="s">
        <v>23</v>
      </c>
      <c r="E4" s="167" t="s">
        <v>24</v>
      </c>
      <c r="F4" s="167" t="s">
        <v>23</v>
      </c>
      <c r="G4" s="167" t="s">
        <v>24</v>
      </c>
      <c r="H4" s="167" t="s">
        <v>23</v>
      </c>
      <c r="I4" s="167" t="s">
        <v>24</v>
      </c>
      <c r="J4" s="167" t="s">
        <v>23</v>
      </c>
      <c r="K4" s="167" t="s">
        <v>24</v>
      </c>
    </row>
    <row r="5" spans="1:11" s="11" customFormat="1" ht="13.5">
      <c r="A5" s="25">
        <v>1</v>
      </c>
      <c r="B5" s="25">
        <v>2</v>
      </c>
      <c r="C5" s="25">
        <v>3</v>
      </c>
      <c r="D5" s="25">
        <v>4</v>
      </c>
      <c r="E5" s="25">
        <v>5</v>
      </c>
      <c r="F5" s="25">
        <v>6</v>
      </c>
      <c r="G5" s="25">
        <v>7</v>
      </c>
      <c r="H5" s="25">
        <v>8</v>
      </c>
      <c r="I5" s="25">
        <v>9</v>
      </c>
      <c r="J5" s="25">
        <v>10</v>
      </c>
      <c r="K5" s="25">
        <v>11</v>
      </c>
    </row>
    <row r="6" spans="1:11" s="11" customFormat="1" ht="13.5">
      <c r="A6" s="147" t="s">
        <v>78</v>
      </c>
      <c r="B6" s="71">
        <f aca="true" t="shared" si="0" ref="B6:K6">SUM(B7:B8)</f>
        <v>0</v>
      </c>
      <c r="C6" s="71">
        <f t="shared" si="0"/>
        <v>0</v>
      </c>
      <c r="D6" s="71">
        <f t="shared" si="0"/>
        <v>0</v>
      </c>
      <c r="E6" s="71">
        <f t="shared" si="0"/>
        <v>0</v>
      </c>
      <c r="F6" s="71">
        <f t="shared" si="0"/>
        <v>0</v>
      </c>
      <c r="G6" s="71">
        <f t="shared" si="0"/>
        <v>0</v>
      </c>
      <c r="H6" s="71">
        <f t="shared" si="0"/>
        <v>0</v>
      </c>
      <c r="I6" s="71">
        <f t="shared" si="0"/>
        <v>0</v>
      </c>
      <c r="J6" s="71">
        <f t="shared" si="0"/>
        <v>0</v>
      </c>
      <c r="K6" s="71">
        <f t="shared" si="0"/>
        <v>0</v>
      </c>
    </row>
    <row r="7" spans="1:11" s="11" customFormat="1" ht="13.5">
      <c r="A7" s="147" t="s">
        <v>79</v>
      </c>
      <c r="B7" s="71"/>
      <c r="C7" s="71"/>
      <c r="D7" s="71"/>
      <c r="E7" s="71"/>
      <c r="F7" s="71"/>
      <c r="G7" s="71"/>
      <c r="H7" s="71"/>
      <c r="I7" s="71"/>
      <c r="J7" s="71"/>
      <c r="K7" s="71"/>
    </row>
    <row r="8" spans="1:11" s="11" customFormat="1" ht="13.5">
      <c r="A8" s="147" t="s">
        <v>80</v>
      </c>
      <c r="B8" s="71"/>
      <c r="C8" s="71"/>
      <c r="D8" s="71"/>
      <c r="E8" s="71"/>
      <c r="F8" s="71"/>
      <c r="G8" s="71"/>
      <c r="H8" s="71"/>
      <c r="I8" s="71"/>
      <c r="J8" s="71"/>
      <c r="K8" s="71"/>
    </row>
    <row r="9" spans="1:11" s="11" customFormat="1" ht="13.5">
      <c r="A9" s="147" t="s">
        <v>81</v>
      </c>
      <c r="B9" s="71"/>
      <c r="C9" s="71"/>
      <c r="D9" s="71"/>
      <c r="E9" s="71"/>
      <c r="F9" s="71"/>
      <c r="G9" s="71"/>
      <c r="H9" s="71"/>
      <c r="I9" s="71"/>
      <c r="J9" s="71"/>
      <c r="K9" s="71"/>
    </row>
    <row r="10" spans="1:11" s="11" customFormat="1" ht="13.5">
      <c r="A10" s="147" t="s">
        <v>82</v>
      </c>
      <c r="B10" s="71"/>
      <c r="C10" s="71"/>
      <c r="D10" s="71"/>
      <c r="E10" s="71"/>
      <c r="F10" s="71"/>
      <c r="G10" s="71"/>
      <c r="H10" s="71"/>
      <c r="I10" s="71"/>
      <c r="J10" s="71"/>
      <c r="K10" s="71"/>
    </row>
    <row r="11" spans="1:11" s="11" customFormat="1" ht="13.5">
      <c r="A11" s="148" t="s">
        <v>104</v>
      </c>
      <c r="B11" s="71"/>
      <c r="C11" s="71"/>
      <c r="D11" s="71"/>
      <c r="E11" s="71"/>
      <c r="F11" s="71"/>
      <c r="G11" s="71"/>
      <c r="H11" s="71"/>
      <c r="I11" s="71"/>
      <c r="J11" s="71"/>
      <c r="K11" s="71"/>
    </row>
    <row r="12" spans="1:11" s="11" customFormat="1" ht="13.5">
      <c r="A12" s="147" t="s">
        <v>83</v>
      </c>
      <c r="B12" s="71"/>
      <c r="C12" s="71"/>
      <c r="D12" s="71"/>
      <c r="E12" s="71"/>
      <c r="F12" s="71"/>
      <c r="G12" s="71"/>
      <c r="H12" s="71"/>
      <c r="I12" s="71"/>
      <c r="J12" s="71"/>
      <c r="K12" s="71"/>
    </row>
    <row r="13" spans="1:11" s="11" customFormat="1" ht="13.5">
      <c r="A13" s="147" t="s">
        <v>84</v>
      </c>
      <c r="B13" s="71"/>
      <c r="C13" s="71"/>
      <c r="D13" s="71"/>
      <c r="E13" s="71"/>
      <c r="F13" s="71"/>
      <c r="G13" s="71"/>
      <c r="H13" s="71"/>
      <c r="I13" s="71"/>
      <c r="J13" s="71"/>
      <c r="K13" s="71"/>
    </row>
    <row r="14" spans="1:11" s="11" customFormat="1" ht="13.5">
      <c r="A14" s="147" t="s">
        <v>85</v>
      </c>
      <c r="B14" s="71"/>
      <c r="C14" s="71"/>
      <c r="D14" s="71"/>
      <c r="E14" s="71"/>
      <c r="F14" s="71"/>
      <c r="G14" s="71"/>
      <c r="H14" s="71"/>
      <c r="I14" s="71"/>
      <c r="J14" s="71"/>
      <c r="K14" s="71"/>
    </row>
    <row r="15" spans="1:11" s="11" customFormat="1" ht="13.5">
      <c r="A15" s="147" t="s">
        <v>86</v>
      </c>
      <c r="B15" s="71"/>
      <c r="C15" s="71"/>
      <c r="D15" s="71"/>
      <c r="E15" s="71"/>
      <c r="F15" s="71"/>
      <c r="G15" s="71"/>
      <c r="H15" s="71"/>
      <c r="I15" s="71"/>
      <c r="J15" s="71"/>
      <c r="K15" s="71"/>
    </row>
    <row r="16" spans="1:11" s="11" customFormat="1" ht="27">
      <c r="A16" s="148" t="s">
        <v>128</v>
      </c>
      <c r="B16" s="71"/>
      <c r="C16" s="71"/>
      <c r="D16" s="71"/>
      <c r="E16" s="71"/>
      <c r="F16" s="71"/>
      <c r="G16" s="71"/>
      <c r="H16" s="71"/>
      <c r="I16" s="71"/>
      <c r="J16" s="71"/>
      <c r="K16" s="71"/>
    </row>
    <row r="17" spans="1:11" s="11" customFormat="1" ht="13.5">
      <c r="A17" s="148" t="s">
        <v>109</v>
      </c>
      <c r="B17" s="71"/>
      <c r="C17" s="71"/>
      <c r="D17" s="71"/>
      <c r="E17" s="71"/>
      <c r="F17" s="71"/>
      <c r="G17" s="71"/>
      <c r="H17" s="71"/>
      <c r="I17" s="71"/>
      <c r="J17" s="71"/>
      <c r="K17" s="71"/>
    </row>
    <row r="18" spans="1:11" s="150" customFormat="1" ht="13.5">
      <c r="A18" s="149" t="s">
        <v>113</v>
      </c>
      <c r="B18" s="72">
        <f aca="true" t="shared" si="1" ref="B18:K18">B6+SUM(B9:B16)</f>
        <v>0</v>
      </c>
      <c r="C18" s="72">
        <f t="shared" si="1"/>
        <v>0</v>
      </c>
      <c r="D18" s="72">
        <f t="shared" si="1"/>
        <v>0</v>
      </c>
      <c r="E18" s="72">
        <f t="shared" si="1"/>
        <v>0</v>
      </c>
      <c r="F18" s="72">
        <f t="shared" si="1"/>
        <v>0</v>
      </c>
      <c r="G18" s="72">
        <f t="shared" si="1"/>
        <v>0</v>
      </c>
      <c r="H18" s="72">
        <f t="shared" si="1"/>
        <v>0</v>
      </c>
      <c r="I18" s="72">
        <f t="shared" si="1"/>
        <v>0</v>
      </c>
      <c r="J18" s="72">
        <f t="shared" si="1"/>
        <v>0</v>
      </c>
      <c r="K18" s="72">
        <f t="shared" si="1"/>
        <v>0</v>
      </c>
    </row>
    <row r="19" spans="1:11" s="11" customFormat="1" ht="41.25">
      <c r="A19" s="148" t="s">
        <v>127</v>
      </c>
      <c r="B19" s="164" t="s">
        <v>160</v>
      </c>
      <c r="C19" s="165"/>
      <c r="D19" s="164" t="s">
        <v>160</v>
      </c>
      <c r="E19" s="165"/>
      <c r="F19" s="164" t="s">
        <v>160</v>
      </c>
      <c r="G19" s="165"/>
      <c r="H19" s="164" t="s">
        <v>160</v>
      </c>
      <c r="I19" s="165"/>
      <c r="J19" s="164" t="s">
        <v>160</v>
      </c>
      <c r="K19" s="165"/>
    </row>
  </sheetData>
  <mergeCells count="6">
    <mergeCell ref="A3:A4"/>
    <mergeCell ref="F3:G3"/>
    <mergeCell ref="H3:I3"/>
    <mergeCell ref="J3:K3"/>
    <mergeCell ref="B3:C3"/>
    <mergeCell ref="D3:E3"/>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P14"/>
  <sheetViews>
    <sheetView showZeros="0" zoomScaleSheetLayoutView="100" workbookViewId="0" topLeftCell="A1">
      <selection activeCell="O4" sqref="O4:O5"/>
    </sheetView>
  </sheetViews>
  <sheetFormatPr defaultColWidth="9.00390625" defaultRowHeight="12.75"/>
  <cols>
    <col min="1" max="1" width="3.625" style="3" customWidth="1"/>
    <col min="2" max="2" width="30.375" style="3" customWidth="1"/>
    <col min="3" max="3" width="8.625" style="3" customWidth="1"/>
    <col min="4" max="4" width="9.375" style="3" customWidth="1"/>
    <col min="5" max="5" width="8.625" style="3" customWidth="1"/>
    <col min="6" max="6" width="9.375" style="3" customWidth="1"/>
    <col min="7" max="7" width="8.625" style="3" customWidth="1"/>
    <col min="8" max="8" width="9.375" style="3" customWidth="1"/>
    <col min="9" max="9" width="8.625" style="3" customWidth="1"/>
    <col min="10" max="10" width="9.375" style="3" customWidth="1"/>
    <col min="11" max="11" width="8.625" style="3" customWidth="1"/>
    <col min="12" max="12" width="8.875" style="3" customWidth="1"/>
    <col min="13" max="13" width="8.625" style="3" customWidth="1"/>
    <col min="14" max="14" width="8.875" style="3" customWidth="1"/>
    <col min="15" max="15" width="8.625" style="3" customWidth="1"/>
    <col min="16" max="16" width="8.875" style="3" customWidth="1"/>
    <col min="17" max="16384" width="9.125" style="3" customWidth="1"/>
  </cols>
  <sheetData>
    <row r="1" spans="11:16" s="12" customFormat="1" ht="15">
      <c r="K1" s="98"/>
      <c r="L1" s="98"/>
      <c r="M1" s="98"/>
      <c r="N1" s="98"/>
      <c r="O1" s="98"/>
      <c r="P1" s="98"/>
    </row>
    <row r="2" spans="1:5" s="12" customFormat="1" ht="15">
      <c r="A2" s="9" t="s">
        <v>129</v>
      </c>
      <c r="C2" s="9"/>
      <c r="D2" s="9"/>
      <c r="E2" s="9"/>
    </row>
    <row r="3" spans="1:16" s="7" customFormat="1" ht="13.5">
      <c r="A3" s="303" t="s">
        <v>11</v>
      </c>
      <c r="B3" s="359" t="s">
        <v>87</v>
      </c>
      <c r="C3" s="297" t="s">
        <v>259</v>
      </c>
      <c r="D3" s="297"/>
      <c r="E3" s="297"/>
      <c r="F3" s="297"/>
      <c r="G3" s="297" t="s">
        <v>264</v>
      </c>
      <c r="H3" s="297"/>
      <c r="I3" s="297"/>
      <c r="J3" s="297"/>
      <c r="K3" s="297" t="s">
        <v>165</v>
      </c>
      <c r="L3" s="297"/>
      <c r="M3" s="297" t="s">
        <v>181</v>
      </c>
      <c r="N3" s="297"/>
      <c r="O3" s="297" t="s">
        <v>265</v>
      </c>
      <c r="P3" s="297"/>
    </row>
    <row r="4" spans="1:16" ht="13.5" customHeight="1">
      <c r="A4" s="358"/>
      <c r="B4" s="360"/>
      <c r="C4" s="297" t="s">
        <v>23</v>
      </c>
      <c r="D4" s="297"/>
      <c r="E4" s="297" t="s">
        <v>24</v>
      </c>
      <c r="F4" s="297"/>
      <c r="G4" s="297" t="s">
        <v>23</v>
      </c>
      <c r="H4" s="297"/>
      <c r="I4" s="297" t="s">
        <v>24</v>
      </c>
      <c r="J4" s="297"/>
      <c r="K4" s="359" t="s">
        <v>131</v>
      </c>
      <c r="L4" s="359" t="s">
        <v>132</v>
      </c>
      <c r="M4" s="359" t="s">
        <v>131</v>
      </c>
      <c r="N4" s="359" t="s">
        <v>132</v>
      </c>
      <c r="O4" s="359" t="s">
        <v>131</v>
      </c>
      <c r="P4" s="359" t="s">
        <v>132</v>
      </c>
    </row>
    <row r="5" spans="1:16" ht="27">
      <c r="A5" s="290"/>
      <c r="B5" s="361"/>
      <c r="C5" s="167" t="s">
        <v>88</v>
      </c>
      <c r="D5" s="167" t="s">
        <v>89</v>
      </c>
      <c r="E5" s="167" t="s">
        <v>88</v>
      </c>
      <c r="F5" s="167" t="s">
        <v>89</v>
      </c>
      <c r="G5" s="167" t="s">
        <v>88</v>
      </c>
      <c r="H5" s="167" t="s">
        <v>89</v>
      </c>
      <c r="I5" s="167" t="s">
        <v>88</v>
      </c>
      <c r="J5" s="167" t="s">
        <v>89</v>
      </c>
      <c r="K5" s="361"/>
      <c r="L5" s="361"/>
      <c r="M5" s="361"/>
      <c r="N5" s="361"/>
      <c r="O5" s="361"/>
      <c r="P5" s="361"/>
    </row>
    <row r="6" spans="1:16" ht="13.5">
      <c r="A6" s="167">
        <v>1</v>
      </c>
      <c r="B6" s="167">
        <v>2</v>
      </c>
      <c r="C6" s="167">
        <v>3</v>
      </c>
      <c r="D6" s="167">
        <v>4</v>
      </c>
      <c r="E6" s="167">
        <v>5</v>
      </c>
      <c r="F6" s="167">
        <v>6</v>
      </c>
      <c r="G6" s="167">
        <v>7</v>
      </c>
      <c r="H6" s="167">
        <v>8</v>
      </c>
      <c r="I6" s="167">
        <v>9</v>
      </c>
      <c r="J6" s="167">
        <v>10</v>
      </c>
      <c r="K6" s="167">
        <v>11</v>
      </c>
      <c r="L6" s="167">
        <v>12</v>
      </c>
      <c r="M6" s="167">
        <v>13</v>
      </c>
      <c r="N6" s="167">
        <v>14</v>
      </c>
      <c r="O6" s="167">
        <v>15</v>
      </c>
      <c r="P6" s="167">
        <v>16</v>
      </c>
    </row>
    <row r="7" spans="1:16" ht="13.5">
      <c r="A7" s="28"/>
      <c r="B7" s="177"/>
      <c r="C7" s="178"/>
      <c r="D7" s="178"/>
      <c r="E7" s="178"/>
      <c r="F7" s="178"/>
      <c r="G7" s="178"/>
      <c r="H7" s="178"/>
      <c r="I7" s="178"/>
      <c r="J7" s="178"/>
      <c r="K7" s="178"/>
      <c r="L7" s="178"/>
      <c r="M7" s="178"/>
      <c r="N7" s="178"/>
      <c r="O7" s="178"/>
      <c r="P7" s="178"/>
    </row>
    <row r="8" spans="1:16" ht="13.5">
      <c r="A8" s="28"/>
      <c r="B8" s="177"/>
      <c r="C8" s="178"/>
      <c r="D8" s="178"/>
      <c r="E8" s="178"/>
      <c r="F8" s="178"/>
      <c r="G8" s="178"/>
      <c r="H8" s="178"/>
      <c r="I8" s="178"/>
      <c r="J8" s="178"/>
      <c r="K8" s="178"/>
      <c r="L8" s="178"/>
      <c r="M8" s="178"/>
      <c r="N8" s="178"/>
      <c r="O8" s="178"/>
      <c r="P8" s="178"/>
    </row>
    <row r="9" spans="1:16" ht="13.5">
      <c r="A9" s="28"/>
      <c r="B9" s="177"/>
      <c r="C9" s="178"/>
      <c r="D9" s="178"/>
      <c r="E9" s="178"/>
      <c r="F9" s="178"/>
      <c r="G9" s="178"/>
      <c r="H9" s="178"/>
      <c r="I9" s="178"/>
      <c r="J9" s="178"/>
      <c r="K9" s="178"/>
      <c r="L9" s="178"/>
      <c r="M9" s="178"/>
      <c r="N9" s="178"/>
      <c r="O9" s="178"/>
      <c r="P9" s="178"/>
    </row>
    <row r="10" spans="1:16" ht="13.5">
      <c r="A10" s="28"/>
      <c r="B10" s="177"/>
      <c r="C10" s="178"/>
      <c r="D10" s="178"/>
      <c r="E10" s="178"/>
      <c r="F10" s="178"/>
      <c r="G10" s="178"/>
      <c r="H10" s="178"/>
      <c r="I10" s="178"/>
      <c r="J10" s="178"/>
      <c r="K10" s="178"/>
      <c r="L10" s="178"/>
      <c r="M10" s="178"/>
      <c r="N10" s="178"/>
      <c r="O10" s="178"/>
      <c r="P10" s="178"/>
    </row>
    <row r="11" spans="1:16" ht="13.5">
      <c r="A11" s="28"/>
      <c r="B11" s="177"/>
      <c r="C11" s="178"/>
      <c r="D11" s="178"/>
      <c r="E11" s="178"/>
      <c r="F11" s="178"/>
      <c r="G11" s="178"/>
      <c r="H11" s="178"/>
      <c r="I11" s="178"/>
      <c r="J11" s="178"/>
      <c r="K11" s="178"/>
      <c r="L11" s="178"/>
      <c r="M11" s="178"/>
      <c r="N11" s="178"/>
      <c r="O11" s="178"/>
      <c r="P11" s="178"/>
    </row>
    <row r="12" spans="1:16" ht="13.5">
      <c r="A12" s="28"/>
      <c r="B12" s="177"/>
      <c r="C12" s="71"/>
      <c r="D12" s="71"/>
      <c r="E12" s="71"/>
      <c r="F12" s="71"/>
      <c r="G12" s="71"/>
      <c r="H12" s="71"/>
      <c r="I12" s="71"/>
      <c r="J12" s="71"/>
      <c r="K12" s="71"/>
      <c r="L12" s="71"/>
      <c r="M12" s="71"/>
      <c r="N12" s="71"/>
      <c r="O12" s="71"/>
      <c r="P12" s="71"/>
    </row>
    <row r="13" spans="1:16" s="6" customFormat="1" ht="13.5">
      <c r="A13" s="105"/>
      <c r="B13" s="105" t="s">
        <v>113</v>
      </c>
      <c r="C13" s="170"/>
      <c r="D13" s="170"/>
      <c r="E13" s="170"/>
      <c r="F13" s="170"/>
      <c r="G13" s="170"/>
      <c r="H13" s="170"/>
      <c r="I13" s="170"/>
      <c r="J13" s="170"/>
      <c r="K13" s="170"/>
      <c r="L13" s="170"/>
      <c r="M13" s="170"/>
      <c r="N13" s="170"/>
      <c r="O13" s="170"/>
      <c r="P13" s="170"/>
    </row>
    <row r="14" spans="1:16" ht="45" customHeight="1">
      <c r="A14" s="179"/>
      <c r="B14" s="173" t="s">
        <v>130</v>
      </c>
      <c r="C14" s="164" t="s">
        <v>160</v>
      </c>
      <c r="D14" s="164" t="s">
        <v>160</v>
      </c>
      <c r="E14" s="164"/>
      <c r="F14" s="165"/>
      <c r="G14" s="164" t="s">
        <v>160</v>
      </c>
      <c r="H14" s="164" t="s">
        <v>160</v>
      </c>
      <c r="I14" s="164"/>
      <c r="J14" s="165"/>
      <c r="K14" s="164" t="s">
        <v>160</v>
      </c>
      <c r="L14" s="165"/>
      <c r="M14" s="164" t="s">
        <v>160</v>
      </c>
      <c r="N14" s="165"/>
      <c r="O14" s="164" t="s">
        <v>160</v>
      </c>
      <c r="P14" s="165"/>
    </row>
  </sheetData>
  <mergeCells count="17">
    <mergeCell ref="K3:L3"/>
    <mergeCell ref="K4:K5"/>
    <mergeCell ref="L4:L5"/>
    <mergeCell ref="O4:O5"/>
    <mergeCell ref="M3:N3"/>
    <mergeCell ref="O3:P3"/>
    <mergeCell ref="M4:M5"/>
    <mergeCell ref="N4:N5"/>
    <mergeCell ref="P4:P5"/>
    <mergeCell ref="A3:A5"/>
    <mergeCell ref="B3:B5"/>
    <mergeCell ref="C3:F3"/>
    <mergeCell ref="G3:J3"/>
    <mergeCell ref="C4:D4"/>
    <mergeCell ref="E4:F4"/>
    <mergeCell ref="G4:H4"/>
    <mergeCell ref="I4:J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УМВС України в Закарпатській області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Пользователь</cp:lastModifiedBy>
  <cp:lastPrinted>2020-11-26T11:41:09Z</cp:lastPrinted>
  <dcterms:created xsi:type="dcterms:W3CDTF">2002-11-05T07:08:11Z</dcterms:created>
  <dcterms:modified xsi:type="dcterms:W3CDTF">2020-11-26T11:41:12Z</dcterms:modified>
  <cp:category/>
  <cp:version/>
  <cp:contentType/>
  <cp:contentStatus/>
</cp:coreProperties>
</file>