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9435" tabRatio="686" activeTab="0"/>
  </bookViews>
  <sheets>
    <sheet name="дод.1 дох" sheetId="1" r:id="rId1"/>
    <sheet name="дод.2 за ПКВК " sheetId="2" r:id="rId2"/>
    <sheet name="дод.3 за ГРК" sheetId="3" r:id="rId3"/>
    <sheet name="дод.4 кредит " sheetId="4" r:id="rId4"/>
    <sheet name="дод.5 джер" sheetId="5" r:id="rId5"/>
    <sheet name="дод.6 трансф" sheetId="6" r:id="rId6"/>
    <sheet name="дод.7 кап" sheetId="7" r:id="rId7"/>
    <sheet name="дод.8 прогр" sheetId="8" r:id="rId8"/>
  </sheets>
  <definedNames>
    <definedName name="_xlfn.AGGREGATE" hidden="1">#NAME?</definedName>
    <definedName name="Z_03B0B3DA_D3A4_42AD_B307_1A4E0842AF4B_.wvu.PrintTitles" localSheetId="5" hidden="1">'дод.6 трансф'!$A:$B,'дод.6 трансф'!$4:$6</definedName>
    <definedName name="Z_0D23CBFE_1AE5_44E3_A57B_1104ADF05CF0_.wvu.PrintTitles" localSheetId="0" hidden="1">'дод.1 дох'!$3:$5</definedName>
    <definedName name="Z_1424C569_718F_47D6_BC5A_D67C1E6BA45C_.wvu.PrintArea" localSheetId="2" hidden="1">'дод.3 за ГРК'!$A$1:$Q$228</definedName>
    <definedName name="Z_1424C569_718F_47D6_BC5A_D67C1E6BA45C_.wvu.PrintTitles" localSheetId="0" hidden="1">'дод.1 дох'!$4:$5</definedName>
    <definedName name="Z_1424C569_718F_47D6_BC5A_D67C1E6BA45C_.wvu.PrintTitles" localSheetId="1" hidden="1">'дод.2 за ПКВК '!$4:$7</definedName>
    <definedName name="Z_1424C569_718F_47D6_BC5A_D67C1E6BA45C_.wvu.PrintTitles" localSheetId="2" hidden="1">'дод.3 за ГРК'!$4:$7</definedName>
    <definedName name="Z_1424C569_718F_47D6_BC5A_D67C1E6BA45C_.wvu.PrintTitles" localSheetId="5" hidden="1">'дод.6 трансф'!$A:$B,'дод.6 трансф'!$4:$6</definedName>
    <definedName name="Z_1424C569_718F_47D6_BC5A_D67C1E6BA45C_.wvu.PrintTitles" localSheetId="6" hidden="1">'дод.7 кап'!$4:$4</definedName>
    <definedName name="Z_1424C569_718F_47D6_BC5A_D67C1E6BA45C_.wvu.PrintTitles" localSheetId="7" hidden="1">'дод.8 прогр'!$4:$4</definedName>
    <definedName name="Z_1B1A9892_A06E_4A35_8FAC_56CF2DB04667_.wvu.PrintTitles" localSheetId="5" hidden="1">'дод.6 трансф'!$A:$B,'дод.6 трансф'!$4:$6</definedName>
    <definedName name="Z_89B724E8_ED6C_4DB8_8245_E5D235C9793D_.wvu.PrintTitles" localSheetId="0" hidden="1">'дод.1 дох'!$3:$5</definedName>
    <definedName name="_xlnm.Print_Titles" localSheetId="0">'дод.1 дох'!$4:$5</definedName>
    <definedName name="_xlnm.Print_Titles" localSheetId="1">'дод.2 за ПКВК '!$4:$7</definedName>
    <definedName name="_xlnm.Print_Titles" localSheetId="2">'дод.3 за ГРК'!$4:$7</definedName>
    <definedName name="_xlnm.Print_Titles" localSheetId="5">'дод.6 трансф'!$A:$B,'дод.6 трансф'!$4:$6</definedName>
    <definedName name="_xlnm.Print_Titles" localSheetId="6">'дод.7 кап'!$4:$4</definedName>
    <definedName name="_xlnm.Print_Titles" localSheetId="7">'дод.8 прогр'!$4:$4</definedName>
    <definedName name="_xlnm.Print_Area" localSheetId="1">'дод.2 за ПКВК '!$A$1:$P$181</definedName>
    <definedName name="_xlnm.Print_Area" localSheetId="2">'дод.3 за ГРК'!$A$1:$Q$228</definedName>
    <definedName name="_xlnm.Print_Area" localSheetId="5">'дод.6 трансф'!$A$1:$L$37</definedName>
    <definedName name="_xlnm.Print_Area" localSheetId="7">'дод.8 прогр'!$A$1:$H$128</definedName>
  </definedNames>
  <calcPr fullCalcOnLoad="1"/>
</workbook>
</file>

<file path=xl/sharedStrings.xml><?xml version="1.0" encoding="utf-8"?>
<sst xmlns="http://schemas.openxmlformats.org/spreadsheetml/2006/main" count="1802" uniqueCount="732">
  <si>
    <r>
      <t xml:space="preserve">Управління капітального будівництва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</si>
  <si>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містобудування та архітектури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</si>
  <si>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містобудування та архітектури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</si>
  <si>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>Пільгові довгострокові кредити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молодим сім’ям та одиноким молодим громадян  на будівництво/придбання житла  та їх повернення</t>
    </r>
  </si>
  <si>
    <r>
      <t xml:space="preserve">Департамент інфраструктури, розвитку і утримання мережі автомобільних доріг загального користування місцевого значення та житлово-комунального господарства облдержадміністрації  </t>
    </r>
    <r>
      <rPr>
        <sz val="12"/>
        <rFont val="Times New Roman"/>
        <family val="1"/>
      </rPr>
      <t>(головний розпорядник)</t>
    </r>
  </si>
  <si>
    <r>
      <t xml:space="preserve">Департамент інфраструктури, розвитку і утримання мережі автомобільних доріг загального користування місцевого значення та житлово-комунального господарства облдержадміністрації 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</si>
  <si>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інформаційної діяльності та комунікацій з громадськістю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</si>
  <si>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інформаційної діяльності та комунікацій з громадськістю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</si>
  <si>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агропромислового розвитку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</si>
  <si>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агропромислового розвитку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</si>
  <si>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зовнішньоекономічних зв'язків, інвестицій та транскордонного співробітництва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</si>
  <si>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зовнішньоекономічних зв'язків, інвестицій та транскордонного співробітництва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</si>
  <si>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економічного розвитку і торгівлі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</si>
  <si>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 і торгівлі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</si>
  <si>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екології та природних ресурсів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</si>
  <si>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екології та природних ресурсів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</si>
  <si>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цивільного захисту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</si>
  <si>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цивільного захисту облдержадміністрації </t>
    </r>
    <r>
      <rPr>
        <sz val="12"/>
        <rFont val="Times New Roman"/>
        <family val="1"/>
      </rPr>
      <t>(відповідальний виконавець)</t>
    </r>
  </si>
  <si>
    <t>Регіональна програма забезпечення права дитини на виховання у сімейному оточенні на 2018-2025 роки</t>
  </si>
  <si>
    <t xml:space="preserve">Видатки на поховання учасників бойових дій та осіб з інвалідністю внаслідок війни </t>
  </si>
  <si>
    <t>Встановлення телефонів особам з інвалідністю I і II груп</t>
  </si>
  <si>
    <r>
      <t xml:space="preserve">Управління капітального будівництва облдержадміністрації </t>
    </r>
    <r>
      <rPr>
        <sz val="12"/>
        <rFont val="Times New Roman"/>
        <family val="1"/>
      </rPr>
      <t>(відповідальний виконавець)</t>
    </r>
  </si>
  <si>
    <t>Будівництво освітніх установ та закладів</t>
  </si>
  <si>
    <r>
      <t xml:space="preserve">Департамент інфраструктури, розвитку і утримання мережі автомобільних доріг загального користування місцевого значення та житлово-комунального господарства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</si>
  <si>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фінансів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</si>
  <si>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фінансів облдержадміністрації </t>
    </r>
    <r>
      <rPr>
        <sz val="12"/>
        <rFont val="Times New Roman"/>
        <family val="1"/>
      </rPr>
      <t>(відповідальний виконавець)</t>
    </r>
  </si>
  <si>
    <t>Дотації з місцевого бюджету іншим бюджетам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</si>
  <si>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</si>
  <si>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0213240</t>
  </si>
  <si>
    <t>0213241</t>
  </si>
  <si>
    <t>0211162</t>
  </si>
  <si>
    <t>0214082</t>
  </si>
  <si>
    <t xml:space="preserve">8500 </t>
  </si>
  <si>
    <t>Підтримка фізкультурно-спортивного руху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</si>
  <si>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</si>
  <si>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1115052</t>
  </si>
  <si>
    <t>1115050</t>
  </si>
  <si>
    <t>Встановлення металевих конструкцій-турнікетів в краєзнавчому музеї та музеї народної архітектури та побуту</t>
  </si>
  <si>
    <t>Капітальний ремонт (реставраційний) Закарпатської обласної філармонії (заміна вікон)</t>
  </si>
  <si>
    <t>Капітальний ремонт (реставраційний) церкви Св.Духа, с.Колочава-Горб Міжгірського району</t>
  </si>
  <si>
    <t>Капітальний ремонт (реставраційний) церкви та дзвіниці Св.Параскеви, с.Олександрівка Хустського району</t>
  </si>
  <si>
    <t>Капітальний ремонт (реставраційний) дзвіниці Миколаївської церкви, с.Сокирниця Хустського району</t>
  </si>
  <si>
    <t>Реконструкція будівлі Закарпатського обласного бюро судово-медичної еспертизи (лабораторного корпусу) в м.Ужгороді по вул. Перемоги, 83</t>
  </si>
  <si>
    <t xml:space="preserve">Реконструкція прохідної Мукачівського дитячого будинку-інтернату </t>
  </si>
  <si>
    <t>відшкодування вартості лікарських засобів для лікування окремих захворювань за рахунок відповідної субвенції з державного бюджету
(КПКВК 3719460)</t>
  </si>
  <si>
    <t>Разом по загальному фонду</t>
  </si>
  <si>
    <t>07501000000</t>
  </si>
  <si>
    <t>отг Вільховецька (Тячівський район)</t>
  </si>
  <si>
    <t>07502000000</t>
  </si>
  <si>
    <t>отг Тячівська (Тячівський район)</t>
  </si>
  <si>
    <t>07503000000</t>
  </si>
  <si>
    <t>отг Полянська (Свалявський район)</t>
  </si>
  <si>
    <t>Разом по об'єднаних територіальних громадах</t>
  </si>
  <si>
    <t>отг Іршавська (Іршавський район)</t>
  </si>
  <si>
    <t>отг Перечинська (Перечинський район)</t>
  </si>
  <si>
    <t>отг Баранинська (Ужгородський район)</t>
  </si>
  <si>
    <t>Житлово-комунальне господарство</t>
  </si>
  <si>
    <t>Економічна діяльність</t>
  </si>
  <si>
    <t>Розвиток готельного господарства та туризму</t>
  </si>
  <si>
    <t>Транспорт та транспортна інфраструктура, дорожнє господарство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</si>
  <si>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</si>
  <si>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</si>
  <si>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</si>
  <si>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</si>
  <si>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</si>
  <si>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</si>
  <si>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8300</t>
  </si>
  <si>
    <t>Засоби масової інформації</t>
  </si>
  <si>
    <t>Програма утримання об'єктів спільної власності територіальних громад сіл, селищ, міст області на 2016-2018 роки</t>
  </si>
  <si>
    <t>Програма фінансового забезпечення розвитку транскордонної співпраці органів місцевого самоврядування Закарпатської області на 2018 рік</t>
  </si>
  <si>
    <t>Програма забезпечення розвитку освіти, культури, традицій, національних меншин області на 2016-2020 роки</t>
  </si>
  <si>
    <t>Програма інформатизації області на 2016 - 2018 роки</t>
  </si>
  <si>
    <t>Програма мобілізаційної підготовки Закарпатської області на 2018 рік</t>
  </si>
  <si>
    <t>Програма розвитку транскордонного співробітництва Закарпатської області на 2016 -2020 роки</t>
  </si>
  <si>
    <t>Програма формування позитивного міжнародного інвестиційного іміджу  та залучення іноземних інвестицій у Закарпатську область на 2016-2020 роки</t>
  </si>
  <si>
    <t>Регіональна програма із забезпечення участі громадськості у формуванні та реалізації державної політики і вивчення суспільної думки на 2015-2018 роки</t>
  </si>
  <si>
    <t xml:space="preserve">Програма підтримки засобів масової інформації, та розвитку інформаційної галузі на 2018-2020 роки </t>
  </si>
  <si>
    <t>Програма підтримки видання місцевих авторів, популяризація закарпатської книги  та сприяння книгорозповсюдженню на 2018-2020 роки</t>
  </si>
  <si>
    <t>Програма створення та накопичення регіонального резерву матеріально-технічних засобів та засобів індивідуального захисту органів дихання непрацюючого населення Закарпатської області на 2016-2020 роки</t>
  </si>
  <si>
    <t>Програма розвитку системи зв'язку, оповіщення та інформатизації цивільної оборони Закарпатської області на 2016-2020 роки</t>
  </si>
  <si>
    <t>Програма розвитку малого і середнього підприємництва в області на 2017 - 2018 роки</t>
  </si>
  <si>
    <t>Програма розвитку туризму та курортів в Закарпатській області на 2016-2020 роки</t>
  </si>
  <si>
    <t>Капітальні видатки</t>
  </si>
  <si>
    <t>Спорудження пам'ятника жертвам Голодомору 1932-1933 років в Україні (в тому числі проектно-кошторисна документація, експертиза)</t>
  </si>
  <si>
    <t xml:space="preserve">Програма розвитку освіти Закарпаття на 2013-2022 роки </t>
  </si>
  <si>
    <t xml:space="preserve">Програма поліпшення вивчення  української мови у загальноосвітніх навчальних закладах з навчанням мовами національних меншин </t>
  </si>
  <si>
    <t>Програма і централізовані заходи боротьби з туберкульозом</t>
  </si>
  <si>
    <t>Обласна цільова соціальна програма протидії захворювання на туберкульоз на 2017-2021 роки</t>
  </si>
  <si>
    <t>Забезпечення централізованих заходів з лікування хворих на цукровий та нецукровий діабет</t>
  </si>
  <si>
    <t>Обласна програма боротьби з онкологічними захворюваннями на період до 2021 року</t>
  </si>
  <si>
    <t>Програма розвитку та вдосконалення нефрологічної служби в області на 2016-2020 роки</t>
  </si>
  <si>
    <t>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2016-2020 роки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</si>
  <si>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</si>
  <si>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</si>
  <si>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</si>
  <si>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0117693</t>
  </si>
  <si>
    <t>Реконструкція з добудовою 4-го залу СК «Юність»</t>
  </si>
  <si>
    <t xml:space="preserve">Придбання та монтаж СКТП 400 (реконструкція спального корпусу на 70 ліжкомісць під відділення інтенсивного медичного огляду) у Тур'я-Реметівському психоневрологічному інтернаті </t>
  </si>
  <si>
    <t>Реконструкція водопостачання і водозабору  Тур'я-Реметівського психоневрологічного інтернату за адресою с.Тур'я Ремета вул.Мала,16</t>
  </si>
  <si>
    <t>Програма забезпечення медикаментами, виробами медичного призначення та проведення безкоштовного зубопротезування ветеранів війни та пільгової категорії населення області на 2017-2021 роки</t>
  </si>
  <si>
    <t>Регіональна програма «Репродуктивне здоров'я населення Закарпатської області на період до 2020 року»</t>
  </si>
  <si>
    <t>Програма поліпшення надання медичної допомоги дітям, які страждають на хворобу Крона на 2017-2019 роки</t>
  </si>
  <si>
    <t>Регіональна програма сімейної, демографічної, ґендерної політики, попередження насильства в сім’ї та протидії торгівлі людьми на 2016-2020 роки</t>
  </si>
  <si>
    <t>Регіональна програма оздоровлення та відпочинку дітей і розвитку мережі дитячих закладів оздоровлення та відпочинку на 2018-2021 роки</t>
  </si>
  <si>
    <t>Програма «Турбота» щодо посилення соціального захисту громадян на 2016-2018 роки</t>
  </si>
  <si>
    <t>Програма розвитку культури і мистецтва в області на 2016-2020 роки</t>
  </si>
  <si>
    <t>Комплексна програма збереження та використання пам'яток культурної спадщини Закарпатської області на 2016-2020 роки</t>
  </si>
  <si>
    <t>Регіональна програма «Молодь Закарпаття» на 2016-2020 роки</t>
  </si>
  <si>
    <t>Програма розвитку фізичної культури і спорту в Закарпатській області на період до 2020 року</t>
  </si>
  <si>
    <t>Програма поводження з твердими побутовими відходами у Закарпатській області на 2016-2020 роки</t>
  </si>
  <si>
    <t>Програма енергоефективності та енергозбереження  Закарпатської області на 2016-2020 роки</t>
  </si>
  <si>
    <t>Комплексна соціально-економічна програма забезпечення молоді, учасників АТО та внутрішньо переміщених осіб житлом у Закарпатській області на 2018-2022 роки</t>
  </si>
  <si>
    <t>Програма створення та впровадження містобудівного кадастру Закарпатської області на 2014-2018 роки</t>
  </si>
  <si>
    <t>Програма охорони навколишнього природного середовища Закарпатської області на  2016 - 2018 роки</t>
  </si>
  <si>
    <t>Районна лікарня (акушерсько-гінекологічний корпус), м.Рахів-будівництво</t>
  </si>
  <si>
    <t>Будівництво медичних установ та закладів</t>
  </si>
  <si>
    <t>Код ВКВ/ ТПКВК
МБ</t>
  </si>
  <si>
    <t>Обласна цільова програма «Власний дім» на 2016-2020 роки</t>
  </si>
  <si>
    <t>Програма підвищення ефективності функціонування ЗОКП «Міжнародний аеропорт «Ужгород» на 2017-2020 роки</t>
  </si>
  <si>
    <t>Програма «Центр культур національних меншин Закарпаття»  на 2016-2020 роки</t>
  </si>
  <si>
    <t>Будівництво об'єктів соціально-культурного призначення</t>
  </si>
  <si>
    <r>
      <t>Обласна програма «Цукровий та нецукровий діабет</t>
    </r>
    <r>
      <rPr>
        <sz val="12"/>
        <rFont val="Times New Roman"/>
        <family val="1"/>
      </rPr>
      <t>»</t>
    </r>
    <r>
      <rPr>
        <i/>
        <sz val="12"/>
        <rFont val="Times New Roman"/>
        <family val="1"/>
      </rPr>
      <t xml:space="preserve"> на 2016-2020 роки</t>
    </r>
  </si>
  <si>
    <t>1917640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</si>
  <si>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</si>
  <si>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  -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людей»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</si>
  <si>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</si>
  <si>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</si>
  <si>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</si>
  <si>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Освіта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</si>
  <si>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</si>
  <si>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</si>
  <si>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>0922</t>
  </si>
  <si>
    <t>0910</t>
  </si>
  <si>
    <t>0960</t>
  </si>
  <si>
    <t>Підготовка кадрів професійно-технічними закладами та іншими закладами освіти</t>
  </si>
  <si>
    <t>0930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</si>
  <si>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</si>
  <si>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</si>
  <si>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</si>
  <si>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0111</t>
  </si>
  <si>
    <t>Освітня субвенція - всього:</t>
  </si>
  <si>
    <t xml:space="preserve">Підготовка кадрів вищими навчальними закладами І-ІІ рівнів акредитації (коледжами, технікумами, училищами) </t>
  </si>
  <si>
    <t>0941</t>
  </si>
  <si>
    <t xml:space="preserve">Підвищення кваліфікації, перепідготовка кадрів закладами післядипломної освіти </t>
  </si>
  <si>
    <t>0950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</si>
  <si>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</si>
  <si>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</si>
  <si>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0990</t>
  </si>
  <si>
    <t>Охорона здоров’я</t>
  </si>
  <si>
    <t>Медична субвенція - всього:</t>
  </si>
  <si>
    <t>Багатопрофільна стаціонарна медична допомога населенню</t>
  </si>
  <si>
    <t xml:space="preserve">Спеціалізована стаціонарна медична допомога населенню </t>
  </si>
  <si>
    <t>0731</t>
  </si>
  <si>
    <t>Санаторно-курортна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</si>
  <si>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</si>
  <si>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</si>
  <si>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</si>
  <si>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0734</t>
  </si>
  <si>
    <t>0761</t>
  </si>
  <si>
    <t>0762</t>
  </si>
  <si>
    <t>0724</t>
  </si>
  <si>
    <t>Стоматологічна допомога населенню</t>
  </si>
  <si>
    <t>0722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</si>
  <si>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</si>
  <si>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</si>
  <si>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Програми і централізовані заходи у галузі охорони здоров’я</t>
  </si>
  <si>
    <t>0740</t>
  </si>
  <si>
    <t>0763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</si>
  <si>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</si>
  <si>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</si>
  <si>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Інші  програми, заклади та заходи у сфері охорони здоров’я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</si>
  <si>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</si>
  <si>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</si>
  <si>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0611161</t>
  </si>
  <si>
    <t>0611162</t>
  </si>
  <si>
    <t>1011</t>
  </si>
  <si>
    <t>Забезпечення реалізації окремих програм для осіб з інвалідністю</t>
  </si>
  <si>
    <t>0813170</t>
  </si>
  <si>
    <t>0813172</t>
  </si>
  <si>
    <t>0813200</t>
  </si>
  <si>
    <t>0813240</t>
  </si>
  <si>
    <t>Забезпечення діяльності інших закладів у сфері соціального захисту і соціального забезпечення</t>
  </si>
  <si>
    <t>0813241</t>
  </si>
  <si>
    <t>0813242</t>
  </si>
  <si>
    <t>Інші заходи у сфері соціального захисту і соціального забезпечення</t>
  </si>
  <si>
    <t>1014081</t>
  </si>
  <si>
    <t>1014082</t>
  </si>
  <si>
    <t>Соціальний захист та соціальне забезпечення</t>
  </si>
  <si>
    <t>Пільгове медичне обслуговування осіб, які постраждали внаслідок Чорнобильської катастрофи</t>
  </si>
  <si>
    <t>1070</t>
  </si>
  <si>
    <t>1030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</si>
  <si>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</si>
  <si>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</si>
  <si>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1010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</si>
  <si>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</si>
  <si>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</si>
  <si>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1040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</si>
  <si>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</si>
  <si>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сім’ї,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</si>
  <si>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</si>
  <si>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</si>
  <si>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</si>
  <si>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</si>
  <si>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</si>
  <si>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1090</t>
  </si>
  <si>
    <t>Заходи державної політики з питань дітей та їх соціального захисту</t>
  </si>
  <si>
    <t>3112</t>
  </si>
  <si>
    <t>Культура і мистецтво</t>
  </si>
  <si>
    <t>Програма діяльності Закарпатського регіонального відділення  Пошуково-видавничого агентства «Книга пам'яті України», обласної редакційної колегії книги «Реабілітовані історією» та редколегії по підготовці і випуску «Зводу пам'яток історії та культури Закарпатської області» на 2018 рік</t>
  </si>
  <si>
    <t>Реконструкція частини приміщень нежитлової будівлі літ.Б  по вул.Грибоєдова, 20б в м.Ужгороді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</si>
  <si>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</si>
  <si>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</si>
  <si>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і виставок</t>
  </si>
  <si>
    <t>Інші заклади та заходи в галузі культури і мистецтва</t>
  </si>
  <si>
    <t>4020</t>
  </si>
  <si>
    <t>0822</t>
  </si>
  <si>
    <t>0824</t>
  </si>
  <si>
    <t>0829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</si>
  <si>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</si>
  <si>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</si>
  <si>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Фізична культура і спорт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</si>
  <si>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</si>
  <si>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</si>
  <si>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</si>
  <si>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0110150</t>
  </si>
  <si>
    <t>0116090</t>
  </si>
  <si>
    <t>6090</t>
  </si>
  <si>
    <t>0640</t>
  </si>
  <si>
    <t>Інша діяльність у сфері житлово-комунального господарства</t>
  </si>
  <si>
    <t>0117690</t>
  </si>
  <si>
    <t>7690</t>
  </si>
  <si>
    <t>0490</t>
  </si>
  <si>
    <t>Інша економічна діяльність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</si>
  <si>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</si>
  <si>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</si>
  <si>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</si>
  <si>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</si>
  <si>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0117680</t>
  </si>
  <si>
    <t>7680</t>
  </si>
  <si>
    <t>Членські внески до асоціацій органів місцевого самоврядування</t>
  </si>
  <si>
    <t>0211140</t>
  </si>
  <si>
    <t>1140</t>
  </si>
  <si>
    <t>0216090</t>
  </si>
  <si>
    <t>0217413</t>
  </si>
  <si>
    <t>7413</t>
  </si>
  <si>
    <t>0451</t>
  </si>
  <si>
    <t>Інші заходи у сфері автотранспорту</t>
  </si>
  <si>
    <t>0214080</t>
  </si>
  <si>
    <t>0211160</t>
  </si>
  <si>
    <t>0217520</t>
  </si>
  <si>
    <t>7520</t>
  </si>
  <si>
    <t>0460</t>
  </si>
  <si>
    <t>Додаток 1
до рішення обласної ради
«Про обласний бюджет на 2018 рік»</t>
  </si>
  <si>
    <t>Додаток 2
до рішення обласної ради
«Про обласний бюджет на 2018 рік»</t>
  </si>
  <si>
    <t>Додаток 3
до рішення обласної ради
«Про обласний бюджет на 2018 рік»</t>
  </si>
  <si>
    <t>Додаток 4
до рішення обласної ради
«Про обласний бюджет на 2018 рік»</t>
  </si>
  <si>
    <t>Додаток 5
до рішення обласної ради
«Про обласний бюджет на 2018 рік»</t>
  </si>
  <si>
    <t>Додаток 6
до рішення обласної ради
«Про обласний бюджет на 2018 рік»</t>
  </si>
  <si>
    <t>Додаток 7
до рішення обласної ради
«Про обласний бюджет на 2018 рік»</t>
  </si>
  <si>
    <t>Додаток 8
до рішення обласної ради
«Про обласний бюджет на 2018 рік»</t>
  </si>
  <si>
    <t>Здійснення заходів в рамках проведення експерименту з розвитку автомобільних доріг загального користування в усіх областях та м.Києві, а також дорожньої інфраструктури у м.Києві</t>
  </si>
  <si>
    <t>Капітальний ремонт гуртожитку (корпус «Б», Ужгородського коледжу культури і мистецтв Закарпатської області, м.Ужгород, вул.Минайська,38/80</t>
  </si>
  <si>
    <t>Будівництво залізничної вузькоколійної станції в с.Кушниця Іршавського району, в тому числі виготовлення проектно-кошторисної документації</t>
  </si>
  <si>
    <t>Реалізація Національної програми інформатизації</t>
  </si>
  <si>
    <t>Рентна плата за користування надрами для видобування природного газу</t>
  </si>
  <si>
    <t>Плата за ліцензії на право експорту, імпорту алкогольними  напоями та тютюновими виробами</t>
  </si>
  <si>
    <t>Податок на прибуток організацій і підприємств споживчої кооперації, кооперативів та громадських об'єднань</t>
  </si>
  <si>
    <t>0218220</t>
  </si>
  <si>
    <t>8220</t>
  </si>
  <si>
    <t>0380</t>
  </si>
  <si>
    <t>Заходи та роботи з мобілізаційної підготовки місцевого значення</t>
  </si>
  <si>
    <t>0213112</t>
  </si>
  <si>
    <t>0454</t>
  </si>
  <si>
    <t>Утримання та розвиток місцевих аеропортів</t>
  </si>
  <si>
    <t>0830</t>
  </si>
  <si>
    <t>Інші заходи у сфері засобів масової інформації</t>
  </si>
  <si>
    <t>Фінансова підтримка засобів масової інформації</t>
  </si>
  <si>
    <t>2517630</t>
  </si>
  <si>
    <t>0411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</si>
  <si>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</si>
  <si>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</si>
  <si>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0320</t>
  </si>
  <si>
    <t>Заходи запобігання та ліквідації надзвичайних ситуацій та наслідків стихійного лиха</t>
  </si>
  <si>
    <t>0611040</t>
  </si>
  <si>
    <t>0611050</t>
  </si>
  <si>
    <t>0611060</t>
  </si>
  <si>
    <t>0611070</t>
  </si>
  <si>
    <t>Програма «Ромське населення Закарпаття» на 2016-2020 роки</t>
  </si>
  <si>
    <t xml:space="preserve">  -"-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</si>
  <si>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</si>
  <si>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0611080</t>
  </si>
  <si>
    <t>Надання загальної середньої освіти загальноосвітніми спеціалізованими школами-інтернатами з поглибленим
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
фізичною підготовкою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</si>
  <si>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</si>
  <si>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</si>
  <si>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</si>
  <si>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0611120</t>
  </si>
  <si>
    <t>Підготовка кадрів вищими навчальними закладами І-ІІ рівнів акредитації (коледжами, технікумами, училищами)</t>
  </si>
  <si>
    <t>0611140</t>
  </si>
  <si>
    <t>0611150</t>
  </si>
  <si>
    <t>0611160</t>
  </si>
  <si>
    <t>0711120</t>
  </si>
  <si>
    <t>1120</t>
  </si>
  <si>
    <t>0711140</t>
  </si>
  <si>
    <t>0712010</t>
  </si>
  <si>
    <t>2010</t>
  </si>
  <si>
    <t>0712020</t>
  </si>
  <si>
    <t>2020</t>
  </si>
  <si>
    <t xml:space="preserve">Програма діяльності державної установи Закарпатський обласний контактний центр на 2017-2019 роки </t>
  </si>
  <si>
    <t>здійснення переданих видатків у сфері охорони здоров’я за рахунок коштів медичної субвенції
(цільові видатки на лікування хворих на цукровий діабет для відшкодування вартості препаратів інсуліну)
(КПКВК 3719410)</t>
  </si>
  <si>
    <t>Будівництво житла для окремих категорій населення відповідно до законодавства</t>
  </si>
  <si>
    <t>Будівництво житла - 2 квартири для учасників АТО, членів їх сімей та внутрішньо переміщених осіб</t>
  </si>
  <si>
    <t>0732</t>
  </si>
  <si>
    <t>0712040</t>
  </si>
  <si>
    <t>2040</t>
  </si>
  <si>
    <t>0712050</t>
  </si>
  <si>
    <t>2050</t>
  </si>
  <si>
    <t>0712060</t>
  </si>
  <si>
    <t>2060</t>
  </si>
  <si>
    <t>0712070</t>
  </si>
  <si>
    <t>2070</t>
  </si>
  <si>
    <t>0712100</t>
  </si>
  <si>
    <t>2100</t>
  </si>
  <si>
    <t>0712120</t>
  </si>
  <si>
    <t>2120</t>
  </si>
  <si>
    <t>0712130</t>
  </si>
  <si>
    <t>2130</t>
  </si>
  <si>
    <t>0712140</t>
  </si>
  <si>
    <t>2140</t>
  </si>
  <si>
    <t>0712142</t>
  </si>
  <si>
    <t>2142</t>
  </si>
  <si>
    <t>Програми і централізовані заходи боротьби з туберкульозом</t>
  </si>
  <si>
    <t>0712144</t>
  </si>
  <si>
    <t>2144</t>
  </si>
  <si>
    <t>0712145</t>
  </si>
  <si>
    <t>2145</t>
  </si>
  <si>
    <t>0712150</t>
  </si>
  <si>
    <t>2150</t>
  </si>
  <si>
    <t>0813050</t>
  </si>
  <si>
    <t>0813090</t>
  </si>
  <si>
    <t>0813100</t>
  </si>
  <si>
    <t>0813101</t>
  </si>
  <si>
    <t>0813102</t>
  </si>
  <si>
    <t>0813105</t>
  </si>
  <si>
    <t>0813110</t>
  </si>
  <si>
    <t>3110</t>
  </si>
  <si>
    <t>0813111</t>
  </si>
  <si>
    <t>3111</t>
  </si>
  <si>
    <t>0813120</t>
  </si>
  <si>
    <t>0813121</t>
  </si>
  <si>
    <t>0813122</t>
  </si>
  <si>
    <t>0813123</t>
  </si>
  <si>
    <t>0813140</t>
  </si>
  <si>
    <t>0913110</t>
  </si>
  <si>
    <t>0913111</t>
  </si>
  <si>
    <t>0913112</t>
  </si>
  <si>
    <t>1011120</t>
  </si>
  <si>
    <t>1014010</t>
  </si>
  <si>
    <t>4010</t>
  </si>
  <si>
    <t>0821</t>
  </si>
  <si>
    <t>Фінансова підтримка театрів</t>
  </si>
  <si>
    <t>1014020</t>
  </si>
  <si>
    <t>1014030</t>
  </si>
  <si>
    <t>1014040</t>
  </si>
  <si>
    <t>1014080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</si>
  <si>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</si>
  <si>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</si>
  <si>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</si>
  <si>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</si>
  <si>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</si>
  <si>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</si>
  <si>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</si>
  <si>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</si>
  <si>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</si>
  <si>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</si>
  <si>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1115032</t>
  </si>
  <si>
    <t>1115033</t>
  </si>
  <si>
    <t>1115060</t>
  </si>
  <si>
    <t>1115061</t>
  </si>
  <si>
    <t>1115062</t>
  </si>
  <si>
    <t>Забезпечення надання послуг з перевезення пасажирів автомобільним транспортом</t>
  </si>
  <si>
    <t>7410</t>
  </si>
  <si>
    <t>0217410</t>
  </si>
  <si>
    <t>0213110</t>
  </si>
  <si>
    <t>Утримання та ефективна експлуатація об'єктів житлово-комунального господарства</t>
  </si>
  <si>
    <t>0620</t>
  </si>
  <si>
    <t xml:space="preserve">Забезпечення збору та вивезення сміття та відходів </t>
  </si>
  <si>
    <t>0456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</si>
  <si>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</si>
  <si>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</si>
  <si>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</si>
  <si>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</si>
  <si>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Будівництво та регіональний розвиток</t>
  </si>
  <si>
    <t>0443</t>
  </si>
  <si>
    <t xml:space="preserve">Реалізація державних та місцевих житлових програм 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</si>
  <si>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</si>
  <si>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</si>
  <si>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Реалізація інших заходів щодо соціально-економічного розвитку територій</t>
  </si>
  <si>
    <t>Запобігання та ліквідація забруднення навколишнього природного середовища</t>
  </si>
  <si>
    <t>0511</t>
  </si>
  <si>
    <t>Охорона та раціональне використання природних ресурсів</t>
  </si>
  <si>
    <t>0540</t>
  </si>
  <si>
    <t>Природоохоронні заходи за рахунок цільових фондів</t>
  </si>
  <si>
    <t>Резервний фонд</t>
  </si>
  <si>
    <t>0133</t>
  </si>
  <si>
    <t>3718820</t>
  </si>
  <si>
    <t>8820</t>
  </si>
  <si>
    <t>1060</t>
  </si>
  <si>
    <t>Повернення кредиту</t>
  </si>
  <si>
    <t>3718830</t>
  </si>
  <si>
    <t>8830</t>
  </si>
  <si>
    <t>Довгострокові кредити індивідуальним забудовникам житла на селі  та їх повернення</t>
  </si>
  <si>
    <t>1618820</t>
  </si>
  <si>
    <t>1618821</t>
  </si>
  <si>
    <t xml:space="preserve">Надання кредиту </t>
  </si>
  <si>
    <t>2418830</t>
  </si>
  <si>
    <t>2418831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</si>
  <si>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</si>
  <si>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</si>
  <si>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</si>
  <si>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 xml:space="preserve">Забезпечення підготовки спортсменів школами вищої спортивної майстерності 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</si>
  <si>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</si>
  <si>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</si>
  <si>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5010</t>
  </si>
  <si>
    <t>5011</t>
  </si>
  <si>
    <t>0810</t>
  </si>
  <si>
    <t>5012</t>
  </si>
  <si>
    <t>5020</t>
  </si>
  <si>
    <t>5021</t>
  </si>
  <si>
    <t>5022</t>
  </si>
  <si>
    <r>
      <t>Офіційні трансферти</t>
    </r>
    <r>
      <rPr>
        <sz val="12"/>
        <rFont val="Times New Roman"/>
        <family val="1"/>
      </rPr>
      <t xml:space="preserve"> </t>
    </r>
  </si>
  <si>
    <t>Перший заступник голови ради</t>
  </si>
  <si>
    <t>Код</t>
  </si>
  <si>
    <t>Найменування 
згідно з класифікацією фінансування бюджету</t>
  </si>
  <si>
    <t>Найменування згідно
 з класифікацією доходів бюджету</t>
  </si>
  <si>
    <t>Надання кредитів</t>
  </si>
  <si>
    <t>Повернення кредитів</t>
  </si>
  <si>
    <t>Кредитування-всього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</si>
  <si>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</si>
  <si>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</si>
  <si>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</si>
  <si>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</si>
  <si>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</si>
  <si>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</si>
  <si>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</si>
  <si>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</si>
  <si>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</si>
  <si>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Доходи обласного бюджету на 2018 рік</t>
  </si>
  <si>
    <t>Розподіл видатків обласного бюджету на 2018 рік</t>
  </si>
  <si>
    <t>РОЗПОДІЛ
видатків обласного бюджету на 2018 рік
за головними розпорядниками коштів</t>
  </si>
  <si>
    <t>0200000</t>
  </si>
  <si>
    <t>0210000</t>
  </si>
  <si>
    <t>02</t>
  </si>
  <si>
    <t>25</t>
  </si>
  <si>
    <t>2500000</t>
  </si>
  <si>
    <t>2510000</t>
  </si>
  <si>
    <t>06</t>
  </si>
  <si>
    <t>0600000</t>
  </si>
  <si>
    <t>0610000</t>
  </si>
  <si>
    <t>07</t>
  </si>
  <si>
    <t>0700000</t>
  </si>
  <si>
    <t>0710000</t>
  </si>
  <si>
    <t>08</t>
  </si>
  <si>
    <t>0800000</t>
  </si>
  <si>
    <t>0810000</t>
  </si>
  <si>
    <t>10</t>
  </si>
  <si>
    <t>1000000</t>
  </si>
  <si>
    <t>1010000</t>
  </si>
  <si>
    <t>Повернення кредитів до обласного бюджету та розподіл надання кредитів 
з обласного бюджету в 2018 році</t>
  </si>
  <si>
    <t>Фінансування обласного бюджету на 2018 рік</t>
  </si>
  <si>
    <t>Міжбюджетні трансферти з обласного бюджету місцевим бюджетам на 2018 рік</t>
  </si>
  <si>
    <t>Перелік об’єктів, видатки на які у 2018 році будуть проводитися за рахунок коштів бюджету розвитку</t>
  </si>
  <si>
    <t xml:space="preserve">Регіональна програма „Спортивний майданчик” на 2016-2020 роки </t>
  </si>
  <si>
    <t>Реконструкція будівлі вокзалу «Турист» із пасажирською платформою під спортивний центр в м.Ужгород, по вул.Електрозаводська, 41г</t>
  </si>
  <si>
    <t>Перелік місцевих (регіональних) програм, які фінансуватимуться за рахунок коштів
обласного бюджету у 2018 році</t>
  </si>
  <si>
    <t>комунальні послуги та енергоносії</t>
  </si>
  <si>
    <t>0110000</t>
  </si>
  <si>
    <t>Код бюджету</t>
  </si>
  <si>
    <t xml:space="preserve">Назва місцевого бюджету адміністративно-територіальної одиниці  </t>
  </si>
  <si>
    <t>в т.ч. бюджет розвитку</t>
  </si>
  <si>
    <t>Від органів державного управління</t>
  </si>
  <si>
    <t>Всього доходів</t>
  </si>
  <si>
    <t>0100000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</si>
  <si>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</si>
  <si>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</si>
  <si>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</si>
  <si>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</si>
  <si>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</si>
  <si>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</si>
  <si>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</si>
  <si>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</si>
  <si>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</si>
  <si>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Разом доходів</t>
  </si>
  <si>
    <t>01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</si>
  <si>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</si>
  <si>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 м.Чоп</t>
  </si>
  <si>
    <t>09</t>
  </si>
  <si>
    <t>0900000</t>
  </si>
  <si>
    <t>0910000</t>
  </si>
  <si>
    <t>грн.</t>
  </si>
  <si>
    <t>1100000</t>
  </si>
  <si>
    <t>1110000</t>
  </si>
  <si>
    <t>Назва об’єктів відповідно  до проектно-кошторисної документації тощо</t>
  </si>
  <si>
    <t>07100000000</t>
  </si>
  <si>
    <t>в т.ч. за рахунок медичної субвенції</t>
  </si>
  <si>
    <t>07201000000</t>
  </si>
  <si>
    <t>07202000000</t>
  </si>
  <si>
    <t>07203000000</t>
  </si>
  <si>
    <t>07204000000</t>
  </si>
  <si>
    <t>07205000000</t>
  </si>
  <si>
    <t>07301200000</t>
  </si>
  <si>
    <t>07302200000</t>
  </si>
  <si>
    <t>07303200000</t>
  </si>
  <si>
    <t>07304200000</t>
  </si>
  <si>
    <t>07305200000</t>
  </si>
  <si>
    <t>07306200000</t>
  </si>
  <si>
    <t>07307200000</t>
  </si>
  <si>
    <t>07308200000</t>
  </si>
  <si>
    <t>07309200000</t>
  </si>
  <si>
    <t>07310200000</t>
  </si>
  <si>
    <t>07311200000</t>
  </si>
  <si>
    <t>07312200000</t>
  </si>
  <si>
    <t>07313200000</t>
  </si>
  <si>
    <t>Разом по містах</t>
  </si>
  <si>
    <t>Разом по районах</t>
  </si>
  <si>
    <t>Обласний бюджет</t>
  </si>
  <si>
    <t>Усього</t>
  </si>
  <si>
    <t>Берегівський район</t>
  </si>
  <si>
    <t>Великоберезнянський район</t>
  </si>
  <si>
    <t>Виноградівський  район</t>
  </si>
  <si>
    <t>Воловецький район</t>
  </si>
  <si>
    <t xml:space="preserve">Реконструкція травмаатологічного відділення (корпус «Б») під відділення мініінвазивної хірургії ЗОКЛ ім.А.Новака </t>
  </si>
  <si>
    <t>Реконструкція приміщень під кабінет комп'ютерної томографії ОКТМО «Фтизіатрія» в м.Ужгород по вул. Нахімова, 4</t>
  </si>
  <si>
    <t>Виготовлення проектно-кошторисної документації на реконструкцію котельні Обласної психіатричної лікарні с.Вільшани</t>
  </si>
  <si>
    <t>Виготовлення проектно-кошторисної документації ремонту (реставраційного) приміщень будівлі літ.А, що розташовані за адресою м.Ужгород, пл.Жупанатська, 3 (Закарпатський обласний художній музей ім.Й.Бокшая)</t>
  </si>
  <si>
    <r>
      <t xml:space="preserve">Нерозподілені трансферти з державного бюджету </t>
    </r>
    <r>
      <rPr>
        <sz val="12"/>
        <rFont val="Times New Roman"/>
        <family val="1"/>
      </rPr>
      <t>(Субвенція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бюджету)</t>
    </r>
  </si>
  <si>
    <r>
      <t>Нерозподілені трансферти з державного бюджету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бюджету)</t>
    </r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</si>
  <si>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</si>
  <si>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</si>
  <si>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Регіональна програма протиепідемічних заходів та боротьби з інфекційними хворобами в області на 2017-2021 роки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</si>
  <si>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</si>
  <si>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</si>
  <si>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</si>
  <si>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</si>
  <si>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</si>
  <si>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</si>
  <si>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</si>
  <si>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</si>
  <si>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</si>
  <si>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Хустський район</t>
  </si>
  <si>
    <t xml:space="preserve">Перший заступник голови ради                                                            </t>
  </si>
  <si>
    <t>Й.Борто</t>
  </si>
  <si>
    <t>Код ФКВКБ</t>
  </si>
  <si>
    <t>Код програмної класифікації видатків та кредитування місцевих бюджетів</t>
  </si>
  <si>
    <t>Внутрішнє фінансування </t>
  </si>
  <si>
    <t xml:space="preserve">Фінансування за рахунок зміни залишків коштів бюджетів </t>
  </si>
  <si>
    <t>208400 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</si>
  <si>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</si>
  <si>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</si>
  <si>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</si>
  <si>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</si>
  <si>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готівкових коштів </t>
  </si>
  <si>
    <t>602400 </t>
  </si>
  <si>
    <t>Код ВКВ/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</si>
  <si>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відомчою/ТПКВКМБ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</si>
  <si>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</si>
  <si>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 xml:space="preserve">Разом видатків </t>
  </si>
  <si>
    <t>Усього видатків</t>
  </si>
  <si>
    <t xml:space="preserve">    -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</si>
  <si>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м.Ужгород </t>
  </si>
  <si>
    <t xml:space="preserve"> м.Берегово</t>
  </si>
  <si>
    <t xml:space="preserve"> м.Мукачево</t>
  </si>
  <si>
    <t xml:space="preserve"> м.Хуст</t>
  </si>
  <si>
    <t>Міжбюджетні трансферти</t>
  </si>
  <si>
    <t>в т.ч. за рахунок освітньої субвенції</t>
  </si>
  <si>
    <t xml:space="preserve">   -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</si>
  <si>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Базова дотація</t>
  </si>
  <si>
    <t xml:space="preserve">Дотації </t>
  </si>
  <si>
    <t>Субвенції  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</si>
  <si>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</si>
  <si>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41030800 </t>
  </si>
  <si>
    <t>41031000 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</si>
  <si>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</si>
  <si>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</si>
  <si>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</si>
  <si>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</si>
  <si>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</si>
  <si>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</si>
  <si>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</si>
  <si>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(КПКВК 3719130)</t>
  </si>
  <si>
    <t xml:space="preserve">Інші субвенції з місцевого бюджету 
(компенсаційні виплати особам з інвалідністю на бензин, ремонт, технічне обслуговування автомобілів, мотоколясок і на транспортне обслуговування)
(КПКВК 3718660)
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</si>
  <si>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(КПКВК 3719220)</t>
  </si>
  <si>
    <r>
  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(</t>
    </r>
    <r>
      <rPr>
        <b/>
        <sz val="10"/>
        <rFont val="Times New Roman CYR"/>
        <family val="0"/>
      </rPr>
      <t>Нерозподілені трансферти з державного бюджету</t>
    </r>
    <r>
      <rPr>
        <sz val="10"/>
        <rFont val="Times New Roman Cyr"/>
        <family val="1"/>
      </rPr>
      <t xml:space="preserve">)
(КПКВК 3718500) </t>
    </r>
  </si>
  <si>
    <t xml:space="preserve">Здійснення фізкультурно-спортивної та реабілітаційної роботи серед осіб з інвалідністю </t>
  </si>
  <si>
    <t>Утримання центрів фізичної культури і спорту осіб з інвалідністю і реабілітаційних шкіл</t>
  </si>
  <si>
    <t xml:space="preserve">Проведення навчально-тренувальних зборів і змагань та заходів зі спорту осіб з інвалідністю 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</si>
  <si>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
(КПКВК 3719210)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</si>
  <si>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
(КПКВК 3719230)</t>
  </si>
  <si>
    <t>Проектування, реставрація та охорона пам'яток архітектури</t>
  </si>
  <si>
    <r>
      <t xml:space="preserve">Утримання та розвиток автомобільних доріг та дорожньої інфраструктури </t>
    </r>
    <r>
      <rPr>
        <b/>
        <i/>
        <sz val="12"/>
        <rFont val="Times New Roman"/>
        <family val="1"/>
      </rPr>
      <t>за рахунок субвенції з  державного бюджету</t>
    </r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</si>
  <si>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</si>
  <si>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</si>
  <si>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</si>
  <si>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</t>
  </si>
  <si>
    <t>Кошти, отримані місцевими бюджетами з державного бюджету</t>
  </si>
  <si>
    <t xml:space="preserve"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 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</si>
  <si>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</si>
  <si>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</si>
  <si>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</si>
  <si>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0117360</t>
  </si>
  <si>
    <t>7360</t>
  </si>
  <si>
    <t>7693</t>
  </si>
  <si>
    <t>Інші заходи, пов'язані з економічною діяльністю</t>
  </si>
  <si>
    <t xml:space="preserve">Виконання інвестиційних проектів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</si>
  <si>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0"/>
      </rPr>
      <t>1</t>
    </r>
  </si>
  <si>
    <r>
      <t xml:space="preserve">Департамент фінансів облдержадміністрації </t>
    </r>
    <r>
      <rPr>
        <sz val="12"/>
        <rFont val="Times New Roman"/>
        <family val="0"/>
      </rPr>
      <t>(головний розпорядник)</t>
    </r>
  </si>
  <si>
    <r>
      <t xml:space="preserve">Департамент фінансів облдержадміністрації </t>
    </r>
    <r>
      <rPr>
        <sz val="12"/>
        <rFont val="Times New Roman"/>
        <family val="0"/>
      </rPr>
      <t>(відповідальний виконавець)</t>
    </r>
  </si>
  <si>
    <r>
      <t>Пільгові довгострокові кредити</t>
    </r>
    <r>
      <rPr>
        <b/>
        <sz val="12"/>
        <rFont val="Times New Roman"/>
        <family val="0"/>
      </rPr>
      <t xml:space="preserve"> </t>
    </r>
    <r>
      <rPr>
        <sz val="12"/>
        <rFont val="Times New Roman"/>
        <family val="0"/>
      </rPr>
      <t>молодим сім’ям та одиноким молодим громадян  на будівництво/придбання житла  та їх повернення</t>
    </r>
  </si>
  <si>
    <r>
      <t xml:space="preserve">Управління містобудування та архітектури облдержадміністрації </t>
    </r>
    <r>
      <rPr>
        <sz val="12"/>
        <rFont val="Times New Roman"/>
        <family val="0"/>
      </rPr>
      <t>(головний розпорядник)</t>
    </r>
  </si>
  <si>
    <r>
      <t xml:space="preserve">Управління містобудування та архітектури облдержадміністрації </t>
    </r>
    <r>
      <rPr>
        <sz val="12"/>
        <rFont val="Times New Roman"/>
        <family val="0"/>
      </rPr>
      <t>(відповідальний виконавець)</t>
    </r>
  </si>
  <si>
    <r>
      <t xml:space="preserve">Департамент агропромислового розвитку облдержадміністрації </t>
    </r>
    <r>
      <rPr>
        <sz val="12"/>
        <rFont val="Times New Roman"/>
        <family val="0"/>
      </rPr>
      <t>(головний розпорядник)</t>
    </r>
  </si>
  <si>
    <r>
      <t xml:space="preserve">Департамент агропромислового розвитку облдержадміністрації </t>
    </r>
    <r>
      <rPr>
        <sz val="12"/>
        <rFont val="Times New Roman"/>
        <family val="0"/>
      </rPr>
      <t>(відповідальний виконавець)</t>
    </r>
  </si>
  <si>
    <r>
      <t>Пільгові довгострокові кредити</t>
    </r>
    <r>
      <rPr>
        <b/>
        <sz val="12"/>
        <rFont val="Times New Roman"/>
        <family val="0"/>
      </rPr>
      <t xml:space="preserve"> </t>
    </r>
    <r>
      <rPr>
        <sz val="12"/>
        <rFont val="Times New Roman"/>
        <family val="0"/>
      </rPr>
      <t>молодим сім’ям та одиноким молодим громадянам  на будівництво/придбання житла  та їх повернення</t>
    </r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</si>
  <si>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</si>
  <si>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</si>
  <si>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</si>
  <si>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</si>
  <si>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</si>
  <si>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</si>
  <si>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</si>
  <si>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</si>
  <si>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</si>
  <si>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</si>
  <si>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</si>
  <si>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</si>
  <si>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організацій, розташованих на території України</t>
  </si>
  <si>
    <t>Податок на прибуток страхових організацій, включаючи філіали аналогічних організацій, розташованих на території України</t>
  </si>
  <si>
    <t>Податок на прибуток приватних підприємств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</si>
  <si>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</si>
  <si>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</si>
  <si>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</si>
  <si>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</si>
  <si>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води </t>
  </si>
  <si>
    <t>Рентна плата за спеціальне використання води (крім рентної плати за спеціальне використання води водних об'єктів місцевого значення) </t>
  </si>
  <si>
    <t>Рентна плата за спеціальне використання води для потреб гідроенергетики </t>
  </si>
  <si>
    <t>Надходження рентної плати за спеціальне використання води від підприємств житлово-комунального господарства 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</si>
  <si>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</si>
  <si>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</si>
  <si>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</si>
  <si>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</si>
  <si>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</si>
  <si>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</si>
  <si>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</si>
  <si>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</si>
  <si>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</si>
  <si>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</si>
  <si>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</si>
  <si>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21050000 </t>
  </si>
  <si>
    <t>Плата за розміщення тимчасово вільних коштів місцевих бюджетів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</si>
  <si>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</si>
  <si>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</si>
  <si>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</si>
  <si>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</si>
  <si>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ліцензії на виробництво спирту етилового, коньячного і плодового, алкогольних напоїв та тютюнових виробів  </t>
  </si>
  <si>
    <t>Плата за ліцензії на право експорту, імпорту та оптової торгівлі спирту етилового, коньячного та плодового  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</si>
  <si>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формувань),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</si>
  <si>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</si>
  <si>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  </t>
  </si>
  <si>
    <t xml:space="preserve">Забезпечення діяльності інших закладів у сфері освіти </t>
  </si>
  <si>
    <t>Інші програми та заходи у сфері освіти</t>
  </si>
  <si>
    <t>Плата за ліцензії та сертифікати, що сплачується ліцензіатами за місцем здійснення діяльності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</si>
  <si>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</si>
  <si>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</si>
  <si>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</si>
  <si>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</si>
  <si>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</si>
  <si>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</si>
  <si>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</si>
  <si>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</si>
  <si>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</si>
  <si>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</si>
  <si>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</si>
  <si>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</si>
  <si>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</si>
  <si>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</si>
  <si>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</si>
  <si>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</si>
  <si>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41033700 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</si>
  <si>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</si>
  <si>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Дитячий садок в с.Фанчиково Виноградівського району - будівництво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</si>
  <si>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</si>
  <si>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</si>
  <si>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</si>
  <si>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</si>
  <si>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0180</t>
  </si>
  <si>
    <t>0712151</t>
  </si>
  <si>
    <t>0712152</t>
  </si>
  <si>
    <t>Інші програми, заклади та заходи у сфері охорони здоров’я</t>
  </si>
  <si>
    <t>Ліквідація аварійного стану церкви Св.Духа в с.Гукливий Воловецького району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</si>
  <si>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</si>
  <si>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07504000000</t>
  </si>
  <si>
    <t>07505000000</t>
  </si>
  <si>
    <t>07506000000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</si>
  <si>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</si>
  <si>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</si>
  <si>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Інші субвенції з місцевого бюджету </t>
  </si>
  <si>
    <t xml:space="preserve">Субвенція з місцевого бюджету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</si>
  <si>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
(КПКВК 3719250)</t>
  </si>
  <si>
    <t xml:space="preserve">Надання реабілітаційних послуг особам з інвалідністю та дітям з інвалідністю </t>
  </si>
  <si>
    <t>Загальноосвітня школа с.Теково Виноградівського району-будівництво (друга черга)</t>
  </si>
  <si>
    <t>Загальноосвітня школа І-ІІ ступенів с.Вишка, Великоберезнянського району-будівництво</t>
  </si>
  <si>
    <t>Районна лікарня, м.Берегово-будівництво</t>
  </si>
  <si>
    <t xml:space="preserve">Ужгородський замок, м.Ужгород, пам'ятка архітектури національного значення  - ремонтно - реставраційні роботи </t>
  </si>
  <si>
    <t>Спорудження пам'ятника в м.Ужгород особам, які віддали життя за Україну під час проведення АТО</t>
  </si>
  <si>
    <t>Заходи із запобігання та ліквідації надзвичайних ситуацій та наслідків стихійного лиха</t>
  </si>
  <si>
    <r>
      <t xml:space="preserve">Обласна рада </t>
    </r>
    <r>
      <rPr>
        <i/>
        <sz val="12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</si>
  <si>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</si>
  <si>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Облдержадміністрація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</si>
  <si>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Облдержадміністрація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</si>
  <si>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Департамент освіти і науки облдержадміністрації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</si>
  <si>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освіти і науки облдержадміністрації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</si>
  <si>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Департамент охорони здоров'я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</si>
  <si>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охорони здоров'я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</si>
  <si>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соціального захисту населення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</si>
  <si>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соціального захисту населення облдержадміністрації </t>
    </r>
    <r>
      <rPr>
        <sz val="12"/>
        <rFont val="Times New Roman"/>
        <family val="1"/>
      </rPr>
      <t>(відповідальний виконавець)</t>
    </r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</si>
  <si>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</si>
  <si>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r>
      <t xml:space="preserve">Служба у справах дітей облдержадміністрації  </t>
    </r>
    <r>
      <rPr>
        <sz val="12"/>
        <rFont val="Times New Roman"/>
        <family val="1"/>
      </rPr>
      <t>(головний розпорядник)</t>
    </r>
  </si>
  <si>
    <r>
      <t xml:space="preserve">Служба у справах дітей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</si>
  <si>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культури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</si>
  <si>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Департамент культури облдержадміністрації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</si>
  <si>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молоді та спорту облдержадміністрації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</si>
  <si>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молоді та спорту облдержадміністрації </t>
    </r>
    <r>
      <rPr>
        <i/>
        <sz val="12"/>
        <rFont val="Times New Roman"/>
        <family val="1"/>
      </rPr>
      <t>(відповідальний виконавець)</t>
    </r>
  </si>
  <si>
    <t>Програма фінансової підтримки комунально-експлуатаційного, автотранспортного господарств обласної ради і облдержадміністрації та збереження адмінбудинку (пл.Народна,4) як пам'ятки архітектури на 2018 рік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</si>
</sst>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_ ;[Red]\-0\ "/>
    <numFmt numFmtId="216" formatCode="#,##0.000"/>
  </numFmts>
  <fonts count="8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i/>
      <sz val="10"/>
      <name val="Times New Roman Cyr"/>
      <family val="0"/>
    </font>
    <font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2"/>
      <name val="Courier"/>
      <family val="3"/>
    </font>
    <font>
      <sz val="12"/>
      <color indexed="10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4"/>
      <name val="Times New Roman Cyr"/>
      <family val="0"/>
    </font>
    <font>
      <i/>
      <sz val="8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vertAlign val="superscript"/>
      <sz val="8"/>
      <name val="Times New Roman"/>
      <family val="0"/>
    </font>
    <font>
      <i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2" fillId="3" borderId="0" applyNumberFormat="0" applyBorder="0" applyAlignment="0" applyProtection="0"/>
    <xf numFmtId="0" fontId="16" fillId="4" borderId="0" applyNumberFormat="0" applyBorder="0" applyAlignment="0" applyProtection="0"/>
    <xf numFmtId="0" fontId="72" fillId="5" borderId="0" applyNumberFormat="0" applyBorder="0" applyAlignment="0" applyProtection="0"/>
    <xf numFmtId="0" fontId="16" fillId="6" borderId="0" applyNumberFormat="0" applyBorder="0" applyAlignment="0" applyProtection="0"/>
    <xf numFmtId="0" fontId="72" fillId="7" borderId="0" applyNumberFormat="0" applyBorder="0" applyAlignment="0" applyProtection="0"/>
    <xf numFmtId="0" fontId="16" fillId="8" borderId="0" applyNumberFormat="0" applyBorder="0" applyAlignment="0" applyProtection="0"/>
    <xf numFmtId="0" fontId="72" fillId="9" borderId="0" applyNumberFormat="0" applyBorder="0" applyAlignment="0" applyProtection="0"/>
    <xf numFmtId="0" fontId="16" fillId="10" borderId="0" applyNumberFormat="0" applyBorder="0" applyAlignment="0" applyProtection="0"/>
    <xf numFmtId="0" fontId="72" fillId="11" borderId="0" applyNumberFormat="0" applyBorder="0" applyAlignment="0" applyProtection="0"/>
    <xf numFmtId="0" fontId="16" fillId="12" borderId="0" applyNumberFormat="0" applyBorder="0" applyAlignment="0" applyProtection="0"/>
    <xf numFmtId="0" fontId="72" fillId="13" borderId="0" applyNumberFormat="0" applyBorder="0" applyAlignment="0" applyProtection="0"/>
    <xf numFmtId="0" fontId="16" fillId="14" borderId="0" applyNumberFormat="0" applyBorder="0" applyAlignment="0" applyProtection="0"/>
    <xf numFmtId="0" fontId="72" fillId="15" borderId="0" applyNumberFormat="0" applyBorder="0" applyAlignment="0" applyProtection="0"/>
    <xf numFmtId="0" fontId="16" fillId="16" borderId="0" applyNumberFormat="0" applyBorder="0" applyAlignment="0" applyProtection="0"/>
    <xf numFmtId="0" fontId="72" fillId="17" borderId="0" applyNumberFormat="0" applyBorder="0" applyAlignment="0" applyProtection="0"/>
    <xf numFmtId="0" fontId="16" fillId="18" borderId="0" applyNumberFormat="0" applyBorder="0" applyAlignment="0" applyProtection="0"/>
    <xf numFmtId="0" fontId="72" fillId="19" borderId="0" applyNumberFormat="0" applyBorder="0" applyAlignment="0" applyProtection="0"/>
    <xf numFmtId="0" fontId="16" fillId="8" borderId="0" applyNumberFormat="0" applyBorder="0" applyAlignment="0" applyProtection="0"/>
    <xf numFmtId="0" fontId="72" fillId="20" borderId="0" applyNumberFormat="0" applyBorder="0" applyAlignment="0" applyProtection="0"/>
    <xf numFmtId="0" fontId="16" fillId="14" borderId="0" applyNumberFormat="0" applyBorder="0" applyAlignment="0" applyProtection="0"/>
    <xf numFmtId="0" fontId="72" fillId="21" borderId="0" applyNumberFormat="0" applyBorder="0" applyAlignment="0" applyProtection="0"/>
    <xf numFmtId="0" fontId="16" fillId="22" borderId="0" applyNumberFormat="0" applyBorder="0" applyAlignment="0" applyProtection="0"/>
    <xf numFmtId="0" fontId="72" fillId="23" borderId="0" applyNumberFormat="0" applyBorder="0" applyAlignment="0" applyProtection="0"/>
    <xf numFmtId="0" fontId="15" fillId="24" borderId="0" applyNumberFormat="0" applyBorder="0" applyAlignment="0" applyProtection="0"/>
    <xf numFmtId="0" fontId="73" fillId="25" borderId="0" applyNumberFormat="0" applyBorder="0" applyAlignment="0" applyProtection="0"/>
    <xf numFmtId="0" fontId="15" fillId="16" borderId="0" applyNumberFormat="0" applyBorder="0" applyAlignment="0" applyProtection="0"/>
    <xf numFmtId="0" fontId="73" fillId="26" borderId="0" applyNumberFormat="0" applyBorder="0" applyAlignment="0" applyProtection="0"/>
    <xf numFmtId="0" fontId="15" fillId="18" borderId="0" applyNumberFormat="0" applyBorder="0" applyAlignment="0" applyProtection="0"/>
    <xf numFmtId="0" fontId="73" fillId="27" borderId="0" applyNumberFormat="0" applyBorder="0" applyAlignment="0" applyProtection="0"/>
    <xf numFmtId="0" fontId="15" fillId="28" borderId="0" applyNumberFormat="0" applyBorder="0" applyAlignment="0" applyProtection="0"/>
    <xf numFmtId="0" fontId="73" fillId="29" borderId="0" applyNumberFormat="0" applyBorder="0" applyAlignment="0" applyProtection="0"/>
    <xf numFmtId="0" fontId="15" fillId="30" borderId="0" applyNumberFormat="0" applyBorder="0" applyAlignment="0" applyProtection="0"/>
    <xf numFmtId="0" fontId="73" fillId="31" borderId="0" applyNumberFormat="0" applyBorder="0" applyAlignment="0" applyProtection="0"/>
    <xf numFmtId="0" fontId="15" fillId="32" borderId="0" applyNumberFormat="0" applyBorder="0" applyAlignment="0" applyProtection="0"/>
    <xf numFmtId="0" fontId="73" fillId="3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9" fillId="12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 vertical="top"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77" fillId="47" borderId="8" applyNumberFormat="0" applyAlignment="0" applyProtection="0"/>
    <xf numFmtId="0" fontId="25" fillId="0" borderId="0">
      <alignment/>
      <protection/>
    </xf>
    <xf numFmtId="0" fontId="49" fillId="0" borderId="0">
      <alignment/>
      <protection/>
    </xf>
    <xf numFmtId="0" fontId="29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8" fillId="4" borderId="0" applyNumberFormat="0" applyBorder="0" applyAlignment="0" applyProtection="0"/>
    <xf numFmtId="0" fontId="79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97" fontId="1" fillId="0" borderId="0" applyFont="0" applyFill="0" applyBorder="0" applyAlignment="0" applyProtection="0"/>
    <xf numFmtId="0" fontId="80" fillId="47" borderId="12" applyNumberFormat="0" applyAlignment="0" applyProtection="0"/>
    <xf numFmtId="0" fontId="20" fillId="0" borderId="13" applyNumberFormat="0" applyFill="0" applyAlignment="0" applyProtection="0"/>
    <xf numFmtId="0" fontId="81" fillId="51" borderId="0" applyNumberFormat="0" applyBorder="0" applyAlignment="0" applyProtection="0"/>
    <xf numFmtId="0" fontId="24" fillId="0" borderId="0">
      <alignment/>
      <protection/>
    </xf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52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52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3" fillId="0" borderId="0" xfId="0" applyFont="1" applyFill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/>
    </xf>
    <xf numFmtId="0" fontId="5" fillId="52" borderId="0" xfId="0" applyFont="1" applyFill="1" applyAlignment="1">
      <alignment/>
    </xf>
    <xf numFmtId="0" fontId="44" fillId="52" borderId="0" xfId="0" applyFont="1" applyFill="1" applyAlignment="1">
      <alignment/>
    </xf>
    <xf numFmtId="0" fontId="43" fillId="0" borderId="0" xfId="0" applyFont="1" applyFill="1" applyAlignment="1">
      <alignment/>
    </xf>
    <xf numFmtId="0" fontId="22" fillId="0" borderId="15" xfId="0" applyNumberFormat="1" applyFont="1" applyFill="1" applyBorder="1" applyAlignment="1" applyProtection="1">
      <alignment horizontal="right"/>
      <protection/>
    </xf>
    <xf numFmtId="0" fontId="45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0" fillId="52" borderId="0" xfId="0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3" fontId="46" fillId="0" borderId="14" xfId="0" applyNumberFormat="1" applyFont="1" applyFill="1" applyBorder="1" applyAlignment="1">
      <alignment vertical="center" wrapText="1"/>
    </xf>
    <xf numFmtId="3" fontId="46" fillId="52" borderId="14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23" fillId="0" borderId="14" xfId="0" applyNumberFormat="1" applyFont="1" applyFill="1" applyBorder="1" applyAlignment="1" applyProtection="1">
      <alignment horizontal="right"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3" fontId="31" fillId="0" borderId="14" xfId="0" applyNumberFormat="1" applyFont="1" applyFill="1" applyBorder="1" applyAlignment="1" applyProtection="1">
      <alignment horizontal="right" vertical="center" wrapText="1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0" fontId="31" fillId="0" borderId="14" xfId="0" applyNumberFormat="1" applyFont="1" applyFill="1" applyBorder="1" applyAlignment="1" applyProtection="1">
      <alignment vertical="center" wrapText="1"/>
      <protection/>
    </xf>
    <xf numFmtId="3" fontId="31" fillId="0" borderId="14" xfId="0" applyNumberFormat="1" applyFont="1" applyFill="1" applyBorder="1" applyAlignment="1">
      <alignment vertical="center" wrapText="1"/>
    </xf>
    <xf numFmtId="3" fontId="31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 wrapText="1" shrinkToFit="1"/>
    </xf>
    <xf numFmtId="0" fontId="31" fillId="0" borderId="14" xfId="0" applyNumberFormat="1" applyFont="1" applyFill="1" applyBorder="1" applyAlignment="1">
      <alignment vertical="center" wrapText="1" shrinkToFit="1"/>
    </xf>
    <xf numFmtId="3" fontId="23" fillId="0" borderId="14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/>
    </xf>
    <xf numFmtId="0" fontId="31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3" fillId="0" borderId="14" xfId="0" applyFont="1" applyBorder="1" applyAlignment="1">
      <alignment vertical="center" wrapText="1"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5" fillId="52" borderId="0" xfId="0" applyFont="1" applyFill="1" applyAlignment="1">
      <alignment/>
    </xf>
    <xf numFmtId="0" fontId="5" fillId="0" borderId="0" xfId="0" applyFont="1" applyFill="1" applyAlignment="1">
      <alignment/>
    </xf>
    <xf numFmtId="0" fontId="38" fillId="0" borderId="0" xfId="0" applyFont="1" applyAlignment="1">
      <alignment/>
    </xf>
    <xf numFmtId="0" fontId="44" fillId="0" borderId="0" xfId="0" applyFont="1" applyFill="1" applyAlignment="1">
      <alignment/>
    </xf>
    <xf numFmtId="0" fontId="35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31" fillId="0" borderId="14" xfId="0" applyNumberFormat="1" applyFont="1" applyBorder="1" applyAlignment="1">
      <alignment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vertical="center" wrapText="1"/>
    </xf>
    <xf numFmtId="3" fontId="31" fillId="52" borderId="14" xfId="0" applyNumberFormat="1" applyFont="1" applyFill="1" applyBorder="1" applyAlignment="1">
      <alignment horizontal="right" vertical="center" wrapText="1"/>
    </xf>
    <xf numFmtId="3" fontId="23" fillId="52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right" vertical="center" wrapText="1"/>
    </xf>
    <xf numFmtId="215" fontId="47" fillId="0" borderId="14" xfId="101" applyNumberFormat="1" applyFont="1" applyFill="1" applyBorder="1" applyAlignment="1" applyProtection="1">
      <alignment vertical="center"/>
      <protection/>
    </xf>
    <xf numFmtId="215" fontId="31" fillId="0" borderId="14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23" fillId="0" borderId="14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 applyProtection="1">
      <alignment horizontal="right" vertical="center"/>
      <protection/>
    </xf>
    <xf numFmtId="3" fontId="37" fillId="0" borderId="14" xfId="0" applyNumberFormat="1" applyFont="1" applyBorder="1" applyAlignment="1">
      <alignment vertical="center" wrapText="1"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Fill="1" applyBorder="1" applyAlignment="1" applyProtection="1">
      <alignment horizontal="right" vertical="center"/>
      <protection/>
    </xf>
    <xf numFmtId="3" fontId="23" fillId="0" borderId="14" xfId="94" applyNumberFormat="1" applyFont="1" applyBorder="1" applyAlignment="1">
      <alignment vertical="center"/>
      <protection/>
    </xf>
    <xf numFmtId="3" fontId="23" fillId="0" borderId="14" xfId="0" applyNumberFormat="1" applyFont="1" applyBorder="1" applyAlignment="1">
      <alignment vertical="center"/>
    </xf>
    <xf numFmtId="3" fontId="23" fillId="0" borderId="14" xfId="9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3" fontId="23" fillId="52" borderId="14" xfId="0" applyNumberFormat="1" applyFont="1" applyFill="1" applyBorder="1" applyAlignment="1">
      <alignment vertical="center"/>
    </xf>
    <xf numFmtId="49" fontId="46" fillId="0" borderId="14" xfId="0" applyNumberFormat="1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198" fontId="23" fillId="0" borderId="14" xfId="94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1" fillId="0" borderId="14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52" borderId="0" xfId="0" applyNumberFormat="1" applyFont="1" applyFill="1" applyAlignment="1" applyProtection="1">
      <alignment vertical="center"/>
      <protection/>
    </xf>
    <xf numFmtId="49" fontId="31" fillId="52" borderId="0" xfId="0" applyNumberFormat="1" applyFont="1" applyFill="1" applyAlignment="1" applyProtection="1">
      <alignment horizontal="center" vertical="center"/>
      <protection/>
    </xf>
    <xf numFmtId="3" fontId="31" fillId="52" borderId="0" xfId="0" applyNumberFormat="1" applyFont="1" applyFill="1" applyAlignment="1" applyProtection="1">
      <alignment vertical="center"/>
      <protection/>
    </xf>
    <xf numFmtId="3" fontId="31" fillId="52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0" fontId="31" fillId="52" borderId="0" xfId="0" applyFont="1" applyFill="1" applyAlignment="1">
      <alignment horizontal="left" vertical="center"/>
    </xf>
    <xf numFmtId="0" fontId="31" fillId="0" borderId="0" xfId="0" applyNumberFormat="1" applyFont="1" applyFill="1" applyAlignment="1" applyProtection="1">
      <alignment vertical="center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left" vertical="center"/>
      <protection/>
    </xf>
    <xf numFmtId="0" fontId="53" fillId="0" borderId="14" xfId="0" applyNumberFormat="1" applyFont="1" applyFill="1" applyBorder="1" applyAlignment="1">
      <alignment horizontal="center" vertical="center" wrapText="1"/>
    </xf>
    <xf numFmtId="0" fontId="35" fillId="52" borderId="14" xfId="52" applyFont="1" applyFill="1" applyBorder="1" applyAlignment="1">
      <alignment horizontal="center" vertical="center"/>
      <protection/>
    </xf>
    <xf numFmtId="0" fontId="23" fillId="52" borderId="14" xfId="0" applyFont="1" applyFill="1" applyBorder="1" applyAlignment="1">
      <alignment vertical="center"/>
    </xf>
    <xf numFmtId="215" fontId="23" fillId="0" borderId="14" xfId="0" applyNumberFormat="1" applyFont="1" applyFill="1" applyBorder="1" applyAlignment="1">
      <alignment vertical="center"/>
    </xf>
    <xf numFmtId="3" fontId="23" fillId="52" borderId="14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0" fillId="52" borderId="0" xfId="0" applyFill="1" applyAlignment="1">
      <alignment horizontal="right"/>
    </xf>
    <xf numFmtId="0" fontId="35" fillId="52" borderId="14" xfId="52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1" fillId="52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3" fontId="31" fillId="52" borderId="14" xfId="0" applyNumberFormat="1" applyFont="1" applyFill="1" applyBorder="1" applyAlignment="1">
      <alignment vertical="center"/>
    </xf>
    <xf numFmtId="3" fontId="47" fillId="0" borderId="14" xfId="101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/>
    </xf>
    <xf numFmtId="0" fontId="21" fillId="52" borderId="0" xfId="0" applyFont="1" applyFill="1" applyAlignment="1">
      <alignment/>
    </xf>
    <xf numFmtId="0" fontId="45" fillId="0" borderId="14" xfId="0" applyFont="1" applyBorder="1" applyAlignment="1">
      <alignment horizontal="left" vertical="center" wrapText="1"/>
    </xf>
    <xf numFmtId="0" fontId="57" fillId="0" borderId="14" xfId="0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/>
    </xf>
    <xf numFmtId="0" fontId="0" fillId="52" borderId="0" xfId="0" applyFont="1" applyFill="1" applyAlignment="1">
      <alignment/>
    </xf>
    <xf numFmtId="0" fontId="57" fillId="0" borderId="14" xfId="0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3" fontId="57" fillId="0" borderId="14" xfId="94" applyNumberFormat="1" applyFont="1" applyFill="1" applyBorder="1" applyAlignment="1">
      <alignment vertical="center"/>
      <protection/>
    </xf>
    <xf numFmtId="0" fontId="57" fillId="52" borderId="0" xfId="0" applyFont="1" applyFill="1" applyAlignment="1">
      <alignment/>
    </xf>
    <xf numFmtId="0" fontId="31" fillId="52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94" applyNumberFormat="1" applyFont="1" applyFill="1" applyBorder="1" applyAlignment="1">
      <alignment vertical="center"/>
      <protection/>
    </xf>
    <xf numFmtId="0" fontId="45" fillId="52" borderId="0" xfId="0" applyFont="1" applyFill="1" applyAlignment="1">
      <alignment/>
    </xf>
    <xf numFmtId="49" fontId="57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/>
    </xf>
    <xf numFmtId="49" fontId="45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9" fillId="52" borderId="0" xfId="0" applyFont="1" applyFill="1" applyAlignment="1">
      <alignment/>
    </xf>
    <xf numFmtId="0" fontId="59" fillId="0" borderId="0" xfId="0" applyFont="1" applyFill="1" applyAlignment="1">
      <alignment/>
    </xf>
    <xf numFmtId="0" fontId="45" fillId="0" borderId="14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 applyProtection="1">
      <alignment horizontal="right" vertical="center" wrapText="1"/>
      <protection/>
    </xf>
    <xf numFmtId="0" fontId="23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3" fontId="31" fillId="0" borderId="0" xfId="0" applyNumberFormat="1" applyFont="1" applyFill="1" applyAlignment="1" applyProtection="1">
      <alignment vertical="center"/>
      <protection/>
    </xf>
    <xf numFmtId="0" fontId="60" fillId="52" borderId="0" xfId="0" applyFont="1" applyFill="1" applyAlignment="1">
      <alignment/>
    </xf>
    <xf numFmtId="0" fontId="5" fillId="52" borderId="0" xfId="0" applyFont="1" applyFill="1" applyAlignment="1">
      <alignment vertical="center"/>
    </xf>
    <xf numFmtId="3" fontId="33" fillId="0" borderId="0" xfId="94" applyNumberFormat="1" applyFont="1" applyFill="1" applyBorder="1" applyAlignment="1">
      <alignment vertical="center"/>
      <protection/>
    </xf>
    <xf numFmtId="49" fontId="23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198" fontId="23" fillId="0" borderId="14" xfId="94" applyNumberFormat="1" applyFont="1" applyBorder="1" applyAlignment="1">
      <alignment horizontal="left" vertical="center" wrapText="1"/>
      <protection/>
    </xf>
    <xf numFmtId="3" fontId="23" fillId="0" borderId="14" xfId="94" applyNumberFormat="1" applyFont="1" applyBorder="1" applyAlignment="1">
      <alignment horizontal="left" vertical="center" wrapText="1"/>
      <protection/>
    </xf>
    <xf numFmtId="198" fontId="45" fillId="0" borderId="14" xfId="94" applyNumberFormat="1" applyFont="1" applyBorder="1" applyAlignment="1">
      <alignment horizontal="left" vertical="center" wrapText="1"/>
      <protection/>
    </xf>
    <xf numFmtId="3" fontId="45" fillId="0" borderId="14" xfId="94" applyNumberFormat="1" applyFont="1" applyBorder="1" applyAlignment="1">
      <alignment vertical="center"/>
      <protection/>
    </xf>
    <xf numFmtId="0" fontId="5" fillId="0" borderId="0" xfId="0" applyFont="1" applyFill="1" applyAlignment="1">
      <alignment/>
    </xf>
    <xf numFmtId="49" fontId="45" fillId="0" borderId="14" xfId="0" applyNumberFormat="1" applyFont="1" applyBorder="1" applyAlignment="1">
      <alignment horizontal="center" vertical="center"/>
    </xf>
    <xf numFmtId="0" fontId="45" fillId="0" borderId="14" xfId="94" applyNumberFormat="1" applyFont="1" applyBorder="1" applyAlignment="1">
      <alignment horizontal="left" vertical="center" wrapText="1"/>
      <protection/>
    </xf>
    <xf numFmtId="49" fontId="45" fillId="0" borderId="14" xfId="0" applyNumberFormat="1" applyFont="1" applyBorder="1" applyAlignment="1">
      <alignment horizontal="center" vertical="center" wrapText="1"/>
    </xf>
    <xf numFmtId="198" fontId="45" fillId="0" borderId="14" xfId="9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49" fontId="23" fillId="0" borderId="14" xfId="0" applyNumberFormat="1" applyFont="1" applyFill="1" applyBorder="1" applyAlignment="1" applyProtection="1">
      <alignment horizontal="center" vertical="center" wrapText="1"/>
      <protection/>
    </xf>
    <xf numFmtId="3" fontId="23" fillId="0" borderId="14" xfId="0" applyNumberFormat="1" applyFont="1" applyBorder="1" applyAlignment="1">
      <alignment vertical="center" wrapText="1"/>
    </xf>
    <xf numFmtId="198" fontId="23" fillId="0" borderId="14" xfId="94" applyNumberFormat="1" applyFont="1" applyBorder="1" applyAlignment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 wrapText="1"/>
      <protection/>
    </xf>
    <xf numFmtId="0" fontId="45" fillId="0" borderId="14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center" vertical="center"/>
    </xf>
    <xf numFmtId="3" fontId="45" fillId="52" borderId="14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8" fillId="52" borderId="0" xfId="0" applyFont="1" applyFill="1" applyAlignment="1">
      <alignment vertical="center"/>
    </xf>
    <xf numFmtId="0" fontId="23" fillId="0" borderId="14" xfId="0" applyFont="1" applyBorder="1" applyAlignment="1">
      <alignment vertical="center" wrapText="1"/>
    </xf>
    <xf numFmtId="49" fontId="57" fillId="52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 applyProtection="1">
      <alignment vertical="center"/>
      <protection/>
    </xf>
    <xf numFmtId="3" fontId="45" fillId="0" borderId="14" xfId="0" applyNumberFormat="1" applyFont="1" applyFill="1" applyBorder="1" applyAlignment="1" applyProtection="1">
      <alignment vertical="center"/>
      <protection/>
    </xf>
    <xf numFmtId="0" fontId="23" fillId="52" borderId="14" xfId="0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/>
    </xf>
    <xf numFmtId="3" fontId="31" fillId="0" borderId="14" xfId="94" applyNumberFormat="1" applyFont="1" applyBorder="1" applyAlignment="1">
      <alignment vertical="center"/>
      <protection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3" fontId="31" fillId="0" borderId="14" xfId="94" applyNumberFormat="1" applyFont="1" applyBorder="1" applyAlignment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 applyProtection="1">
      <alignment/>
      <protection/>
    </xf>
    <xf numFmtId="3" fontId="23" fillId="0" borderId="14" xfId="94" applyNumberFormat="1" applyFont="1" applyFill="1" applyBorder="1" applyAlignment="1">
      <alignment vertical="center"/>
      <protection/>
    </xf>
    <xf numFmtId="3" fontId="31" fillId="0" borderId="14" xfId="94" applyNumberFormat="1" applyFont="1" applyFill="1" applyBorder="1" applyAlignment="1">
      <alignment vertical="center"/>
      <protection/>
    </xf>
    <xf numFmtId="0" fontId="31" fillId="0" borderId="14" xfId="0" applyNumberFormat="1" applyFont="1" applyFill="1" applyBorder="1" applyAlignment="1">
      <alignment horizontal="left" vertical="center" wrapText="1"/>
    </xf>
    <xf numFmtId="49" fontId="35" fillId="52" borderId="14" xfId="52" applyNumberFormat="1" applyFont="1" applyFill="1" applyBorder="1" applyAlignment="1">
      <alignment horizontal="center" vertical="center"/>
      <protection/>
    </xf>
    <xf numFmtId="198" fontId="31" fillId="0" borderId="14" xfId="94" applyNumberFormat="1" applyFont="1" applyBorder="1" applyAlignment="1">
      <alignment horizontal="left" vertical="center"/>
      <protection/>
    </xf>
    <xf numFmtId="198" fontId="31" fillId="0" borderId="14" xfId="94" applyNumberFormat="1" applyFont="1" applyBorder="1" applyAlignment="1">
      <alignment vertical="center" wrapText="1"/>
      <protection/>
    </xf>
    <xf numFmtId="198" fontId="45" fillId="0" borderId="14" xfId="94" applyNumberFormat="1" applyFont="1" applyBorder="1" applyAlignment="1">
      <alignment vertical="center"/>
      <protection/>
    </xf>
    <xf numFmtId="3" fontId="45" fillId="0" borderId="14" xfId="0" applyNumberFormat="1" applyFont="1" applyFill="1" applyBorder="1" applyAlignment="1" applyProtection="1">
      <alignment vertical="center" wrapText="1"/>
      <protection/>
    </xf>
    <xf numFmtId="3" fontId="45" fillId="0" borderId="14" xfId="0" applyNumberFormat="1" applyFont="1" applyBorder="1" applyAlignment="1">
      <alignment vertical="center" wrapText="1"/>
    </xf>
    <xf numFmtId="3" fontId="45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3" fontId="45" fillId="0" borderId="14" xfId="94" applyNumberFormat="1" applyFont="1" applyBorder="1" applyAlignment="1">
      <alignment horizontal="left" vertical="center" wrapText="1"/>
      <protection/>
    </xf>
    <xf numFmtId="3" fontId="57" fillId="0" borderId="14" xfId="94" applyNumberFormat="1" applyFont="1" applyBorder="1" applyAlignment="1">
      <alignment vertical="center"/>
      <protection/>
    </xf>
    <xf numFmtId="3" fontId="45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198" fontId="45" fillId="0" borderId="14" xfId="94" applyNumberFormat="1" applyFont="1" applyBorder="1" applyAlignment="1">
      <alignment horizontal="left" vertical="center" wrapText="1" shrinkToFit="1"/>
      <protection/>
    </xf>
    <xf numFmtId="198" fontId="57" fillId="0" borderId="14" xfId="94" applyNumberFormat="1" applyFont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5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3" fontId="6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3" fontId="38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top" wrapText="1"/>
      <protection/>
    </xf>
    <xf numFmtId="0" fontId="31" fillId="0" borderId="14" xfId="0" applyFont="1" applyFill="1" applyBorder="1" applyAlignment="1" applyProtection="1">
      <alignment horizontal="center" vertical="top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31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3" fontId="46" fillId="0" borderId="14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3" fontId="23" fillId="0" borderId="14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49" fontId="45" fillId="52" borderId="14" xfId="0" applyNumberFormat="1" applyFont="1" applyFill="1" applyBorder="1" applyAlignment="1">
      <alignment horizontal="center" vertical="center" wrapText="1"/>
    </xf>
    <xf numFmtId="49" fontId="45" fillId="52" borderId="14" xfId="0" applyNumberFormat="1" applyFont="1" applyFill="1" applyBorder="1" applyAlignment="1">
      <alignment horizontal="center" vertical="center"/>
    </xf>
    <xf numFmtId="3" fontId="45" fillId="52" borderId="14" xfId="94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>
      <alignment vertical="center" wrapText="1"/>
    </xf>
    <xf numFmtId="3" fontId="23" fillId="0" borderId="14" xfId="0" applyNumberFormat="1" applyFont="1" applyFill="1" applyBorder="1" applyAlignment="1" applyProtection="1">
      <alignment horizontal="right" vertical="center" wrapText="1"/>
      <protection/>
    </xf>
    <xf numFmtId="49" fontId="31" fillId="0" borderId="14" xfId="0" applyNumberFormat="1" applyFont="1" applyBorder="1" applyAlignment="1">
      <alignment horizontal="center" vertical="center" wrapText="1"/>
    </xf>
    <xf numFmtId="3" fontId="31" fillId="0" borderId="14" xfId="0" applyNumberFormat="1" applyFont="1" applyFill="1" applyBorder="1" applyAlignment="1" applyProtection="1">
      <alignment horizontal="right" vertical="center" wrapText="1"/>
      <protection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49" fontId="23" fillId="52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 vertical="center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right" vertical="center"/>
    </xf>
    <xf numFmtId="3" fontId="65" fillId="0" borderId="14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3" fontId="0" fillId="52" borderId="0" xfId="0" applyNumberFormat="1" applyFont="1" applyFill="1" applyAlignment="1">
      <alignment/>
    </xf>
    <xf numFmtId="3" fontId="0" fillId="52" borderId="0" xfId="0" applyNumberFormat="1" applyFont="1" applyFill="1" applyAlignment="1">
      <alignment vertical="center"/>
    </xf>
    <xf numFmtId="198" fontId="31" fillId="0" borderId="14" xfId="94" applyNumberFormat="1" applyFont="1" applyBorder="1" applyAlignment="1">
      <alignment horizontal="left" vertical="center" wrapText="1"/>
      <protection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198" fontId="23" fillId="0" borderId="14" xfId="94" applyNumberFormat="1" applyFont="1" applyBorder="1" applyAlignment="1">
      <alignment vertical="center"/>
      <protection/>
    </xf>
    <xf numFmtId="3" fontId="23" fillId="0" borderId="14" xfId="94" applyNumberFormat="1" applyFont="1" applyBorder="1" applyAlignment="1">
      <alignment vertical="center"/>
      <protection/>
    </xf>
    <xf numFmtId="198" fontId="31" fillId="0" borderId="14" xfId="94" applyNumberFormat="1" applyFont="1" applyBorder="1" applyAlignment="1">
      <alignment horizontal="left" vertical="center" wrapText="1" shrinkToFit="1"/>
      <protection/>
    </xf>
    <xf numFmtId="49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2" fontId="31" fillId="0" borderId="14" xfId="0" applyNumberFormat="1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justify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198" fontId="45" fillId="0" borderId="14" xfId="94" applyNumberFormat="1" applyFont="1" applyBorder="1" applyAlignment="1">
      <alignment horizontal="left" vertical="center"/>
      <protection/>
    </xf>
    <xf numFmtId="49" fontId="23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198" fontId="31" fillId="0" borderId="14" xfId="94" applyNumberFormat="1" applyFont="1" applyFill="1" applyBorder="1" applyAlignment="1">
      <alignment horizontal="left" vertical="center"/>
      <protection/>
    </xf>
    <xf numFmtId="0" fontId="23" fillId="0" borderId="14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left" vertical="center" wrapText="1"/>
    </xf>
    <xf numFmtId="198" fontId="23" fillId="0" borderId="14" xfId="94" applyNumberFormat="1" applyFont="1" applyBorder="1" applyAlignment="1">
      <alignment horizontal="left" vertical="center" wrapText="1"/>
      <protection/>
    </xf>
    <xf numFmtId="3" fontId="31" fillId="0" borderId="14" xfId="0" applyNumberFormat="1" applyFont="1" applyFill="1" applyBorder="1" applyAlignment="1" applyProtection="1">
      <alignment vertical="center" wrapText="1"/>
      <protection/>
    </xf>
    <xf numFmtId="0" fontId="31" fillId="0" borderId="14" xfId="0" applyNumberFormat="1" applyFont="1" applyBorder="1" applyAlignment="1">
      <alignment vertical="center"/>
    </xf>
    <xf numFmtId="198" fontId="31" fillId="0" borderId="14" xfId="94" applyNumberFormat="1" applyFont="1" applyFill="1" applyBorder="1" applyAlignment="1" applyProtection="1">
      <alignment horizontal="left" vertical="center" wrapText="1"/>
      <protection/>
    </xf>
    <xf numFmtId="49" fontId="23" fillId="0" borderId="14" xfId="0" applyNumberFormat="1" applyFont="1" applyFill="1" applyBorder="1" applyAlignment="1">
      <alignment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198" fontId="23" fillId="0" borderId="14" xfId="94" applyNumberFormat="1" applyFont="1" applyBorder="1" applyAlignment="1">
      <alignment horizontal="left" vertical="center"/>
      <protection/>
    </xf>
    <xf numFmtId="0" fontId="31" fillId="0" borderId="14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4" xfId="94" applyNumberFormat="1" applyFont="1" applyBorder="1" applyAlignment="1">
      <alignment horizontal="left" vertical="center"/>
      <protection/>
    </xf>
    <xf numFmtId="0" fontId="23" fillId="0" borderId="14" xfId="0" applyNumberFormat="1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3" fontId="45" fillId="0" borderId="14" xfId="0" applyNumberFormat="1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justify" vertical="center" wrapText="1"/>
    </xf>
    <xf numFmtId="198" fontId="31" fillId="0" borderId="14" xfId="0" applyNumberFormat="1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left" vertical="center" wrapText="1"/>
    </xf>
    <xf numFmtId="3" fontId="23" fillId="52" borderId="14" xfId="94" applyNumberFormat="1" applyFont="1" applyFill="1" applyBorder="1" applyAlignment="1">
      <alignment vertical="center"/>
      <protection/>
    </xf>
    <xf numFmtId="0" fontId="45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center" vertical="center" wrapText="1"/>
    </xf>
    <xf numFmtId="49" fontId="31" fillId="52" borderId="14" xfId="0" applyNumberFormat="1" applyFont="1" applyFill="1" applyBorder="1" applyAlignment="1">
      <alignment horizontal="center" vertical="center"/>
    </xf>
    <xf numFmtId="2" fontId="31" fillId="0" borderId="14" xfId="0" applyNumberFormat="1" applyFont="1" applyBorder="1" applyAlignment="1">
      <alignment vertical="center" wrapText="1"/>
    </xf>
    <xf numFmtId="49" fontId="3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left" vertical="center"/>
    </xf>
    <xf numFmtId="3" fontId="0" fillId="52" borderId="0" xfId="0" applyNumberFormat="1" applyFont="1" applyFill="1" applyAlignment="1">
      <alignment vertical="center"/>
    </xf>
    <xf numFmtId="3" fontId="5" fillId="52" borderId="0" xfId="0" applyNumberFormat="1" applyFont="1" applyFill="1" applyAlignment="1">
      <alignment vertical="center"/>
    </xf>
    <xf numFmtId="198" fontId="45" fillId="0" borderId="14" xfId="94" applyNumberFormat="1" applyFont="1" applyBorder="1" applyAlignment="1">
      <alignment vertical="center" wrapText="1"/>
      <protection/>
    </xf>
    <xf numFmtId="0" fontId="23" fillId="0" borderId="14" xfId="0" applyNumberFormat="1" applyFont="1" applyFill="1" applyBorder="1" applyAlignment="1">
      <alignment horizontal="left" vertical="center" wrapText="1"/>
    </xf>
    <xf numFmtId="3" fontId="5" fillId="52" borderId="0" xfId="0" applyNumberFormat="1" applyFont="1" applyFill="1" applyAlignment="1">
      <alignment/>
    </xf>
    <xf numFmtId="0" fontId="23" fillId="0" borderId="14" xfId="0" applyFont="1" applyBorder="1" applyAlignment="1">
      <alignment horizontal="left" vertical="center"/>
    </xf>
    <xf numFmtId="3" fontId="31" fillId="0" borderId="14" xfId="0" applyNumberFormat="1" applyFont="1" applyFill="1" applyBorder="1" applyAlignment="1" applyProtection="1">
      <alignment vertical="center"/>
      <protection/>
    </xf>
    <xf numFmtId="0" fontId="31" fillId="5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" fontId="66" fillId="52" borderId="0" xfId="0" applyNumberFormat="1" applyFont="1" applyFill="1" applyAlignment="1" applyProtection="1">
      <alignment vertical="center"/>
      <protection/>
    </xf>
    <xf numFmtId="3" fontId="61" fillId="52" borderId="0" xfId="0" applyNumberFormat="1" applyFont="1" applyFill="1" applyAlignment="1">
      <alignment/>
    </xf>
    <xf numFmtId="3" fontId="66" fillId="52" borderId="0" xfId="0" applyNumberFormat="1" applyFont="1" applyFill="1" applyAlignment="1">
      <alignment vertical="center"/>
    </xf>
    <xf numFmtId="0" fontId="23" fillId="0" borderId="14" xfId="0" applyFont="1" applyBorder="1" applyAlignment="1">
      <alignment wrapText="1"/>
    </xf>
    <xf numFmtId="198" fontId="31" fillId="0" borderId="14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47" fillId="0" borderId="14" xfId="0" applyFont="1" applyBorder="1" applyAlignment="1">
      <alignment horizontal="center" vertical="center"/>
    </xf>
    <xf numFmtId="198" fontId="45" fillId="0" borderId="14" xfId="94" applyNumberFormat="1" applyFont="1" applyFill="1" applyBorder="1" applyAlignment="1">
      <alignment horizontal="left" vertical="center" wrapText="1" shrinkToFit="1"/>
      <protection/>
    </xf>
    <xf numFmtId="0" fontId="45" fillId="0" borderId="14" xfId="0" applyFont="1" applyBorder="1" applyAlignment="1">
      <alignment wrapText="1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94" applyNumberFormat="1" applyFont="1" applyBorder="1" applyAlignment="1">
      <alignment vertical="center" wrapText="1"/>
      <protection/>
    </xf>
    <xf numFmtId="198" fontId="31" fillId="0" borderId="14" xfId="94" applyNumberFormat="1" applyFont="1" applyBorder="1" applyAlignment="1">
      <alignment vertical="center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49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56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52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Обычный_TAB1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Результат" xfId="110"/>
    <cellStyle name="Связанная ячейка" xfId="111"/>
    <cellStyle name="Середній" xfId="112"/>
    <cellStyle name="Стиль 1" xfId="113"/>
    <cellStyle name="Текст пояснення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showZeros="0" tabSelected="1" zoomScalePageLayoutView="0" workbookViewId="0" topLeftCell="A1">
      <pane xSplit="2" ySplit="5" topLeftCell="C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F1"/>
    </sheetView>
  </sheetViews>
  <sheetFormatPr defaultColWidth="9.16015625" defaultRowHeight="12.75"/>
  <cols>
    <col min="1" max="1" width="11.83203125" style="270" customWidth="1"/>
    <col min="2" max="2" width="101.16015625" style="270" customWidth="1"/>
    <col min="3" max="3" width="23.16015625" style="270" customWidth="1"/>
    <col min="4" max="4" width="22.33203125" style="270" customWidth="1"/>
    <col min="5" max="5" width="15.16015625" style="270" customWidth="1"/>
    <col min="6" max="6" width="13.33203125" style="270" customWidth="1"/>
    <col min="7" max="16384" width="9.16015625" style="271" customWidth="1"/>
  </cols>
  <sheetData>
    <row r="1" spans="3:6" ht="66.75" customHeight="1">
      <c r="C1" s="402" t="s">
        <v>252</v>
      </c>
      <c r="D1" s="402"/>
      <c r="E1" s="402"/>
      <c r="F1" s="402"/>
    </row>
    <row r="2" spans="1:6" ht="22.5" customHeight="1">
      <c r="A2" s="404" t="s">
        <v>446</v>
      </c>
      <c r="B2" s="404"/>
      <c r="C2" s="404"/>
      <c r="D2" s="404"/>
      <c r="E2" s="404"/>
      <c r="F2" s="404"/>
    </row>
    <row r="3" spans="2:6" ht="12.75">
      <c r="B3" s="272"/>
      <c r="C3" s="272"/>
      <c r="D3" s="272"/>
      <c r="E3" s="272"/>
      <c r="F3" s="273" t="s">
        <v>498</v>
      </c>
    </row>
    <row r="4" spans="1:6" ht="15.75">
      <c r="A4" s="403" t="s">
        <v>431</v>
      </c>
      <c r="B4" s="403" t="s">
        <v>433</v>
      </c>
      <c r="C4" s="403" t="s">
        <v>441</v>
      </c>
      <c r="D4" s="403" t="s">
        <v>438</v>
      </c>
      <c r="E4" s="403" t="s">
        <v>439</v>
      </c>
      <c r="F4" s="403"/>
    </row>
    <row r="5" spans="1:6" ht="38.25">
      <c r="A5" s="403"/>
      <c r="B5" s="403"/>
      <c r="C5" s="403"/>
      <c r="D5" s="403"/>
      <c r="E5" s="3" t="s">
        <v>441</v>
      </c>
      <c r="F5" s="29" t="s">
        <v>478</v>
      </c>
    </row>
    <row r="6" spans="1:6" ht="15.75">
      <c r="A6" s="3">
        <v>10000000</v>
      </c>
      <c r="B6" s="56" t="s">
        <v>582</v>
      </c>
      <c r="C6" s="57">
        <f>D6+E6</f>
        <v>904800400</v>
      </c>
      <c r="D6" s="57">
        <f>D7+D23</f>
        <v>551650400</v>
      </c>
      <c r="E6" s="57">
        <f>E7+E23+E33</f>
        <v>353150000</v>
      </c>
      <c r="F6" s="57"/>
    </row>
    <row r="7" spans="1:6" ht="31.5">
      <c r="A7" s="3">
        <v>11000000</v>
      </c>
      <c r="B7" s="38" t="s">
        <v>583</v>
      </c>
      <c r="C7" s="57">
        <f aca="true" t="shared" si="0" ref="C7:C64">D7+E7</f>
        <v>525864200</v>
      </c>
      <c r="D7" s="57">
        <f>D8+D14</f>
        <v>525864200</v>
      </c>
      <c r="E7" s="58"/>
      <c r="F7" s="57"/>
    </row>
    <row r="8" spans="1:6" s="52" customFormat="1" ht="15.75">
      <c r="A8" s="3">
        <v>11010000</v>
      </c>
      <c r="B8" s="38" t="s">
        <v>584</v>
      </c>
      <c r="C8" s="57">
        <f t="shared" si="0"/>
        <v>492634200</v>
      </c>
      <c r="D8" s="57">
        <f>D9+D10+D11+D12+D13</f>
        <v>492634200</v>
      </c>
      <c r="E8" s="57"/>
      <c r="F8" s="57"/>
    </row>
    <row r="9" spans="1:6" s="54" customFormat="1" ht="31.5">
      <c r="A9" s="274" t="s">
        <v>585</v>
      </c>
      <c r="B9" s="50" t="s">
        <v>586</v>
      </c>
      <c r="C9" s="59">
        <f t="shared" si="0"/>
        <v>444679200</v>
      </c>
      <c r="D9" s="59">
        <f>444669100+10100</f>
        <v>444679200</v>
      </c>
      <c r="E9" s="59"/>
      <c r="F9" s="59"/>
    </row>
    <row r="10" spans="1:6" s="51" customFormat="1" ht="47.25">
      <c r="A10" s="274" t="s">
        <v>587</v>
      </c>
      <c r="B10" s="50" t="s">
        <v>622</v>
      </c>
      <c r="C10" s="59">
        <f t="shared" si="0"/>
        <v>31768900</v>
      </c>
      <c r="D10" s="59">
        <v>31768900</v>
      </c>
      <c r="E10" s="59"/>
      <c r="F10" s="59"/>
    </row>
    <row r="11" spans="1:6" s="53" customFormat="1" ht="31.5">
      <c r="A11" s="274" t="s">
        <v>623</v>
      </c>
      <c r="B11" s="50" t="s">
        <v>626</v>
      </c>
      <c r="C11" s="59">
        <f t="shared" si="0"/>
        <v>5852100</v>
      </c>
      <c r="D11" s="59">
        <v>5852100</v>
      </c>
      <c r="E11" s="59"/>
      <c r="F11" s="59"/>
    </row>
    <row r="12" spans="1:6" s="54" customFormat="1" ht="31.5">
      <c r="A12" s="274" t="s">
        <v>627</v>
      </c>
      <c r="B12" s="50" t="s">
        <v>628</v>
      </c>
      <c r="C12" s="59">
        <f t="shared" si="0"/>
        <v>10026000</v>
      </c>
      <c r="D12" s="59">
        <v>10026000</v>
      </c>
      <c r="E12" s="59"/>
      <c r="F12" s="59"/>
    </row>
    <row r="13" spans="1:6" s="54" customFormat="1" ht="47.25">
      <c r="A13" s="274">
        <v>11010900</v>
      </c>
      <c r="B13" s="50" t="s">
        <v>629</v>
      </c>
      <c r="C13" s="59">
        <f t="shared" si="0"/>
        <v>308000</v>
      </c>
      <c r="D13" s="59">
        <v>308000</v>
      </c>
      <c r="E13" s="59"/>
      <c r="F13" s="59"/>
    </row>
    <row r="14" spans="1:6" s="54" customFormat="1" ht="15.75">
      <c r="A14" s="3">
        <v>11020000</v>
      </c>
      <c r="B14" s="38" t="s">
        <v>630</v>
      </c>
      <c r="C14" s="57">
        <f t="shared" si="0"/>
        <v>33230000</v>
      </c>
      <c r="D14" s="60">
        <f>D15+D16+D17+D18+D19+D20+D21+D22</f>
        <v>33230000</v>
      </c>
      <c r="E14" s="60"/>
      <c r="F14" s="60"/>
    </row>
    <row r="15" spans="1:6" s="54" customFormat="1" ht="15.75">
      <c r="A15" s="75">
        <v>11020200</v>
      </c>
      <c r="B15" s="61" t="s">
        <v>631</v>
      </c>
      <c r="C15" s="59">
        <f t="shared" si="0"/>
        <v>100000</v>
      </c>
      <c r="D15" s="62">
        <v>100000</v>
      </c>
      <c r="E15" s="62"/>
      <c r="F15" s="62"/>
    </row>
    <row r="16" spans="1:6" s="54" customFormat="1" ht="15.75">
      <c r="A16" s="75">
        <v>11020300</v>
      </c>
      <c r="B16" s="61" t="s">
        <v>632</v>
      </c>
      <c r="C16" s="59">
        <f t="shared" si="0"/>
        <v>2500000</v>
      </c>
      <c r="D16" s="62">
        <v>2500000</v>
      </c>
      <c r="E16" s="62"/>
      <c r="F16" s="62"/>
    </row>
    <row r="17" spans="1:6" s="54" customFormat="1" ht="15.75">
      <c r="A17" s="75">
        <v>11020500</v>
      </c>
      <c r="B17" s="61" t="s">
        <v>633</v>
      </c>
      <c r="C17" s="59">
        <f t="shared" si="0"/>
        <v>2060000</v>
      </c>
      <c r="D17" s="62">
        <v>2060000</v>
      </c>
      <c r="E17" s="62"/>
      <c r="F17" s="62"/>
    </row>
    <row r="18" spans="1:6" s="54" customFormat="1" ht="31.5">
      <c r="A18" s="75">
        <v>11020600</v>
      </c>
      <c r="B18" s="61" t="s">
        <v>634</v>
      </c>
      <c r="C18" s="59">
        <f t="shared" si="0"/>
        <v>80000</v>
      </c>
      <c r="D18" s="62">
        <v>80000</v>
      </c>
      <c r="E18" s="62"/>
      <c r="F18" s="62"/>
    </row>
    <row r="19" spans="1:6" s="54" customFormat="1" ht="31.5">
      <c r="A19" s="75">
        <v>11020700</v>
      </c>
      <c r="B19" s="61" t="s">
        <v>635</v>
      </c>
      <c r="C19" s="59">
        <f t="shared" si="0"/>
        <v>250000</v>
      </c>
      <c r="D19" s="62">
        <v>250000</v>
      </c>
      <c r="E19" s="62"/>
      <c r="F19" s="62"/>
    </row>
    <row r="20" spans="1:6" s="54" customFormat="1" ht="31.5">
      <c r="A20" s="75">
        <v>11020900</v>
      </c>
      <c r="B20" s="61" t="s">
        <v>266</v>
      </c>
      <c r="C20" s="59">
        <f t="shared" si="0"/>
        <v>200000</v>
      </c>
      <c r="D20" s="62">
        <v>200000</v>
      </c>
      <c r="E20" s="62"/>
      <c r="F20" s="62"/>
    </row>
    <row r="21" spans="1:6" s="54" customFormat="1" ht="15.75">
      <c r="A21" s="75">
        <v>11021000</v>
      </c>
      <c r="B21" s="61" t="s">
        <v>636</v>
      </c>
      <c r="C21" s="59">
        <f t="shared" si="0"/>
        <v>27900000</v>
      </c>
      <c r="D21" s="62">
        <v>27900000</v>
      </c>
      <c r="E21" s="62"/>
      <c r="F21" s="62"/>
    </row>
    <row r="22" spans="1:6" s="54" customFormat="1" ht="31.5">
      <c r="A22" s="75">
        <v>11021600</v>
      </c>
      <c r="B22" s="61" t="s">
        <v>637</v>
      </c>
      <c r="C22" s="59">
        <f t="shared" si="0"/>
        <v>140000</v>
      </c>
      <c r="D22" s="62">
        <v>140000</v>
      </c>
      <c r="E22" s="62"/>
      <c r="F22" s="62"/>
    </row>
    <row r="23" spans="1:6" s="54" customFormat="1" ht="15.75">
      <c r="A23" s="284">
        <v>13000000</v>
      </c>
      <c r="B23" s="285" t="s">
        <v>638</v>
      </c>
      <c r="C23" s="57">
        <f t="shared" si="0"/>
        <v>25786200</v>
      </c>
      <c r="D23" s="57">
        <f>D24+D26+D30</f>
        <v>25786200</v>
      </c>
      <c r="E23" s="57"/>
      <c r="F23" s="57"/>
    </row>
    <row r="24" spans="1:6" s="54" customFormat="1" ht="15.75">
      <c r="A24" s="76">
        <v>13010000</v>
      </c>
      <c r="B24" s="63" t="s">
        <v>639</v>
      </c>
      <c r="C24" s="57">
        <f t="shared" si="0"/>
        <v>17726200</v>
      </c>
      <c r="D24" s="57">
        <f>D25</f>
        <v>17726200</v>
      </c>
      <c r="E24" s="57"/>
      <c r="F24" s="57"/>
    </row>
    <row r="25" spans="1:6" s="54" customFormat="1" ht="31.5">
      <c r="A25" s="75">
        <v>13010100</v>
      </c>
      <c r="B25" s="61" t="s">
        <v>640</v>
      </c>
      <c r="C25" s="59">
        <f>D25+E25</f>
        <v>17726200</v>
      </c>
      <c r="D25" s="59">
        <v>17726200</v>
      </c>
      <c r="E25" s="59"/>
      <c r="F25" s="59"/>
    </row>
    <row r="26" spans="1:6" s="54" customFormat="1" ht="15.75">
      <c r="A26" s="76">
        <v>13020000</v>
      </c>
      <c r="B26" s="63" t="s">
        <v>641</v>
      </c>
      <c r="C26" s="57">
        <f t="shared" si="0"/>
        <v>4660000</v>
      </c>
      <c r="D26" s="57">
        <f>D27+D28+D29</f>
        <v>4660000</v>
      </c>
      <c r="E26" s="57"/>
      <c r="F26" s="57"/>
    </row>
    <row r="27" spans="1:6" s="54" customFormat="1" ht="31.5">
      <c r="A27" s="75">
        <v>13020100</v>
      </c>
      <c r="B27" s="61" t="s">
        <v>642</v>
      </c>
      <c r="C27" s="59">
        <f t="shared" si="0"/>
        <v>4094900</v>
      </c>
      <c r="D27" s="59">
        <v>4094900</v>
      </c>
      <c r="E27" s="59"/>
      <c r="F27" s="59"/>
    </row>
    <row r="28" spans="1:6" s="54" customFormat="1" ht="15.75">
      <c r="A28" s="75">
        <v>13020300</v>
      </c>
      <c r="B28" s="61" t="s">
        <v>643</v>
      </c>
      <c r="C28" s="59">
        <f t="shared" si="0"/>
        <v>417800</v>
      </c>
      <c r="D28" s="59">
        <v>417800</v>
      </c>
      <c r="E28" s="59"/>
      <c r="F28" s="59"/>
    </row>
    <row r="29" spans="1:6" s="54" customFormat="1" ht="31.5">
      <c r="A29" s="75">
        <v>13020400</v>
      </c>
      <c r="B29" s="61" t="s">
        <v>644</v>
      </c>
      <c r="C29" s="59">
        <f t="shared" si="0"/>
        <v>147300</v>
      </c>
      <c r="D29" s="59">
        <v>147300</v>
      </c>
      <c r="E29" s="59"/>
      <c r="F29" s="59"/>
    </row>
    <row r="30" spans="1:6" s="54" customFormat="1" ht="15.75">
      <c r="A30" s="76">
        <v>13030000</v>
      </c>
      <c r="B30" s="63" t="s">
        <v>645</v>
      </c>
      <c r="C30" s="57">
        <f t="shared" si="0"/>
        <v>3400000</v>
      </c>
      <c r="D30" s="57">
        <f>D31+D32</f>
        <v>3400000</v>
      </c>
      <c r="E30" s="57"/>
      <c r="F30" s="57"/>
    </row>
    <row r="31" spans="1:6" s="54" customFormat="1" ht="31.5">
      <c r="A31" s="75">
        <v>13030100</v>
      </c>
      <c r="B31" s="61" t="s">
        <v>646</v>
      </c>
      <c r="C31" s="59">
        <f t="shared" si="0"/>
        <v>3390000</v>
      </c>
      <c r="D31" s="59">
        <v>3390000</v>
      </c>
      <c r="E31" s="59"/>
      <c r="F31" s="59"/>
    </row>
    <row r="32" spans="1:6" s="54" customFormat="1" ht="15.75">
      <c r="A32" s="75">
        <v>13030800</v>
      </c>
      <c r="B32" s="61" t="s">
        <v>264</v>
      </c>
      <c r="C32" s="59">
        <f t="shared" si="0"/>
        <v>10000</v>
      </c>
      <c r="D32" s="59">
        <v>10000</v>
      </c>
      <c r="E32" s="59"/>
      <c r="F32" s="59"/>
    </row>
    <row r="33" spans="1:6" s="30" customFormat="1" ht="15.75">
      <c r="A33" s="3">
        <v>19000000</v>
      </c>
      <c r="B33" s="38" t="s">
        <v>647</v>
      </c>
      <c r="C33" s="57">
        <f t="shared" si="0"/>
        <v>353150000</v>
      </c>
      <c r="D33" s="59">
        <f>D34</f>
        <v>0</v>
      </c>
      <c r="E33" s="286">
        <f>E34+E38</f>
        <v>353150000</v>
      </c>
      <c r="F33" s="287"/>
    </row>
    <row r="34" spans="1:6" s="28" customFormat="1" ht="15.75">
      <c r="A34" s="3">
        <v>19010000</v>
      </c>
      <c r="B34" s="38" t="s">
        <v>648</v>
      </c>
      <c r="C34" s="57">
        <f t="shared" si="0"/>
        <v>3150000</v>
      </c>
      <c r="D34" s="59">
        <f>SUM(D35:D37)</f>
        <v>0</v>
      </c>
      <c r="E34" s="60">
        <f>E35+E36+E37</f>
        <v>3150000</v>
      </c>
      <c r="F34" s="59"/>
    </row>
    <row r="35" spans="1:6" s="30" customFormat="1" ht="31.5">
      <c r="A35" s="75">
        <v>19010100</v>
      </c>
      <c r="B35" s="61" t="s">
        <v>649</v>
      </c>
      <c r="C35" s="59">
        <f t="shared" si="0"/>
        <v>1211500</v>
      </c>
      <c r="D35" s="59"/>
      <c r="E35" s="59">
        <v>1211500</v>
      </c>
      <c r="F35" s="59"/>
    </row>
    <row r="36" spans="1:6" s="30" customFormat="1" ht="15.75">
      <c r="A36" s="75">
        <v>19010200</v>
      </c>
      <c r="B36" s="61" t="s">
        <v>650</v>
      </c>
      <c r="C36" s="59">
        <f t="shared" si="0"/>
        <v>500300</v>
      </c>
      <c r="D36" s="59"/>
      <c r="E36" s="59">
        <v>500300</v>
      </c>
      <c r="F36" s="59"/>
    </row>
    <row r="37" spans="1:6" s="30" customFormat="1" ht="31.5">
      <c r="A37" s="75">
        <v>19010300</v>
      </c>
      <c r="B37" s="61" t="s">
        <v>651</v>
      </c>
      <c r="C37" s="59">
        <f t="shared" si="0"/>
        <v>1438200</v>
      </c>
      <c r="D37" s="59"/>
      <c r="E37" s="59">
        <v>1438200</v>
      </c>
      <c r="F37" s="59"/>
    </row>
    <row r="38" spans="1:6" s="30" customFormat="1" ht="47.25">
      <c r="A38" s="275">
        <v>19020000</v>
      </c>
      <c r="B38" s="63" t="s">
        <v>602</v>
      </c>
      <c r="C38" s="57">
        <f t="shared" si="0"/>
        <v>350000000</v>
      </c>
      <c r="D38" s="59"/>
      <c r="E38" s="286">
        <f>E39</f>
        <v>350000000</v>
      </c>
      <c r="F38" s="287"/>
    </row>
    <row r="39" spans="1:6" s="30" customFormat="1" ht="15.75">
      <c r="A39" s="276">
        <v>19020200</v>
      </c>
      <c r="B39" s="61" t="s">
        <v>603</v>
      </c>
      <c r="C39" s="59">
        <f t="shared" si="0"/>
        <v>350000000</v>
      </c>
      <c r="D39" s="59"/>
      <c r="E39" s="59">
        <v>350000000</v>
      </c>
      <c r="F39" s="59"/>
    </row>
    <row r="40" spans="1:6" s="42" customFormat="1" ht="15.75">
      <c r="A40" s="3">
        <v>20000000</v>
      </c>
      <c r="B40" s="56" t="s">
        <v>652</v>
      </c>
      <c r="C40" s="57">
        <f t="shared" si="0"/>
        <v>89092600</v>
      </c>
      <c r="D40" s="57">
        <f>D41+D46+D59+D65</f>
        <v>29511300</v>
      </c>
      <c r="E40" s="57">
        <f>E41+E46+E59+E65</f>
        <v>59581300</v>
      </c>
      <c r="F40" s="57"/>
    </row>
    <row r="41" spans="1:6" s="30" customFormat="1" ht="15.75">
      <c r="A41" s="3">
        <v>21000000</v>
      </c>
      <c r="B41" s="38" t="s">
        <v>653</v>
      </c>
      <c r="C41" s="57">
        <f>D41+E41</f>
        <v>530000</v>
      </c>
      <c r="D41" s="57">
        <f>D42+D44</f>
        <v>170000</v>
      </c>
      <c r="E41" s="57">
        <f>E42+E45</f>
        <v>360000</v>
      </c>
      <c r="F41" s="57"/>
    </row>
    <row r="42" spans="1:6" s="30" customFormat="1" ht="63">
      <c r="A42" s="3">
        <v>21010000</v>
      </c>
      <c r="B42" s="74" t="s">
        <v>654</v>
      </c>
      <c r="C42" s="57">
        <f t="shared" si="0"/>
        <v>70000</v>
      </c>
      <c r="D42" s="57">
        <f>D43</f>
        <v>70000</v>
      </c>
      <c r="E42" s="57"/>
      <c r="F42" s="57"/>
    </row>
    <row r="43" spans="1:6" s="42" customFormat="1" ht="31.5">
      <c r="A43" s="77">
        <v>21010300</v>
      </c>
      <c r="B43" s="64" t="s">
        <v>655</v>
      </c>
      <c r="C43" s="59">
        <f t="shared" si="0"/>
        <v>70000</v>
      </c>
      <c r="D43" s="59">
        <v>70000</v>
      </c>
      <c r="E43" s="59"/>
      <c r="F43" s="59"/>
    </row>
    <row r="44" spans="1:6" s="42" customFormat="1" ht="31.5">
      <c r="A44" s="277" t="s">
        <v>656</v>
      </c>
      <c r="B44" s="278" t="s">
        <v>657</v>
      </c>
      <c r="C44" s="57">
        <f t="shared" si="0"/>
        <v>100000</v>
      </c>
      <c r="D44" s="57">
        <v>100000</v>
      </c>
      <c r="E44" s="57"/>
      <c r="F44" s="57"/>
    </row>
    <row r="45" spans="1:6" s="42" customFormat="1" ht="31.5">
      <c r="A45" s="77">
        <v>21110000</v>
      </c>
      <c r="B45" s="64" t="s">
        <v>658</v>
      </c>
      <c r="C45" s="59">
        <f t="shared" si="0"/>
        <v>360000</v>
      </c>
      <c r="D45" s="59"/>
      <c r="E45" s="59">
        <v>360000</v>
      </c>
      <c r="F45" s="59"/>
    </row>
    <row r="46" spans="1:6" s="42" customFormat="1" ht="31.5">
      <c r="A46" s="3">
        <v>22000000</v>
      </c>
      <c r="B46" s="38" t="s">
        <v>659</v>
      </c>
      <c r="C46" s="57">
        <f t="shared" si="0"/>
        <v>29041300</v>
      </c>
      <c r="D46" s="57">
        <f>D47+D56+D58</f>
        <v>29041300</v>
      </c>
      <c r="E46" s="57"/>
      <c r="F46" s="57"/>
    </row>
    <row r="47" spans="1:6" s="30" customFormat="1" ht="15.75">
      <c r="A47" s="3">
        <v>22010000</v>
      </c>
      <c r="B47" s="38" t="s">
        <v>660</v>
      </c>
      <c r="C47" s="57">
        <f t="shared" si="0"/>
        <v>26240800</v>
      </c>
      <c r="D47" s="57">
        <f>D48+D50+D51+D52+D49+D53+D54+D55</f>
        <v>26240800</v>
      </c>
      <c r="E47" s="57"/>
      <c r="F47" s="57"/>
    </row>
    <row r="48" spans="1:6" s="30" customFormat="1" ht="47.25">
      <c r="A48" s="75">
        <v>22010200</v>
      </c>
      <c r="B48" s="279" t="s">
        <v>661</v>
      </c>
      <c r="C48" s="59">
        <f t="shared" si="0"/>
        <v>500</v>
      </c>
      <c r="D48" s="59">
        <v>500</v>
      </c>
      <c r="E48" s="59"/>
      <c r="F48" s="59"/>
    </row>
    <row r="49" spans="1:6" s="30" customFormat="1" ht="31.5">
      <c r="A49" s="75">
        <v>22010500</v>
      </c>
      <c r="B49" s="279" t="s">
        <v>662</v>
      </c>
      <c r="C49" s="59">
        <f t="shared" si="0"/>
        <v>10100</v>
      </c>
      <c r="D49" s="59">
        <v>10100</v>
      </c>
      <c r="E49" s="59"/>
      <c r="F49" s="59"/>
    </row>
    <row r="50" spans="1:6" s="280" customFormat="1" ht="31.5">
      <c r="A50" s="75">
        <v>22010600</v>
      </c>
      <c r="B50" s="279" t="s">
        <v>663</v>
      </c>
      <c r="C50" s="59">
        <f t="shared" si="0"/>
        <v>700</v>
      </c>
      <c r="D50" s="59">
        <v>700</v>
      </c>
      <c r="E50" s="59"/>
      <c r="F50" s="59"/>
    </row>
    <row r="51" spans="1:6" s="280" customFormat="1" ht="31.5">
      <c r="A51" s="75">
        <v>22010700</v>
      </c>
      <c r="B51" s="279" t="s">
        <v>265</v>
      </c>
      <c r="C51" s="59">
        <f t="shared" si="0"/>
        <v>11400</v>
      </c>
      <c r="D51" s="59">
        <v>11400</v>
      </c>
      <c r="E51" s="59"/>
      <c r="F51" s="59"/>
    </row>
    <row r="52" spans="1:6" s="280" customFormat="1" ht="47.25">
      <c r="A52" s="75">
        <v>22010900</v>
      </c>
      <c r="B52" s="279" t="s">
        <v>664</v>
      </c>
      <c r="C52" s="59">
        <f t="shared" si="0"/>
        <v>200</v>
      </c>
      <c r="D52" s="59">
        <v>200</v>
      </c>
      <c r="E52" s="59"/>
      <c r="F52" s="59"/>
    </row>
    <row r="53" spans="1:6" s="280" customFormat="1" ht="31.5">
      <c r="A53" s="75">
        <v>22011000</v>
      </c>
      <c r="B53" s="279" t="s">
        <v>665</v>
      </c>
      <c r="C53" s="59">
        <f t="shared" si="0"/>
        <v>8067800</v>
      </c>
      <c r="D53" s="59">
        <v>8067800</v>
      </c>
      <c r="E53" s="59"/>
      <c r="F53" s="59"/>
    </row>
    <row r="54" spans="1:6" ht="31.5">
      <c r="A54" s="75">
        <v>22011100</v>
      </c>
      <c r="B54" s="279" t="s">
        <v>666</v>
      </c>
      <c r="C54" s="59">
        <f t="shared" si="0"/>
        <v>17410000</v>
      </c>
      <c r="D54" s="59">
        <v>17410000</v>
      </c>
      <c r="E54" s="59"/>
      <c r="F54" s="59"/>
    </row>
    <row r="55" spans="1:6" ht="31.5">
      <c r="A55" s="75">
        <v>22011800</v>
      </c>
      <c r="B55" s="279" t="s">
        <v>669</v>
      </c>
      <c r="C55" s="59">
        <f t="shared" si="0"/>
        <v>740100</v>
      </c>
      <c r="D55" s="59">
        <v>740100</v>
      </c>
      <c r="E55" s="59"/>
      <c r="F55" s="59"/>
    </row>
    <row r="56" spans="1:6" ht="31.5">
      <c r="A56" s="3">
        <v>22080000</v>
      </c>
      <c r="B56" s="63" t="s">
        <v>670</v>
      </c>
      <c r="C56" s="57">
        <f t="shared" si="0"/>
        <v>2800000</v>
      </c>
      <c r="D56" s="57">
        <f>D57</f>
        <v>2800000</v>
      </c>
      <c r="E56" s="57"/>
      <c r="F56" s="57"/>
    </row>
    <row r="57" spans="1:6" ht="31.5">
      <c r="A57" s="77">
        <v>22080400</v>
      </c>
      <c r="B57" s="279" t="s">
        <v>671</v>
      </c>
      <c r="C57" s="59">
        <f t="shared" si="0"/>
        <v>2800000</v>
      </c>
      <c r="D57" s="59">
        <v>2800000</v>
      </c>
      <c r="E57" s="59"/>
      <c r="F57" s="59"/>
    </row>
    <row r="58" spans="1:6" ht="63">
      <c r="A58" s="277">
        <v>22130000</v>
      </c>
      <c r="B58" s="278" t="s">
        <v>672</v>
      </c>
      <c r="C58" s="57">
        <f>D58</f>
        <v>500</v>
      </c>
      <c r="D58" s="57">
        <v>500</v>
      </c>
      <c r="E58" s="57"/>
      <c r="F58" s="57"/>
    </row>
    <row r="59" spans="1:6" ht="15.75">
      <c r="A59" s="3">
        <v>24000000</v>
      </c>
      <c r="B59" s="38" t="s">
        <v>673</v>
      </c>
      <c r="C59" s="57">
        <f t="shared" si="0"/>
        <v>840100</v>
      </c>
      <c r="D59" s="57">
        <f>D60+D63</f>
        <v>300000</v>
      </c>
      <c r="E59" s="57">
        <f>E60+E63</f>
        <v>540100</v>
      </c>
      <c r="F59" s="57"/>
    </row>
    <row r="60" spans="1:6" ht="15.75">
      <c r="A60" s="3">
        <v>24060000</v>
      </c>
      <c r="B60" s="38" t="s">
        <v>674</v>
      </c>
      <c r="C60" s="57">
        <f t="shared" si="0"/>
        <v>820100</v>
      </c>
      <c r="D60" s="57">
        <f>D61+D62</f>
        <v>300000</v>
      </c>
      <c r="E60" s="57">
        <f>E61+E62</f>
        <v>520100</v>
      </c>
      <c r="F60" s="57"/>
    </row>
    <row r="61" spans="1:6" ht="15.75">
      <c r="A61" s="77">
        <v>24060300</v>
      </c>
      <c r="B61" s="64" t="s">
        <v>674</v>
      </c>
      <c r="C61" s="59">
        <f t="shared" si="0"/>
        <v>300000</v>
      </c>
      <c r="D61" s="59">
        <v>300000</v>
      </c>
      <c r="E61" s="59"/>
      <c r="F61" s="59"/>
    </row>
    <row r="62" spans="1:6" ht="31.5">
      <c r="A62" s="77">
        <v>24062100</v>
      </c>
      <c r="B62" s="61" t="s">
        <v>675</v>
      </c>
      <c r="C62" s="65">
        <f t="shared" si="0"/>
        <v>520100</v>
      </c>
      <c r="D62" s="65"/>
      <c r="E62" s="65">
        <v>520100</v>
      </c>
      <c r="F62" s="65"/>
    </row>
    <row r="63" spans="1:6" ht="15.75">
      <c r="A63" s="284">
        <v>24110000</v>
      </c>
      <c r="B63" s="288" t="s">
        <v>676</v>
      </c>
      <c r="C63" s="289">
        <f t="shared" si="0"/>
        <v>20000</v>
      </c>
      <c r="D63" s="289"/>
      <c r="E63" s="289">
        <f>E64</f>
        <v>20000</v>
      </c>
      <c r="F63" s="289"/>
    </row>
    <row r="64" spans="1:6" ht="47.25">
      <c r="A64" s="77">
        <v>24110900</v>
      </c>
      <c r="B64" s="61" t="s">
        <v>677</v>
      </c>
      <c r="C64" s="65">
        <f t="shared" si="0"/>
        <v>20000</v>
      </c>
      <c r="D64" s="65"/>
      <c r="E64" s="65">
        <v>20000</v>
      </c>
      <c r="F64" s="65"/>
    </row>
    <row r="65" spans="1:6" ht="15.75">
      <c r="A65" s="284">
        <v>25000000</v>
      </c>
      <c r="B65" s="285" t="s">
        <v>678</v>
      </c>
      <c r="C65" s="196">
        <f aca="true" t="shared" si="1" ref="C65:C70">E65</f>
        <v>58681200</v>
      </c>
      <c r="D65" s="196"/>
      <c r="E65" s="196">
        <f>E66+E71</f>
        <v>58681200</v>
      </c>
      <c r="F65" s="196"/>
    </row>
    <row r="66" spans="1:6" ht="31.5">
      <c r="A66" s="284">
        <v>25010000</v>
      </c>
      <c r="B66" s="285" t="s">
        <v>679</v>
      </c>
      <c r="C66" s="196">
        <f t="shared" si="1"/>
        <v>42493200</v>
      </c>
      <c r="D66" s="196">
        <f>SUM(D67:D70)</f>
        <v>0</v>
      </c>
      <c r="E66" s="196">
        <f>SUM(E67:E70)</f>
        <v>42493200</v>
      </c>
      <c r="F66" s="196"/>
    </row>
    <row r="67" spans="1:6" ht="31.5">
      <c r="A67" s="77">
        <v>25010100</v>
      </c>
      <c r="B67" s="50" t="s">
        <v>680</v>
      </c>
      <c r="C67" s="62">
        <f t="shared" si="1"/>
        <v>32300400</v>
      </c>
      <c r="D67" s="62"/>
      <c r="E67" s="62">
        <v>32300400</v>
      </c>
      <c r="F67" s="62"/>
    </row>
    <row r="68" spans="1:6" ht="15.75">
      <c r="A68" s="77">
        <v>25010200</v>
      </c>
      <c r="B68" s="50" t="s">
        <v>681</v>
      </c>
      <c r="C68" s="62">
        <f t="shared" si="1"/>
        <v>8536200</v>
      </c>
      <c r="D68" s="62"/>
      <c r="E68" s="62">
        <v>8536200</v>
      </c>
      <c r="F68" s="62"/>
    </row>
    <row r="69" spans="1:6" ht="15.75">
      <c r="A69" s="77">
        <v>25010300</v>
      </c>
      <c r="B69" s="50" t="s">
        <v>682</v>
      </c>
      <c r="C69" s="62">
        <f t="shared" si="1"/>
        <v>1588200</v>
      </c>
      <c r="D69" s="62"/>
      <c r="E69" s="62">
        <v>1588200</v>
      </c>
      <c r="F69" s="62"/>
    </row>
    <row r="70" spans="1:6" ht="31.5">
      <c r="A70" s="77">
        <v>25010400</v>
      </c>
      <c r="B70" s="50" t="s">
        <v>683</v>
      </c>
      <c r="C70" s="62">
        <f t="shared" si="1"/>
        <v>68400</v>
      </c>
      <c r="D70" s="62"/>
      <c r="E70" s="62">
        <v>68400</v>
      </c>
      <c r="F70" s="62"/>
    </row>
    <row r="71" spans="1:6" ht="15.75">
      <c r="A71" s="284">
        <v>25020000</v>
      </c>
      <c r="B71" s="285" t="s">
        <v>684</v>
      </c>
      <c r="C71" s="196">
        <f>C72</f>
        <v>16188000</v>
      </c>
      <c r="D71" s="196">
        <f>D72</f>
        <v>0</v>
      </c>
      <c r="E71" s="196">
        <f>E72</f>
        <v>16188000</v>
      </c>
      <c r="F71" s="196"/>
    </row>
    <row r="72" spans="1:6" ht="78.75">
      <c r="A72" s="77">
        <v>25020200</v>
      </c>
      <c r="B72" s="279" t="s">
        <v>685</v>
      </c>
      <c r="C72" s="65">
        <f>E72</f>
        <v>16188000</v>
      </c>
      <c r="D72" s="62"/>
      <c r="E72" s="62">
        <v>16188000</v>
      </c>
      <c r="F72" s="62"/>
    </row>
    <row r="73" spans="1:6" ht="15.75">
      <c r="A73" s="284"/>
      <c r="B73" s="285" t="s">
        <v>491</v>
      </c>
      <c r="C73" s="289">
        <f>D73+E73</f>
        <v>993893000</v>
      </c>
      <c r="D73" s="196">
        <f>D6+D40</f>
        <v>581161700</v>
      </c>
      <c r="E73" s="196">
        <f>E6+E40</f>
        <v>412731300</v>
      </c>
      <c r="F73" s="196"/>
    </row>
    <row r="74" spans="1:6" ht="15.75">
      <c r="A74" s="120">
        <v>40000000</v>
      </c>
      <c r="B74" s="290" t="s">
        <v>429</v>
      </c>
      <c r="C74" s="196">
        <f>C75</f>
        <v>6350965200</v>
      </c>
      <c r="D74" s="196">
        <f>D75</f>
        <v>6131619900</v>
      </c>
      <c r="E74" s="196">
        <f>E75</f>
        <v>219345300</v>
      </c>
      <c r="F74" s="196"/>
    </row>
    <row r="75" spans="1:6" ht="15.75">
      <c r="A75" s="120">
        <v>41000000</v>
      </c>
      <c r="B75" s="291" t="s">
        <v>479</v>
      </c>
      <c r="C75" s="196">
        <f>C76+C79</f>
        <v>6350965200</v>
      </c>
      <c r="D75" s="196">
        <f>D76+D79</f>
        <v>6131619900</v>
      </c>
      <c r="E75" s="196">
        <f>E76+E79</f>
        <v>219345300</v>
      </c>
      <c r="F75" s="196">
        <f>F76+F79</f>
        <v>0</v>
      </c>
    </row>
    <row r="76" spans="1:6" ht="15.75">
      <c r="A76" s="120">
        <v>41020000</v>
      </c>
      <c r="B76" s="291" t="s">
        <v>576</v>
      </c>
      <c r="C76" s="196">
        <f>SUM(C77:C78)</f>
        <v>851170600</v>
      </c>
      <c r="D76" s="196">
        <f>SUM(D77:D78)</f>
        <v>851170600</v>
      </c>
      <c r="E76" s="196">
        <f>SUM(E77:E78)</f>
        <v>0</v>
      </c>
      <c r="F76" s="196">
        <f>SUM(F77:F78)</f>
        <v>0</v>
      </c>
    </row>
    <row r="77" spans="1:6" ht="15.75">
      <c r="A77" s="133">
        <v>41020100</v>
      </c>
      <c r="B77" s="41" t="s">
        <v>575</v>
      </c>
      <c r="C77" s="62">
        <f>D77+E77</f>
        <v>125859900</v>
      </c>
      <c r="D77" s="92">
        <v>125859900</v>
      </c>
      <c r="E77" s="62"/>
      <c r="F77" s="92"/>
    </row>
    <row r="78" spans="1:6" ht="47.25">
      <c r="A78" s="133">
        <v>41020200</v>
      </c>
      <c r="B78" s="67" t="s">
        <v>604</v>
      </c>
      <c r="C78" s="62">
        <f aca="true" t="shared" si="2" ref="C78:C91">D78+E78</f>
        <v>725310700</v>
      </c>
      <c r="D78" s="92">
        <v>725310700</v>
      </c>
      <c r="E78" s="62"/>
      <c r="F78" s="92"/>
    </row>
    <row r="79" spans="1:6" ht="15.75">
      <c r="A79" s="120">
        <v>41030000</v>
      </c>
      <c r="B79" s="291" t="s">
        <v>577</v>
      </c>
      <c r="C79" s="196">
        <f>SUM(C80:C91)</f>
        <v>5499794600</v>
      </c>
      <c r="D79" s="196">
        <f>SUM(D80:D91)</f>
        <v>5280449300</v>
      </c>
      <c r="E79" s="196">
        <f>SUM(E80:E91)</f>
        <v>219345300</v>
      </c>
      <c r="F79" s="196">
        <f>SUM(F80:F91)</f>
        <v>0</v>
      </c>
    </row>
    <row r="80" spans="1:6" ht="126">
      <c r="A80" s="274">
        <v>41030600</v>
      </c>
      <c r="B80" s="68" t="s">
        <v>606</v>
      </c>
      <c r="C80" s="62">
        <f t="shared" si="2"/>
        <v>2774961400</v>
      </c>
      <c r="D80" s="92">
        <v>2774961400</v>
      </c>
      <c r="E80" s="196"/>
      <c r="F80" s="92"/>
    </row>
    <row r="81" spans="1:6" ht="78.75">
      <c r="A81" s="274" t="s">
        <v>579</v>
      </c>
      <c r="B81" s="68" t="s">
        <v>607</v>
      </c>
      <c r="C81" s="62">
        <f t="shared" si="2"/>
        <v>1404613600</v>
      </c>
      <c r="D81" s="92">
        <v>1404613600</v>
      </c>
      <c r="E81" s="196"/>
      <c r="F81" s="92"/>
    </row>
    <row r="82" spans="1:6" ht="47.25">
      <c r="A82" s="274" t="s">
        <v>580</v>
      </c>
      <c r="B82" s="279" t="s">
        <v>578</v>
      </c>
      <c r="C82" s="62">
        <f t="shared" si="2"/>
        <v>80395200</v>
      </c>
      <c r="D82" s="92">
        <v>80395200</v>
      </c>
      <c r="E82" s="196"/>
      <c r="F82" s="92"/>
    </row>
    <row r="83" spans="1:6" ht="31.5">
      <c r="A83" s="281">
        <v>41032600</v>
      </c>
      <c r="B83" s="68" t="s">
        <v>687</v>
      </c>
      <c r="C83" s="62">
        <f t="shared" si="2"/>
        <v>4476300</v>
      </c>
      <c r="D83" s="92">
        <v>4476300</v>
      </c>
      <c r="E83" s="66"/>
      <c r="F83" s="92"/>
    </row>
    <row r="84" spans="1:6" ht="31.5">
      <c r="A84" s="78">
        <v>41033600</v>
      </c>
      <c r="B84" s="279" t="s">
        <v>581</v>
      </c>
      <c r="C84" s="62">
        <f t="shared" si="2"/>
        <v>32438900</v>
      </c>
      <c r="D84" s="92">
        <v>32438900</v>
      </c>
      <c r="E84" s="65"/>
      <c r="F84" s="92"/>
    </row>
    <row r="85" spans="1:6" ht="47.25">
      <c r="A85" s="274" t="s">
        <v>686</v>
      </c>
      <c r="B85" s="67" t="s">
        <v>605</v>
      </c>
      <c r="C85" s="62">
        <f t="shared" si="2"/>
        <v>615500</v>
      </c>
      <c r="D85" s="92">
        <v>615500</v>
      </c>
      <c r="E85" s="66"/>
      <c r="F85" s="92"/>
    </row>
    <row r="86" spans="1:6" ht="15.75">
      <c r="A86" s="78">
        <v>41033900</v>
      </c>
      <c r="B86" s="279" t="s">
        <v>690</v>
      </c>
      <c r="C86" s="62">
        <f t="shared" si="2"/>
        <v>123138300</v>
      </c>
      <c r="D86" s="92">
        <v>123138300</v>
      </c>
      <c r="E86" s="66"/>
      <c r="F86" s="92"/>
    </row>
    <row r="87" spans="1:6" ht="15.75">
      <c r="A87" s="78">
        <v>41034200</v>
      </c>
      <c r="B87" s="279" t="s">
        <v>691</v>
      </c>
      <c r="C87" s="62">
        <f t="shared" si="2"/>
        <v>808860000</v>
      </c>
      <c r="D87" s="92">
        <v>808860000</v>
      </c>
      <c r="E87" s="66"/>
      <c r="F87" s="92"/>
    </row>
    <row r="88" spans="1:6" ht="63">
      <c r="A88" s="274">
        <v>41034900</v>
      </c>
      <c r="B88" s="64" t="s">
        <v>536</v>
      </c>
      <c r="C88" s="62">
        <f t="shared" si="2"/>
        <v>605000</v>
      </c>
      <c r="D88" s="92"/>
      <c r="E88" s="92">
        <v>605000</v>
      </c>
      <c r="F88" s="92"/>
    </row>
    <row r="89" spans="1:6" ht="110.25">
      <c r="A89" s="133">
        <v>41035800</v>
      </c>
      <c r="B89" s="68" t="s">
        <v>537</v>
      </c>
      <c r="C89" s="62">
        <f t="shared" si="2"/>
        <v>30218700</v>
      </c>
      <c r="D89" s="92">
        <v>30218700</v>
      </c>
      <c r="E89" s="65"/>
      <c r="F89" s="92"/>
    </row>
    <row r="90" spans="1:6" ht="63">
      <c r="A90" s="396">
        <v>41034400</v>
      </c>
      <c r="B90" s="279" t="s">
        <v>689</v>
      </c>
      <c r="C90" s="62">
        <f t="shared" si="2"/>
        <v>20731400</v>
      </c>
      <c r="D90" s="92">
        <v>20731400</v>
      </c>
      <c r="E90" s="66"/>
      <c r="F90" s="92"/>
    </row>
    <row r="91" spans="1:6" ht="63">
      <c r="A91" s="78"/>
      <c r="B91" s="279" t="s">
        <v>692</v>
      </c>
      <c r="C91" s="62">
        <f t="shared" si="2"/>
        <v>218740300</v>
      </c>
      <c r="D91" s="92"/>
      <c r="E91" s="92">
        <v>218740300</v>
      </c>
      <c r="F91" s="92"/>
    </row>
    <row r="92" spans="1:6" ht="15.75">
      <c r="A92" s="41"/>
      <c r="B92" s="227" t="s">
        <v>480</v>
      </c>
      <c r="C92" s="292">
        <f>C73+C74</f>
        <v>7344858200</v>
      </c>
      <c r="D92" s="292">
        <f>D73+D74</f>
        <v>6712781600</v>
      </c>
      <c r="E92" s="292">
        <f>E73+E74</f>
        <v>632076600</v>
      </c>
      <c r="F92" s="292"/>
    </row>
    <row r="93" spans="1:6" ht="15.75">
      <c r="A93" s="139"/>
      <c r="B93" s="140"/>
      <c r="C93" s="141"/>
      <c r="D93" s="141"/>
      <c r="E93" s="141"/>
      <c r="F93" s="141"/>
    </row>
    <row r="94" spans="1:6" ht="29.25" customHeight="1">
      <c r="A94" s="70"/>
      <c r="B94" s="282" t="s">
        <v>430</v>
      </c>
      <c r="C94" s="282"/>
      <c r="D94" s="283" t="s">
        <v>550</v>
      </c>
      <c r="E94" s="71"/>
      <c r="F94" s="71"/>
    </row>
    <row r="95" spans="1:6" ht="15.75">
      <c r="A95" s="72"/>
      <c r="B95" s="271"/>
      <c r="E95" s="73"/>
      <c r="F95" s="73"/>
    </row>
  </sheetData>
  <sheetProtection/>
  <mergeCells count="7">
    <mergeCell ref="C1:F1"/>
    <mergeCell ref="E4:F4"/>
    <mergeCell ref="C4:C5"/>
    <mergeCell ref="D4:D5"/>
    <mergeCell ref="A2:F2"/>
    <mergeCell ref="A4:A5"/>
    <mergeCell ref="B4:B5"/>
  </mergeCells>
  <printOptions horizontalCentered="1"/>
  <pageMargins left="0.3937007874015748" right="0.3937007874015748" top="0.5905511811023623" bottom="0.3937007874015748" header="0.5118110236220472" footer="0.5118110236220472"/>
  <pageSetup fitToHeight="5" horizontalDpi="300" verticalDpi="300" orientation="landscape" paperSize="9" scale="8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showGridLines="0" showZeros="0" zoomScaleSheetLayoutView="90" zoomScalePageLayoutView="0" workbookViewId="0" topLeftCell="E1">
      <selection activeCell="N1" sqref="N1:P1"/>
    </sheetView>
  </sheetViews>
  <sheetFormatPr defaultColWidth="9.16015625" defaultRowHeight="12.75"/>
  <cols>
    <col min="1" max="1" width="7.33203125" style="161" customWidth="1"/>
    <col min="2" max="2" width="6.83203125" style="44" customWidth="1"/>
    <col min="3" max="3" width="41.83203125" style="127" customWidth="1"/>
    <col min="4" max="4" width="18.5" style="8" customWidth="1"/>
    <col min="5" max="5" width="17.16015625" style="8" customWidth="1"/>
    <col min="6" max="6" width="15.66015625" style="8" customWidth="1"/>
    <col min="7" max="7" width="15.33203125" style="8" customWidth="1"/>
    <col min="8" max="8" width="15.5" style="8" customWidth="1"/>
    <col min="9" max="9" width="18.16015625" style="8" customWidth="1"/>
    <col min="10" max="10" width="16.16015625" style="8" customWidth="1"/>
    <col min="11" max="11" width="15.16015625" style="8" customWidth="1"/>
    <col min="12" max="12" width="15.33203125" style="8" customWidth="1"/>
    <col min="13" max="13" width="19.33203125" style="8" customWidth="1"/>
    <col min="14" max="14" width="16" style="8" customWidth="1"/>
    <col min="15" max="15" width="14.33203125" style="8" customWidth="1"/>
    <col min="16" max="16" width="21" style="8" customWidth="1"/>
    <col min="17" max="17" width="12.5" style="7" bestFit="1" customWidth="1"/>
    <col min="18" max="16384" width="9.16015625" style="7" customWidth="1"/>
  </cols>
  <sheetData>
    <row r="1" spans="3:16" ht="42.75" customHeight="1">
      <c r="C1" s="132"/>
      <c r="D1" s="4"/>
      <c r="E1" s="4"/>
      <c r="F1" s="4"/>
      <c r="G1" s="4"/>
      <c r="H1" s="4"/>
      <c r="I1" s="4"/>
      <c r="J1" s="4"/>
      <c r="K1" s="4"/>
      <c r="N1" s="411" t="s">
        <v>253</v>
      </c>
      <c r="O1" s="411"/>
      <c r="P1" s="411"/>
    </row>
    <row r="2" spans="1:16" ht="15" customHeight="1">
      <c r="A2" s="406" t="s">
        <v>447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2.75" customHeight="1">
      <c r="A3" s="34"/>
      <c r="B3" s="43"/>
      <c r="C3" s="131"/>
      <c r="D3" s="9"/>
      <c r="E3" s="9"/>
      <c r="F3" s="12"/>
      <c r="G3" s="9"/>
      <c r="H3" s="9"/>
      <c r="I3" s="10"/>
      <c r="J3" s="11"/>
      <c r="K3" s="11"/>
      <c r="L3" s="11"/>
      <c r="M3" s="11"/>
      <c r="N3" s="11"/>
      <c r="O3" s="11"/>
      <c r="P3" s="48" t="s">
        <v>498</v>
      </c>
    </row>
    <row r="4" spans="1:16" s="39" customFormat="1" ht="15" customHeight="1">
      <c r="A4" s="409" t="s">
        <v>562</v>
      </c>
      <c r="B4" s="410" t="s">
        <v>551</v>
      </c>
      <c r="C4" s="405" t="s">
        <v>563</v>
      </c>
      <c r="D4" s="405" t="s">
        <v>438</v>
      </c>
      <c r="E4" s="405"/>
      <c r="F4" s="405"/>
      <c r="G4" s="405"/>
      <c r="H4" s="405"/>
      <c r="I4" s="405" t="s">
        <v>439</v>
      </c>
      <c r="J4" s="405"/>
      <c r="K4" s="405"/>
      <c r="L4" s="405"/>
      <c r="M4" s="405"/>
      <c r="N4" s="405"/>
      <c r="O4" s="405"/>
      <c r="P4" s="405" t="s">
        <v>440</v>
      </c>
    </row>
    <row r="5" spans="1:16" s="39" customFormat="1" ht="13.5" customHeight="1">
      <c r="A5" s="409"/>
      <c r="B5" s="410"/>
      <c r="C5" s="405"/>
      <c r="D5" s="405" t="s">
        <v>441</v>
      </c>
      <c r="E5" s="407" t="s">
        <v>442</v>
      </c>
      <c r="F5" s="405" t="s">
        <v>443</v>
      </c>
      <c r="G5" s="405"/>
      <c r="H5" s="407" t="s">
        <v>444</v>
      </c>
      <c r="I5" s="405" t="s">
        <v>441</v>
      </c>
      <c r="J5" s="407" t="s">
        <v>442</v>
      </c>
      <c r="K5" s="405" t="s">
        <v>443</v>
      </c>
      <c r="L5" s="405"/>
      <c r="M5" s="407" t="s">
        <v>444</v>
      </c>
      <c r="N5" s="405" t="s">
        <v>443</v>
      </c>
      <c r="O5" s="405"/>
      <c r="P5" s="405"/>
    </row>
    <row r="6" spans="1:16" s="39" customFormat="1" ht="9" customHeight="1">
      <c r="A6" s="409"/>
      <c r="B6" s="410"/>
      <c r="C6" s="405"/>
      <c r="D6" s="405"/>
      <c r="E6" s="407"/>
      <c r="F6" s="405" t="s">
        <v>445</v>
      </c>
      <c r="G6" s="405" t="s">
        <v>474</v>
      </c>
      <c r="H6" s="407"/>
      <c r="I6" s="405"/>
      <c r="J6" s="407"/>
      <c r="K6" s="405" t="s">
        <v>445</v>
      </c>
      <c r="L6" s="405" t="s">
        <v>474</v>
      </c>
      <c r="M6" s="407"/>
      <c r="N6" s="405" t="s">
        <v>482</v>
      </c>
      <c r="O6" s="1" t="s">
        <v>443</v>
      </c>
      <c r="P6" s="405"/>
    </row>
    <row r="7" spans="1:16" s="39" customFormat="1" ht="96" customHeight="1">
      <c r="A7" s="409"/>
      <c r="B7" s="410"/>
      <c r="C7" s="405"/>
      <c r="D7" s="405"/>
      <c r="E7" s="407"/>
      <c r="F7" s="405"/>
      <c r="G7" s="405"/>
      <c r="H7" s="407"/>
      <c r="I7" s="405"/>
      <c r="J7" s="407"/>
      <c r="K7" s="405"/>
      <c r="L7" s="405"/>
      <c r="M7" s="407"/>
      <c r="N7" s="405"/>
      <c r="O7" s="388" t="s">
        <v>493</v>
      </c>
      <c r="P7" s="405"/>
    </row>
    <row r="8" spans="1:16" s="40" customFormat="1" ht="15.75">
      <c r="A8" s="321"/>
      <c r="B8" s="320"/>
      <c r="C8" s="385" t="s">
        <v>136</v>
      </c>
      <c r="D8" s="239">
        <f>D9</f>
        <v>16047500</v>
      </c>
      <c r="E8" s="239">
        <f aca="true" t="shared" si="0" ref="E8:P8">E9</f>
        <v>16047500</v>
      </c>
      <c r="F8" s="239">
        <f t="shared" si="0"/>
        <v>11506000</v>
      </c>
      <c r="G8" s="239">
        <f t="shared" si="0"/>
        <v>474400</v>
      </c>
      <c r="H8" s="239">
        <f t="shared" si="0"/>
        <v>0</v>
      </c>
      <c r="I8" s="239">
        <f t="shared" si="0"/>
        <v>190000</v>
      </c>
      <c r="J8" s="239">
        <f t="shared" si="0"/>
        <v>0</v>
      </c>
      <c r="K8" s="239">
        <f t="shared" si="0"/>
        <v>0</v>
      </c>
      <c r="L8" s="239">
        <f t="shared" si="0"/>
        <v>0</v>
      </c>
      <c r="M8" s="239">
        <f t="shared" si="0"/>
        <v>190000</v>
      </c>
      <c r="N8" s="239">
        <f t="shared" si="0"/>
        <v>190000</v>
      </c>
      <c r="O8" s="239">
        <f t="shared" si="0"/>
        <v>190000</v>
      </c>
      <c r="P8" s="239">
        <f t="shared" si="0"/>
        <v>16237500</v>
      </c>
    </row>
    <row r="9" spans="1:16" s="39" customFormat="1" ht="110.25">
      <c r="A9" s="342" t="s">
        <v>138</v>
      </c>
      <c r="B9" s="237" t="s">
        <v>139</v>
      </c>
      <c r="C9" s="343" t="s">
        <v>137</v>
      </c>
      <c r="D9" s="240">
        <f>'дод.3 за ГРК'!E10</f>
        <v>16047500</v>
      </c>
      <c r="E9" s="240">
        <f>'дод.3 за ГРК'!F10</f>
        <v>16047500</v>
      </c>
      <c r="F9" s="240">
        <f>'дод.3 за ГРК'!G10</f>
        <v>11506000</v>
      </c>
      <c r="G9" s="240">
        <f>'дод.3 за ГРК'!H10</f>
        <v>474400</v>
      </c>
      <c r="H9" s="240">
        <f>'дод.3 за ГРК'!I10</f>
        <v>0</v>
      </c>
      <c r="I9" s="240">
        <f>'дод.3 за ГРК'!J10</f>
        <v>190000</v>
      </c>
      <c r="J9" s="240">
        <f>'дод.3 за ГРК'!K10</f>
        <v>0</v>
      </c>
      <c r="K9" s="240">
        <f>'дод.3 за ГРК'!L10</f>
        <v>0</v>
      </c>
      <c r="L9" s="240">
        <f>'дод.3 за ГРК'!M10</f>
        <v>0</v>
      </c>
      <c r="M9" s="240">
        <f>'дод.3 за ГРК'!N10</f>
        <v>190000</v>
      </c>
      <c r="N9" s="240">
        <f>'дод.3 за ГРК'!O10</f>
        <v>190000</v>
      </c>
      <c r="O9" s="240">
        <f>'дод.3 за ГРК'!P10</f>
        <v>190000</v>
      </c>
      <c r="P9" s="240">
        <f>'дод.3 за ГРК'!Q10</f>
        <v>16237500</v>
      </c>
    </row>
    <row r="10" spans="1:16" s="39" customFormat="1" ht="15.75">
      <c r="A10" s="103">
        <v>1000</v>
      </c>
      <c r="B10" s="375"/>
      <c r="C10" s="104" t="s">
        <v>128</v>
      </c>
      <c r="D10" s="113">
        <f>D12+D14+D16+D18+D20+D22+D23+D25+D27+D28+D29</f>
        <v>513434100</v>
      </c>
      <c r="E10" s="113">
        <f aca="true" t="shared" si="1" ref="E10:P10">E12+E14+E16+E18+E20+E22+E23+E25+E27+E28+E29</f>
        <v>513434100</v>
      </c>
      <c r="F10" s="113">
        <f t="shared" si="1"/>
        <v>265701700</v>
      </c>
      <c r="G10" s="113">
        <f t="shared" si="1"/>
        <v>30682300</v>
      </c>
      <c r="H10" s="113">
        <f t="shared" si="1"/>
        <v>0</v>
      </c>
      <c r="I10" s="113">
        <f t="shared" si="1"/>
        <v>49020900</v>
      </c>
      <c r="J10" s="113">
        <f t="shared" si="1"/>
        <v>25198400</v>
      </c>
      <c r="K10" s="113">
        <f t="shared" si="1"/>
        <v>3015400</v>
      </c>
      <c r="L10" s="113">
        <f t="shared" si="1"/>
        <v>2257200</v>
      </c>
      <c r="M10" s="113">
        <f t="shared" si="1"/>
        <v>23822500</v>
      </c>
      <c r="N10" s="113">
        <f t="shared" si="1"/>
        <v>22757500</v>
      </c>
      <c r="O10" s="113">
        <f t="shared" si="1"/>
        <v>22757500</v>
      </c>
      <c r="P10" s="113">
        <f t="shared" si="1"/>
        <v>562455000</v>
      </c>
    </row>
    <row r="11" spans="1:16" s="200" customFormat="1" ht="15.75">
      <c r="A11" s="224"/>
      <c r="B11" s="228"/>
      <c r="C11" s="179" t="s">
        <v>140</v>
      </c>
      <c r="D11" s="180">
        <f>D13+D15+D17+D19+D21+D24+D26</f>
        <v>123138300</v>
      </c>
      <c r="E11" s="180">
        <f aca="true" t="shared" si="2" ref="E11:P11">E13+E15+E17+E19+E21+E24+E26</f>
        <v>123138300</v>
      </c>
      <c r="F11" s="180">
        <f t="shared" si="2"/>
        <v>97387300</v>
      </c>
      <c r="G11" s="180">
        <f t="shared" si="2"/>
        <v>0</v>
      </c>
      <c r="H11" s="180">
        <f t="shared" si="2"/>
        <v>0</v>
      </c>
      <c r="I11" s="180">
        <f t="shared" si="2"/>
        <v>0</v>
      </c>
      <c r="J11" s="180">
        <f t="shared" si="2"/>
        <v>0</v>
      </c>
      <c r="K11" s="180">
        <f t="shared" si="2"/>
        <v>0</v>
      </c>
      <c r="L11" s="180">
        <f t="shared" si="2"/>
        <v>0</v>
      </c>
      <c r="M11" s="180">
        <f t="shared" si="2"/>
        <v>0</v>
      </c>
      <c r="N11" s="180">
        <f t="shared" si="2"/>
        <v>0</v>
      </c>
      <c r="O11" s="180">
        <f t="shared" si="2"/>
        <v>0</v>
      </c>
      <c r="P11" s="180">
        <f t="shared" si="2"/>
        <v>123138300</v>
      </c>
    </row>
    <row r="12" spans="1:16" s="39" customFormat="1" ht="78.75">
      <c r="A12" s="78">
        <v>1040</v>
      </c>
      <c r="B12" s="237" t="s">
        <v>131</v>
      </c>
      <c r="C12" s="343" t="s">
        <v>129</v>
      </c>
      <c r="D12" s="240">
        <f>'дод.3 за ГРК'!E37</f>
        <v>17029800</v>
      </c>
      <c r="E12" s="240">
        <f>'дод.3 за ГРК'!F37</f>
        <v>17029800</v>
      </c>
      <c r="F12" s="240">
        <f>'дод.3 за ГРК'!G37</f>
        <v>10515600</v>
      </c>
      <c r="G12" s="240">
        <f>'дод.3 за ГРК'!H37</f>
        <v>1601900</v>
      </c>
      <c r="H12" s="240">
        <f>'дод.3 за ГРК'!I37</f>
        <v>0</v>
      </c>
      <c r="I12" s="240">
        <f>'дод.3 за ГРК'!J37</f>
        <v>10000</v>
      </c>
      <c r="J12" s="240">
        <f>'дод.3 за ГРК'!K37</f>
        <v>10000</v>
      </c>
      <c r="K12" s="240">
        <f>'дод.3 за ГРК'!L37</f>
        <v>0</v>
      </c>
      <c r="L12" s="240">
        <f>'дод.3 за ГРК'!M37</f>
        <v>0</v>
      </c>
      <c r="M12" s="240">
        <f>'дод.3 за ГРК'!N37</f>
        <v>0</v>
      </c>
      <c r="N12" s="240">
        <f>'дод.3 за ГРК'!O37</f>
        <v>0</v>
      </c>
      <c r="O12" s="240">
        <f>'дод.3 за ГРК'!P37</f>
        <v>0</v>
      </c>
      <c r="P12" s="240">
        <f>'дод.3 за ГРК'!Q37</f>
        <v>17039800</v>
      </c>
    </row>
    <row r="13" spans="1:16" s="80" customFormat="1" ht="31.5">
      <c r="A13" s="183"/>
      <c r="B13" s="174"/>
      <c r="C13" s="171" t="s">
        <v>573</v>
      </c>
      <c r="D13" s="184">
        <f>'дод.3 за ГРК'!E38</f>
        <v>7875600</v>
      </c>
      <c r="E13" s="184">
        <f>'дод.3 за ГРК'!F38</f>
        <v>7875600</v>
      </c>
      <c r="F13" s="184">
        <f>'дод.3 за ГРК'!G38</f>
        <v>6455400</v>
      </c>
      <c r="G13" s="184">
        <f>'дод.3 за ГРК'!H38</f>
        <v>0</v>
      </c>
      <c r="H13" s="184">
        <f>'дод.3 за ГРК'!I38</f>
        <v>0</v>
      </c>
      <c r="I13" s="184">
        <f>'дод.3 за ГРК'!J38</f>
        <v>0</v>
      </c>
      <c r="J13" s="184">
        <f>'дод.3 за ГРК'!K38</f>
        <v>0</v>
      </c>
      <c r="K13" s="184">
        <f>'дод.3 за ГРК'!L38</f>
        <v>0</v>
      </c>
      <c r="L13" s="184">
        <f>'дод.3 за ГРК'!M38</f>
        <v>0</v>
      </c>
      <c r="M13" s="184">
        <f>'дод.3 за ГРК'!N38</f>
        <v>0</v>
      </c>
      <c r="N13" s="184">
        <f>'дод.3 за ГРК'!O38</f>
        <v>0</v>
      </c>
      <c r="O13" s="184">
        <f>'дод.3 за ГРК'!P38</f>
        <v>0</v>
      </c>
      <c r="P13" s="184">
        <f>'дод.3 за ГРК'!Q38</f>
        <v>7875600</v>
      </c>
    </row>
    <row r="14" spans="1:16" s="39" customFormat="1" ht="78.75">
      <c r="A14" s="78">
        <v>1050</v>
      </c>
      <c r="B14" s="237" t="s">
        <v>131</v>
      </c>
      <c r="C14" s="343" t="s">
        <v>130</v>
      </c>
      <c r="D14" s="240">
        <f>'дод.3 за ГРК'!E39</f>
        <v>17051300</v>
      </c>
      <c r="E14" s="240">
        <f>'дод.3 за ГРК'!F39</f>
        <v>17051300</v>
      </c>
      <c r="F14" s="240">
        <f>'дод.3 за ГРК'!G39</f>
        <v>9510100</v>
      </c>
      <c r="G14" s="240">
        <f>'дод.3 за ГРК'!H39</f>
        <v>1789000</v>
      </c>
      <c r="H14" s="240">
        <f>'дод.3 за ГРК'!I39</f>
        <v>0</v>
      </c>
      <c r="I14" s="240">
        <f>'дод.3 за ГРК'!J39</f>
        <v>0</v>
      </c>
      <c r="J14" s="240">
        <f>'дод.3 за ГРК'!K39</f>
        <v>0</v>
      </c>
      <c r="K14" s="240">
        <f>'дод.3 за ГРК'!L39</f>
        <v>0</v>
      </c>
      <c r="L14" s="240">
        <f>'дод.3 за ГРК'!M39</f>
        <v>0</v>
      </c>
      <c r="M14" s="240">
        <f>'дод.3 за ГРК'!N39</f>
        <v>0</v>
      </c>
      <c r="N14" s="240">
        <f>'дод.3 за ГРК'!O39</f>
        <v>0</v>
      </c>
      <c r="O14" s="240">
        <f>'дод.3 за ГРК'!P39</f>
        <v>0</v>
      </c>
      <c r="P14" s="240">
        <f>'дод.3 за ГРК'!Q39</f>
        <v>17051300</v>
      </c>
    </row>
    <row r="15" spans="1:16" s="80" customFormat="1" ht="31.5">
      <c r="A15" s="183"/>
      <c r="B15" s="174"/>
      <c r="C15" s="171" t="s">
        <v>573</v>
      </c>
      <c r="D15" s="184">
        <f>'дод.3 за ГРК'!E40</f>
        <v>6990600</v>
      </c>
      <c r="E15" s="184">
        <f>'дод.3 за ГРК'!F40</f>
        <v>6990600</v>
      </c>
      <c r="F15" s="184">
        <f>'дод.3 за ГРК'!G40</f>
        <v>5730000</v>
      </c>
      <c r="G15" s="184">
        <f>'дод.3 за ГРК'!H40</f>
        <v>0</v>
      </c>
      <c r="H15" s="184">
        <f>'дод.3 за ГРК'!I40</f>
        <v>0</v>
      </c>
      <c r="I15" s="184">
        <f>'дод.3 за ГРК'!J40</f>
        <v>0</v>
      </c>
      <c r="J15" s="184">
        <f>'дод.3 за ГРК'!K40</f>
        <v>0</v>
      </c>
      <c r="K15" s="184">
        <f>'дод.3 за ГРК'!L40</f>
        <v>0</v>
      </c>
      <c r="L15" s="184">
        <f>'дод.3 за ГРК'!M40</f>
        <v>0</v>
      </c>
      <c r="M15" s="184">
        <f>'дод.3 за ГРК'!N40</f>
        <v>0</v>
      </c>
      <c r="N15" s="184">
        <f>'дод.3 за ГРК'!O40</f>
        <v>0</v>
      </c>
      <c r="O15" s="184">
        <f>'дод.3 за ГРК'!P40</f>
        <v>0</v>
      </c>
      <c r="P15" s="184">
        <f>'дод.3 за ГРК'!Q40</f>
        <v>6990600</v>
      </c>
    </row>
    <row r="16" spans="1:16" s="39" customFormat="1" ht="110.25">
      <c r="A16" s="78">
        <v>1060</v>
      </c>
      <c r="B16" s="237" t="s">
        <v>132</v>
      </c>
      <c r="C16" s="50" t="s">
        <v>27</v>
      </c>
      <c r="D16" s="240">
        <f>'дод.3 за ГРК'!E41</f>
        <v>12374200</v>
      </c>
      <c r="E16" s="240">
        <f>'дод.3 за ГРК'!F41</f>
        <v>12374200</v>
      </c>
      <c r="F16" s="240">
        <f>'дод.3 за ГРК'!G41</f>
        <v>6564800</v>
      </c>
      <c r="G16" s="240">
        <f>'дод.3 за ГРК'!H41</f>
        <v>1251200</v>
      </c>
      <c r="H16" s="240">
        <f>'дод.3 за ГРК'!I41</f>
        <v>0</v>
      </c>
      <c r="I16" s="240">
        <f>'дод.3 за ГРК'!J41</f>
        <v>0</v>
      </c>
      <c r="J16" s="240">
        <f>'дод.3 за ГРК'!K41</f>
        <v>0</v>
      </c>
      <c r="K16" s="240">
        <f>'дод.3 за ГРК'!L41</f>
        <v>0</v>
      </c>
      <c r="L16" s="240">
        <f>'дод.3 за ГРК'!M41</f>
        <v>0</v>
      </c>
      <c r="M16" s="240">
        <f>'дод.3 за ГРК'!N41</f>
        <v>0</v>
      </c>
      <c r="N16" s="240">
        <f>'дод.3 за ГРК'!O41</f>
        <v>0</v>
      </c>
      <c r="O16" s="240">
        <f>'дод.3 за ГРК'!P41</f>
        <v>0</v>
      </c>
      <c r="P16" s="240">
        <f>'дод.3 за ГРК'!Q41</f>
        <v>12374200</v>
      </c>
    </row>
    <row r="17" spans="1:16" s="80" customFormat="1" ht="31.5">
      <c r="A17" s="183"/>
      <c r="B17" s="174"/>
      <c r="C17" s="171" t="s">
        <v>573</v>
      </c>
      <c r="D17" s="184">
        <f>'дод.3 за ГРК'!E42</f>
        <v>3376000</v>
      </c>
      <c r="E17" s="184">
        <f>'дод.3 за ГРК'!F42</f>
        <v>3376000</v>
      </c>
      <c r="F17" s="184">
        <f>'дод.3 за ГРК'!G42</f>
        <v>2767200</v>
      </c>
      <c r="G17" s="184">
        <f>'дод.3 за ГРК'!H42</f>
        <v>0</v>
      </c>
      <c r="H17" s="184">
        <f>'дод.3 за ГРК'!I42</f>
        <v>0</v>
      </c>
      <c r="I17" s="184">
        <f>'дод.3 за ГРК'!J42</f>
        <v>0</v>
      </c>
      <c r="J17" s="184">
        <f>'дод.3 за ГРК'!K42</f>
        <v>0</v>
      </c>
      <c r="K17" s="184">
        <f>'дод.3 за ГРК'!L42</f>
        <v>0</v>
      </c>
      <c r="L17" s="184">
        <f>'дод.3 за ГРК'!M42</f>
        <v>0</v>
      </c>
      <c r="M17" s="184">
        <f>'дод.3 за ГРК'!N42</f>
        <v>0</v>
      </c>
      <c r="N17" s="184">
        <f>'дод.3 за ГРК'!O42</f>
        <v>0</v>
      </c>
      <c r="O17" s="184">
        <f>'дод.3 за ГРК'!P42</f>
        <v>0</v>
      </c>
      <c r="P17" s="184">
        <f>'дод.3 за ГРК'!Q42</f>
        <v>3376000</v>
      </c>
    </row>
    <row r="18" spans="1:16" s="39" customFormat="1" ht="110.25">
      <c r="A18" s="78">
        <v>1070</v>
      </c>
      <c r="B18" s="237" t="s">
        <v>131</v>
      </c>
      <c r="C18" s="343" t="s">
        <v>289</v>
      </c>
      <c r="D18" s="240">
        <f>'дод.3 за ГРК'!E43</f>
        <v>107054300</v>
      </c>
      <c r="E18" s="240">
        <f>'дод.3 за ГРК'!F43</f>
        <v>107054300</v>
      </c>
      <c r="F18" s="240">
        <f>'дод.3 за ГРК'!G43</f>
        <v>69120600</v>
      </c>
      <c r="G18" s="240">
        <f>'дод.3 за ГРК'!H43</f>
        <v>7853200</v>
      </c>
      <c r="H18" s="240">
        <f>'дод.3 за ГРК'!I43</f>
        <v>0</v>
      </c>
      <c r="I18" s="240">
        <f>'дод.3 за ГРК'!J43</f>
        <v>112100</v>
      </c>
      <c r="J18" s="240">
        <f>'дод.3 за ГРК'!K43</f>
        <v>112100</v>
      </c>
      <c r="K18" s="240">
        <f>'дод.3 за ГРК'!L43</f>
        <v>19900</v>
      </c>
      <c r="L18" s="240">
        <f>'дод.3 за ГРК'!M43</f>
        <v>13200</v>
      </c>
      <c r="M18" s="240">
        <f>'дод.3 за ГРК'!N43</f>
        <v>0</v>
      </c>
      <c r="N18" s="240">
        <f>'дод.3 за ГРК'!O43</f>
        <v>0</v>
      </c>
      <c r="O18" s="240">
        <f>'дод.3 за ГРК'!P43</f>
        <v>0</v>
      </c>
      <c r="P18" s="240">
        <f>'дод.3 за ГРК'!Q43</f>
        <v>107166400</v>
      </c>
    </row>
    <row r="19" spans="1:16" s="80" customFormat="1" ht="31.5">
      <c r="A19" s="195"/>
      <c r="B19" s="213"/>
      <c r="C19" s="171" t="s">
        <v>573</v>
      </c>
      <c r="D19" s="184">
        <f>'дод.3 за ГРК'!E44</f>
        <v>59095900</v>
      </c>
      <c r="E19" s="184">
        <f>'дод.3 за ГРК'!F44</f>
        <v>59095900</v>
      </c>
      <c r="F19" s="184">
        <f>'дод.3 за ГРК'!G44</f>
        <v>48439300</v>
      </c>
      <c r="G19" s="184">
        <f>'дод.3 за ГРК'!H44</f>
        <v>0</v>
      </c>
      <c r="H19" s="184">
        <f>'дод.3 за ГРК'!I44</f>
        <v>0</v>
      </c>
      <c r="I19" s="184">
        <f>'дод.3 за ГРК'!J44</f>
        <v>0</v>
      </c>
      <c r="J19" s="184">
        <f>'дод.3 за ГРК'!K44</f>
        <v>0</v>
      </c>
      <c r="K19" s="184">
        <f>'дод.3 за ГРК'!L44</f>
        <v>0</v>
      </c>
      <c r="L19" s="184">
        <f>'дод.3 за ГРК'!M44</f>
        <v>0</v>
      </c>
      <c r="M19" s="184">
        <f>'дод.3 за ГРК'!N44</f>
        <v>0</v>
      </c>
      <c r="N19" s="184">
        <f>'дод.3 за ГРК'!O44</f>
        <v>0</v>
      </c>
      <c r="O19" s="184">
        <f>'дод.3 за ГРК'!P44</f>
        <v>0</v>
      </c>
      <c r="P19" s="184">
        <f>'дод.3 за ГРК'!Q44</f>
        <v>59095900</v>
      </c>
    </row>
    <row r="20" spans="1:16" s="39" customFormat="1" ht="173.25">
      <c r="A20" s="78">
        <v>1080</v>
      </c>
      <c r="B20" s="237" t="s">
        <v>131</v>
      </c>
      <c r="C20" s="343" t="s">
        <v>291</v>
      </c>
      <c r="D20" s="240">
        <f>'дод.3 за ГРК'!E45</f>
        <v>31894500</v>
      </c>
      <c r="E20" s="240">
        <f>'дод.3 за ГРК'!F45</f>
        <v>31894500</v>
      </c>
      <c r="F20" s="240">
        <f>'дод.3 за ГРК'!G45</f>
        <v>17788100</v>
      </c>
      <c r="G20" s="240">
        <f>'дод.3 за ГРК'!H45</f>
        <v>2364100</v>
      </c>
      <c r="H20" s="240">
        <f>'дод.3 за ГРК'!I45</f>
        <v>0</v>
      </c>
      <c r="I20" s="240">
        <f>'дод.3 за ГРК'!J45</f>
        <v>27300</v>
      </c>
      <c r="J20" s="240">
        <f>'дод.3 за ГРК'!K45</f>
        <v>27300</v>
      </c>
      <c r="K20" s="240">
        <f>'дод.3 за ГРК'!L45</f>
        <v>0</v>
      </c>
      <c r="L20" s="240">
        <f>'дод.3 за ГРК'!M45</f>
        <v>25300</v>
      </c>
      <c r="M20" s="240">
        <f>'дод.3 за ГРК'!N45</f>
        <v>0</v>
      </c>
      <c r="N20" s="240">
        <f>'дод.3 за ГРК'!O45</f>
        <v>0</v>
      </c>
      <c r="O20" s="240">
        <f>'дод.3 за ГРК'!P45</f>
        <v>0</v>
      </c>
      <c r="P20" s="240">
        <f>'дод.3 за ГРК'!Q45</f>
        <v>31921800</v>
      </c>
    </row>
    <row r="21" spans="1:16" s="80" customFormat="1" ht="31.5">
      <c r="A21" s="195"/>
      <c r="B21" s="213"/>
      <c r="C21" s="171" t="s">
        <v>573</v>
      </c>
      <c r="D21" s="184">
        <f>'дод.3 за ГРК'!E46</f>
        <v>15887000</v>
      </c>
      <c r="E21" s="184">
        <f>'дод.3 за ГРК'!F46</f>
        <v>15887000</v>
      </c>
      <c r="F21" s="184">
        <f>'дод.3 за ГРК'!G46</f>
        <v>13022100</v>
      </c>
      <c r="G21" s="184">
        <f>'дод.3 за ГРК'!H46</f>
        <v>0</v>
      </c>
      <c r="H21" s="184">
        <f>'дод.3 за ГРК'!I46</f>
        <v>0</v>
      </c>
      <c r="I21" s="184">
        <f>'дод.3 за ГРК'!J46</f>
        <v>0</v>
      </c>
      <c r="J21" s="184">
        <f>'дод.3 за ГРК'!K46</f>
        <v>0</v>
      </c>
      <c r="K21" s="184">
        <f>'дод.3 за ГРК'!L46</f>
        <v>0</v>
      </c>
      <c r="L21" s="184">
        <f>'дод.3 за ГРК'!M46</f>
        <v>0</v>
      </c>
      <c r="M21" s="184">
        <f>'дод.3 за ГРК'!N46</f>
        <v>0</v>
      </c>
      <c r="N21" s="184">
        <f>'дод.3 за ГРК'!O46</f>
        <v>0</v>
      </c>
      <c r="O21" s="184">
        <f>'дод.3 за ГРК'!P46</f>
        <v>0</v>
      </c>
      <c r="P21" s="184">
        <f>'дод.3 за ГРК'!Q46</f>
        <v>15887000</v>
      </c>
    </row>
    <row r="22" spans="1:16" s="39" customFormat="1" ht="63">
      <c r="A22" s="78">
        <v>1090</v>
      </c>
      <c r="B22" s="237" t="s">
        <v>133</v>
      </c>
      <c r="C22" s="343" t="s">
        <v>293</v>
      </c>
      <c r="D22" s="240">
        <f>'дод.3 за ГРК'!E47</f>
        <v>38690900</v>
      </c>
      <c r="E22" s="240">
        <f>'дод.3 за ГРК'!F47</f>
        <v>38690900</v>
      </c>
      <c r="F22" s="240">
        <f>'дод.3 за ГРК'!G47</f>
        <v>25239300</v>
      </c>
      <c r="G22" s="240">
        <f>'дод.3 за ГРК'!H47</f>
        <v>2432000</v>
      </c>
      <c r="H22" s="240">
        <f>'дод.3 за ГРК'!I47</f>
        <v>0</v>
      </c>
      <c r="I22" s="240">
        <f>'дод.3 за ГРК'!J47</f>
        <v>440100</v>
      </c>
      <c r="J22" s="240">
        <f>'дод.3 за ГРК'!K47</f>
        <v>390100</v>
      </c>
      <c r="K22" s="240">
        <f>'дод.3 за ГРК'!L47</f>
        <v>35000</v>
      </c>
      <c r="L22" s="240">
        <f>'дод.3 за ГРК'!M47</f>
        <v>195400</v>
      </c>
      <c r="M22" s="240">
        <f>'дод.3 за ГРК'!N47</f>
        <v>50000</v>
      </c>
      <c r="N22" s="240">
        <f>'дод.3 за ГРК'!O47</f>
        <v>0</v>
      </c>
      <c r="O22" s="240">
        <f>'дод.3 за ГРК'!P47</f>
        <v>0</v>
      </c>
      <c r="P22" s="240">
        <f>'дод.3 за ГРК'!Q47</f>
        <v>39131000</v>
      </c>
    </row>
    <row r="23" spans="1:16" s="39" customFormat="1" ht="47.25">
      <c r="A23" s="78">
        <v>1110</v>
      </c>
      <c r="B23" s="237" t="s">
        <v>135</v>
      </c>
      <c r="C23" s="50" t="s">
        <v>134</v>
      </c>
      <c r="D23" s="240">
        <f>'дод.3 за ГРК'!E48</f>
        <v>183173000</v>
      </c>
      <c r="E23" s="240">
        <f>'дод.3 за ГРК'!F48</f>
        <v>183173000</v>
      </c>
      <c r="F23" s="240">
        <f>'дод.3 за ГРК'!G48</f>
        <v>109154000</v>
      </c>
      <c r="G23" s="240">
        <f>'дод.3 за ГРК'!H48</f>
        <v>12523300</v>
      </c>
      <c r="H23" s="240">
        <f>'дод.3 за ГРК'!I48</f>
        <v>0</v>
      </c>
      <c r="I23" s="240">
        <f>'дод.3 за ГРК'!J48</f>
        <v>9533300</v>
      </c>
      <c r="J23" s="240">
        <f>'дод.3 за ГРК'!K48</f>
        <v>8558300</v>
      </c>
      <c r="K23" s="240">
        <f>'дод.3 за ГРК'!L48</f>
        <v>2092500</v>
      </c>
      <c r="L23" s="240">
        <f>'дод.3 за ГРК'!M48</f>
        <v>1604300</v>
      </c>
      <c r="M23" s="240">
        <f>'дод.3 за ГРК'!N48</f>
        <v>975000</v>
      </c>
      <c r="N23" s="240">
        <f>'дод.3 за ГРК'!O48</f>
        <v>0</v>
      </c>
      <c r="O23" s="240">
        <f>'дод.3 за ГРК'!P48</f>
        <v>0</v>
      </c>
      <c r="P23" s="240">
        <f>'дод.3 за ГРК'!Q48</f>
        <v>192706300</v>
      </c>
    </row>
    <row r="24" spans="1:16" s="80" customFormat="1" ht="31.5">
      <c r="A24" s="183"/>
      <c r="B24" s="174"/>
      <c r="C24" s="171" t="s">
        <v>573</v>
      </c>
      <c r="D24" s="184">
        <f>'дод.3 за ГРК'!E49</f>
        <v>25587400</v>
      </c>
      <c r="E24" s="184">
        <f>'дод.3 за ГРК'!F49</f>
        <v>25587400</v>
      </c>
      <c r="F24" s="184">
        <f>'дод.3 за ГРК'!G49</f>
        <v>20973300</v>
      </c>
      <c r="G24" s="184">
        <f>'дод.3 за ГРК'!H49</f>
        <v>0</v>
      </c>
      <c r="H24" s="184">
        <f>'дод.3 за ГРК'!I49</f>
        <v>0</v>
      </c>
      <c r="I24" s="184">
        <f>'дод.3 за ГРК'!J49</f>
        <v>0</v>
      </c>
      <c r="J24" s="184">
        <f>'дод.3 за ГРК'!K49</f>
        <v>0</v>
      </c>
      <c r="K24" s="184">
        <f>'дод.3 за ГРК'!L49</f>
        <v>0</v>
      </c>
      <c r="L24" s="184">
        <f>'дод.3 за ГРК'!M49</f>
        <v>0</v>
      </c>
      <c r="M24" s="184">
        <f>'дод.3 за ГРК'!N49</f>
        <v>0</v>
      </c>
      <c r="N24" s="184">
        <f>'дод.3 за ГРК'!O49</f>
        <v>0</v>
      </c>
      <c r="O24" s="184">
        <f>'дод.3 за ГРК'!P49</f>
        <v>0</v>
      </c>
      <c r="P24" s="184">
        <f>'дод.3 за ГРК'!Q49</f>
        <v>25587400</v>
      </c>
    </row>
    <row r="25" spans="1:16" s="39" customFormat="1" ht="63">
      <c r="A25" s="78">
        <v>1120</v>
      </c>
      <c r="B25" s="237" t="s">
        <v>142</v>
      </c>
      <c r="C25" s="50" t="s">
        <v>296</v>
      </c>
      <c r="D25" s="240">
        <f>'дод.3 за ГРК'!E50+'дод.3 за ГРК'!E62+'дод.3 за ГРК'!E129</f>
        <v>75154400</v>
      </c>
      <c r="E25" s="240">
        <f>'дод.3 за ГРК'!F50+'дод.3 за ГРК'!F62+'дод.3 за ГРК'!F129</f>
        <v>75154400</v>
      </c>
      <c r="F25" s="240">
        <f>'дод.3 за ГРК'!G50+'дод.3 за ГРК'!G62+'дод.3 за ГРК'!G129</f>
        <v>0</v>
      </c>
      <c r="G25" s="240">
        <f>'дод.3 за ГРК'!H50+'дод.3 за ГРК'!H62+'дод.3 за ГРК'!H129</f>
        <v>0</v>
      </c>
      <c r="H25" s="240">
        <f>'дод.3 за ГРК'!I50+'дод.3 за ГРК'!I62+'дод.3 за ГРК'!I129</f>
        <v>0</v>
      </c>
      <c r="I25" s="240">
        <f>'дод.3 за ГРК'!J50+'дод.3 за ГРК'!J62+'дод.3 за ГРК'!J129</f>
        <v>16293100</v>
      </c>
      <c r="J25" s="240">
        <f>'дод.3 за ГРК'!K50+'дод.3 за ГРК'!K62+'дод.3 за ГРК'!K129</f>
        <v>13705600</v>
      </c>
      <c r="K25" s="240">
        <f>'дод.3 за ГРК'!L50+'дод.3 за ГРК'!L62+'дод.3 за ГРК'!L129</f>
        <v>0</v>
      </c>
      <c r="L25" s="240">
        <f>'дод.3 за ГРК'!M50+'дод.3 за ГРК'!M62+'дод.3 за ГРК'!M129</f>
        <v>0</v>
      </c>
      <c r="M25" s="240">
        <f>'дод.3 за ГРК'!N50+'дод.3 за ГРК'!N62+'дод.3 за ГРК'!N129</f>
        <v>2587500</v>
      </c>
      <c r="N25" s="240">
        <f>'дод.3 за ГРК'!O50+'дод.3 за ГРК'!O62+'дод.3 за ГРК'!O129</f>
        <v>2587500</v>
      </c>
      <c r="O25" s="240">
        <f>'дод.3 за ГРК'!P50+'дод.3 за ГРК'!P62+'дод.3 за ГРК'!P129</f>
        <v>2587500</v>
      </c>
      <c r="P25" s="240">
        <f>'дод.3 за ГРК'!Q50+'дод.3 за ГРК'!Q62+'дод.3 за ГРК'!Q129</f>
        <v>91447500</v>
      </c>
    </row>
    <row r="26" spans="1:16" s="80" customFormat="1" ht="31.5">
      <c r="A26" s="183"/>
      <c r="B26" s="174"/>
      <c r="C26" s="171" t="s">
        <v>573</v>
      </c>
      <c r="D26" s="184">
        <f>'дод.3 за ГРК'!E63+'дод.3 за ГРК'!E51</f>
        <v>4325800</v>
      </c>
      <c r="E26" s="184">
        <f>'дод.3 за ГРК'!F63+'дод.3 за ГРК'!F51</f>
        <v>4325800</v>
      </c>
      <c r="F26" s="184">
        <f>'дод.3 за ГРК'!G63+'дод.3 за ГРК'!G51</f>
        <v>0</v>
      </c>
      <c r="G26" s="184">
        <f>'дод.3 за ГРК'!H63+'дод.3 за ГРК'!H51</f>
        <v>0</v>
      </c>
      <c r="H26" s="184">
        <f>'дод.3 за ГРК'!I63+'дод.3 за ГРК'!I51</f>
        <v>0</v>
      </c>
      <c r="I26" s="184">
        <f>'дод.3 за ГРК'!J63+'дод.3 за ГРК'!J51</f>
        <v>0</v>
      </c>
      <c r="J26" s="184">
        <f>'дод.3 за ГРК'!K63+'дод.3 за ГРК'!K51</f>
        <v>0</v>
      </c>
      <c r="K26" s="184">
        <f>'дод.3 за ГРК'!L63+'дод.3 за ГРК'!L51</f>
        <v>0</v>
      </c>
      <c r="L26" s="184">
        <f>'дод.3 за ГРК'!M63+'дод.3 за ГРК'!M51</f>
        <v>0</v>
      </c>
      <c r="M26" s="184">
        <f>'дод.3 за ГРК'!N63+'дод.3 за ГРК'!N51</f>
        <v>0</v>
      </c>
      <c r="N26" s="184">
        <f>'дод.3 за ГРК'!O63+'дод.3 за ГРК'!O51</f>
        <v>0</v>
      </c>
      <c r="O26" s="184">
        <f>'дод.3 за ГРК'!P63+'дод.3 за ГРК'!P51</f>
        <v>0</v>
      </c>
      <c r="P26" s="184">
        <f>'дод.3 за ГРК'!Q63+'дод.3 за ГРК'!Q51</f>
        <v>4325800</v>
      </c>
    </row>
    <row r="27" spans="1:16" s="39" customFormat="1" ht="47.25">
      <c r="A27" s="78">
        <v>1140</v>
      </c>
      <c r="B27" s="237" t="s">
        <v>144</v>
      </c>
      <c r="C27" s="50" t="s">
        <v>143</v>
      </c>
      <c r="D27" s="240">
        <f>'дод.3 за ГРК'!E20+'дод.3 за ГРК'!E52+'дод.3 за ГРК'!E64</f>
        <v>21602100</v>
      </c>
      <c r="E27" s="240">
        <f>'дод.3 за ГРК'!F20+'дод.3 за ГРК'!F52+'дод.3 за ГРК'!F64</f>
        <v>21602100</v>
      </c>
      <c r="F27" s="240">
        <f>'дод.3 за ГРК'!G20+'дод.3 за ГРК'!G52+'дод.3 за ГРК'!G64</f>
        <v>15873600</v>
      </c>
      <c r="G27" s="240">
        <f>'дод.3 за ГРК'!H20+'дод.3 за ГРК'!H52+'дод.3 за ГРК'!H64</f>
        <v>777800</v>
      </c>
      <c r="H27" s="240">
        <f>'дод.3 за ГРК'!I20+'дод.3 за ГРК'!I52+'дод.3 за ГРК'!I64</f>
        <v>0</v>
      </c>
      <c r="I27" s="240">
        <f>'дод.3 за ГРК'!J20+'дод.3 за ГРК'!J52+'дод.3 за ГРК'!J64</f>
        <v>2435000</v>
      </c>
      <c r="J27" s="240">
        <f>'дод.3 за ГРК'!K20+'дод.3 за ГРК'!K52+'дод.3 за ГРК'!K64</f>
        <v>2395000</v>
      </c>
      <c r="K27" s="240">
        <f>'дод.3 за ГРК'!L20+'дод.3 за ГРК'!L52+'дод.3 за ГРК'!L64</f>
        <v>868000</v>
      </c>
      <c r="L27" s="240">
        <f>'дод.3 за ГРК'!M20+'дод.3 за ГРК'!M52+'дод.3 за ГРК'!M64</f>
        <v>419000</v>
      </c>
      <c r="M27" s="240">
        <f>'дод.3 за ГРК'!N20+'дод.3 за ГРК'!N52+'дод.3 за ГРК'!N64</f>
        <v>40000</v>
      </c>
      <c r="N27" s="240">
        <f>'дод.3 за ГРК'!O20+'дод.3 за ГРК'!O52+'дод.3 за ГРК'!O64</f>
        <v>0</v>
      </c>
      <c r="O27" s="240">
        <f>'дод.3 за ГРК'!P20+'дод.3 за ГРК'!P52+'дод.3 за ГРК'!P64</f>
        <v>0</v>
      </c>
      <c r="P27" s="240">
        <f>'дод.3 за ГРК'!Q20+'дод.3 за ГРК'!Q52+'дод.3 за ГРК'!Q64</f>
        <v>24037100</v>
      </c>
    </row>
    <row r="28" spans="1:16" s="39" customFormat="1" ht="31.5">
      <c r="A28" s="78">
        <v>1150</v>
      </c>
      <c r="B28" s="237" t="s">
        <v>147</v>
      </c>
      <c r="C28" s="50" t="s">
        <v>145</v>
      </c>
      <c r="D28" s="240">
        <f>'дод.3 за ГРК'!E53</f>
        <v>2200600</v>
      </c>
      <c r="E28" s="240">
        <f>'дод.3 за ГРК'!F53</f>
        <v>2200600</v>
      </c>
      <c r="F28" s="240">
        <f>'дод.3 за ГРК'!G53</f>
        <v>1290000</v>
      </c>
      <c r="G28" s="240">
        <f>'дод.3 за ГРК'!H53</f>
        <v>69200</v>
      </c>
      <c r="H28" s="240">
        <f>'дод.3 за ГРК'!I53</f>
        <v>0</v>
      </c>
      <c r="I28" s="240">
        <f>'дод.3 за ГРК'!J53</f>
        <v>0</v>
      </c>
      <c r="J28" s="240">
        <f>'дод.3 за ГРК'!K53</f>
        <v>0</v>
      </c>
      <c r="K28" s="240">
        <f>'дод.3 за ГРК'!L53</f>
        <v>0</v>
      </c>
      <c r="L28" s="240">
        <f>'дод.3 за ГРК'!M53</f>
        <v>0</v>
      </c>
      <c r="M28" s="240">
        <f>'дод.3 за ГРК'!N53</f>
        <v>0</v>
      </c>
      <c r="N28" s="240">
        <f>'дод.3 за ГРК'!O53</f>
        <v>0</v>
      </c>
      <c r="O28" s="240">
        <f>'дод.3 за ГРК'!P53</f>
        <v>0</v>
      </c>
      <c r="P28" s="240">
        <f>'дод.3 за ГРК'!Q53</f>
        <v>2200600</v>
      </c>
    </row>
    <row r="29" spans="1:16" s="39" customFormat="1" ht="31.5">
      <c r="A29" s="78">
        <v>1160</v>
      </c>
      <c r="B29" s="237"/>
      <c r="C29" s="50" t="s">
        <v>146</v>
      </c>
      <c r="D29" s="240">
        <f>D30+D31</f>
        <v>7209000</v>
      </c>
      <c r="E29" s="240">
        <f aca="true" t="shared" si="3" ref="E29:P29">E30+E31</f>
        <v>7209000</v>
      </c>
      <c r="F29" s="240">
        <f t="shared" si="3"/>
        <v>645600</v>
      </c>
      <c r="G29" s="240">
        <f t="shared" si="3"/>
        <v>20600</v>
      </c>
      <c r="H29" s="240">
        <f t="shared" si="3"/>
        <v>0</v>
      </c>
      <c r="I29" s="240">
        <f t="shared" si="3"/>
        <v>20170000</v>
      </c>
      <c r="J29" s="240">
        <f t="shared" si="3"/>
        <v>0</v>
      </c>
      <c r="K29" s="240">
        <f t="shared" si="3"/>
        <v>0</v>
      </c>
      <c r="L29" s="240">
        <f t="shared" si="3"/>
        <v>0</v>
      </c>
      <c r="M29" s="240">
        <f t="shared" si="3"/>
        <v>20170000</v>
      </c>
      <c r="N29" s="240">
        <f t="shared" si="3"/>
        <v>20170000</v>
      </c>
      <c r="O29" s="240">
        <f t="shared" si="3"/>
        <v>20170000</v>
      </c>
      <c r="P29" s="240">
        <f t="shared" si="3"/>
        <v>27379000</v>
      </c>
    </row>
    <row r="30" spans="1:16" s="80" customFormat="1" ht="31.5">
      <c r="A30" s="183">
        <v>1161</v>
      </c>
      <c r="B30" s="174" t="s">
        <v>147</v>
      </c>
      <c r="C30" s="332" t="s">
        <v>667</v>
      </c>
      <c r="D30" s="184">
        <f>'дод.3 за ГРК'!E55</f>
        <v>906300</v>
      </c>
      <c r="E30" s="184">
        <f>'дод.3 за ГРК'!F55</f>
        <v>906300</v>
      </c>
      <c r="F30" s="184">
        <f>'дод.3 за ГРК'!G55</f>
        <v>645600</v>
      </c>
      <c r="G30" s="184">
        <f>'дод.3 за ГРК'!H55</f>
        <v>20600</v>
      </c>
      <c r="H30" s="184">
        <f>'дод.3 за ГРК'!I55</f>
        <v>0</v>
      </c>
      <c r="I30" s="184">
        <f>'дод.3 за ГРК'!J55</f>
        <v>0</v>
      </c>
      <c r="J30" s="184">
        <f>'дод.3 за ГРК'!K55</f>
        <v>0</v>
      </c>
      <c r="K30" s="184">
        <f>'дод.3 за ГРК'!L55</f>
        <v>0</v>
      </c>
      <c r="L30" s="184">
        <f>'дод.3 за ГРК'!M55</f>
        <v>0</v>
      </c>
      <c r="M30" s="184">
        <f>'дод.3 за ГРК'!N55</f>
        <v>0</v>
      </c>
      <c r="N30" s="184">
        <f>'дод.3 за ГРК'!O55</f>
        <v>0</v>
      </c>
      <c r="O30" s="184">
        <f>'дод.3 за ГРК'!P55</f>
        <v>0</v>
      </c>
      <c r="P30" s="184">
        <f>'дод.3 за ГРК'!Q55</f>
        <v>906300</v>
      </c>
    </row>
    <row r="31" spans="1:16" s="80" customFormat="1" ht="31.5">
      <c r="A31" s="183">
        <v>1162</v>
      </c>
      <c r="B31" s="174" t="s">
        <v>147</v>
      </c>
      <c r="C31" s="79" t="s">
        <v>668</v>
      </c>
      <c r="D31" s="184">
        <f>'дод.3 за ГРК'!E56+'дод.3 за ГРК'!E22</f>
        <v>6302700</v>
      </c>
      <c r="E31" s="184">
        <f>'дод.3 за ГРК'!F56+'дод.3 за ГРК'!F22</f>
        <v>6302700</v>
      </c>
      <c r="F31" s="184">
        <f>'дод.3 за ГРК'!G56+'дод.3 за ГРК'!G22</f>
        <v>0</v>
      </c>
      <c r="G31" s="184">
        <f>'дод.3 за ГРК'!H56+'дод.3 за ГРК'!H22</f>
        <v>0</v>
      </c>
      <c r="H31" s="184">
        <f>'дод.3 за ГРК'!I56+'дод.3 за ГРК'!I22</f>
        <v>0</v>
      </c>
      <c r="I31" s="184">
        <f>'дод.3 за ГРК'!J56+'дод.3 за ГРК'!J22</f>
        <v>20170000</v>
      </c>
      <c r="J31" s="184">
        <f>'дод.3 за ГРК'!K56+'дод.3 за ГРК'!K22</f>
        <v>0</v>
      </c>
      <c r="K31" s="184">
        <f>'дод.3 за ГРК'!L56+'дод.3 за ГРК'!L22</f>
        <v>0</v>
      </c>
      <c r="L31" s="184">
        <f>'дод.3 за ГРК'!M56+'дод.3 за ГРК'!M22</f>
        <v>0</v>
      </c>
      <c r="M31" s="184">
        <f>'дод.3 за ГРК'!N56+'дод.3 за ГРК'!N22</f>
        <v>20170000</v>
      </c>
      <c r="N31" s="184">
        <f>'дод.3 за ГРК'!O56+'дод.3 за ГРК'!O22</f>
        <v>20170000</v>
      </c>
      <c r="O31" s="184">
        <f>'дод.3 за ГРК'!P56+'дод.3 за ГРК'!P22</f>
        <v>20170000</v>
      </c>
      <c r="P31" s="184">
        <f>'дод.3 за ГРК'!Q56+'дод.3 за ГРК'!Q22</f>
        <v>26472700</v>
      </c>
    </row>
    <row r="32" spans="1:16" s="39" customFormat="1" ht="15.75">
      <c r="A32" s="120">
        <v>2000</v>
      </c>
      <c r="B32" s="237"/>
      <c r="C32" s="249" t="s">
        <v>148</v>
      </c>
      <c r="D32" s="113">
        <f>D34+D36+D38+D40+D42+D44+D46+D48+D50+D52+D59</f>
        <v>856493800</v>
      </c>
      <c r="E32" s="113">
        <f aca="true" t="shared" si="4" ref="E32:P32">E34+E36+E38+E40+E42+E44+E46+E48+E50+E52+E59</f>
        <v>856493800</v>
      </c>
      <c r="F32" s="113">
        <f t="shared" si="4"/>
        <v>0</v>
      </c>
      <c r="G32" s="113">
        <f t="shared" si="4"/>
        <v>0</v>
      </c>
      <c r="H32" s="113">
        <f t="shared" si="4"/>
        <v>0</v>
      </c>
      <c r="I32" s="113">
        <f t="shared" si="4"/>
        <v>29023600</v>
      </c>
      <c r="J32" s="113">
        <f t="shared" si="4"/>
        <v>9402500</v>
      </c>
      <c r="K32" s="113">
        <f t="shared" si="4"/>
        <v>0</v>
      </c>
      <c r="L32" s="113">
        <f t="shared" si="4"/>
        <v>0</v>
      </c>
      <c r="M32" s="113">
        <f t="shared" si="4"/>
        <v>19621100</v>
      </c>
      <c r="N32" s="113">
        <f t="shared" si="4"/>
        <v>19374100</v>
      </c>
      <c r="O32" s="113">
        <f t="shared" si="4"/>
        <v>19374100</v>
      </c>
      <c r="P32" s="113">
        <f t="shared" si="4"/>
        <v>885517400</v>
      </c>
    </row>
    <row r="33" spans="1:16" s="45" customFormat="1" ht="15.75">
      <c r="A33" s="183"/>
      <c r="B33" s="174"/>
      <c r="C33" s="172" t="s">
        <v>149</v>
      </c>
      <c r="D33" s="180">
        <f>D35+D37+D39+D41+D43+D45+D47+D49+D51+D53+D60</f>
        <v>787404700</v>
      </c>
      <c r="E33" s="180">
        <f aca="true" t="shared" si="5" ref="E33:P33">E35+E37+E39+E41+E43+E45+E47+E49+E51+E53+E60</f>
        <v>787404700</v>
      </c>
      <c r="F33" s="180">
        <f t="shared" si="5"/>
        <v>0</v>
      </c>
      <c r="G33" s="180">
        <f t="shared" si="5"/>
        <v>0</v>
      </c>
      <c r="H33" s="180">
        <f t="shared" si="5"/>
        <v>0</v>
      </c>
      <c r="I33" s="180">
        <f t="shared" si="5"/>
        <v>0</v>
      </c>
      <c r="J33" s="180">
        <f t="shared" si="5"/>
        <v>0</v>
      </c>
      <c r="K33" s="180">
        <f t="shared" si="5"/>
        <v>0</v>
      </c>
      <c r="L33" s="180">
        <f t="shared" si="5"/>
        <v>0</v>
      </c>
      <c r="M33" s="180">
        <f t="shared" si="5"/>
        <v>0</v>
      </c>
      <c r="N33" s="180">
        <f t="shared" si="5"/>
        <v>0</v>
      </c>
      <c r="O33" s="180">
        <f t="shared" si="5"/>
        <v>0</v>
      </c>
      <c r="P33" s="180">
        <f t="shared" si="5"/>
        <v>787404700</v>
      </c>
    </row>
    <row r="34" spans="1:16" s="39" customFormat="1" ht="31.5">
      <c r="A34" s="373" t="s">
        <v>304</v>
      </c>
      <c r="B34" s="373" t="s">
        <v>152</v>
      </c>
      <c r="C34" s="50" t="s">
        <v>150</v>
      </c>
      <c r="D34" s="240">
        <f>'дод.3 за ГРК'!E66</f>
        <v>183193300</v>
      </c>
      <c r="E34" s="240">
        <f>'дод.3 за ГРК'!F66</f>
        <v>183193300</v>
      </c>
      <c r="F34" s="240">
        <f>'дод.3 за ГРК'!G66</f>
        <v>0</v>
      </c>
      <c r="G34" s="240">
        <f>'дод.3 за ГРК'!H66</f>
        <v>0</v>
      </c>
      <c r="H34" s="240">
        <f>'дод.3 за ГРК'!I66</f>
        <v>0</v>
      </c>
      <c r="I34" s="240">
        <f>'дод.3 за ГРК'!J66</f>
        <v>11475000</v>
      </c>
      <c r="J34" s="240">
        <f>'дод.3 за ГРК'!K66</f>
        <v>1405000</v>
      </c>
      <c r="K34" s="240">
        <f>'дод.3 за ГРК'!L66</f>
        <v>0</v>
      </c>
      <c r="L34" s="240">
        <f>'дод.3 за ГРК'!M66</f>
        <v>0</v>
      </c>
      <c r="M34" s="240">
        <f>'дод.3 за ГРК'!N66</f>
        <v>10070000</v>
      </c>
      <c r="N34" s="240">
        <f>'дод.3 за ГРК'!O66</f>
        <v>10070000</v>
      </c>
      <c r="O34" s="240">
        <f>'дод.3 за ГРК'!P66</f>
        <v>10070000</v>
      </c>
      <c r="P34" s="240">
        <f>'дод.3 за ГРК'!Q66</f>
        <v>194668300</v>
      </c>
    </row>
    <row r="35" spans="1:16" s="80" customFormat="1" ht="31.5">
      <c r="A35" s="188"/>
      <c r="B35" s="188"/>
      <c r="C35" s="173" t="s">
        <v>503</v>
      </c>
      <c r="D35" s="184">
        <f>'дод.3 за ГРК'!E67</f>
        <v>168240400</v>
      </c>
      <c r="E35" s="184">
        <f>'дод.3 за ГРК'!F67</f>
        <v>168240400</v>
      </c>
      <c r="F35" s="184">
        <f>'дод.3 за ГРК'!G67</f>
        <v>0</v>
      </c>
      <c r="G35" s="184">
        <f>'дод.3 за ГРК'!H67</f>
        <v>0</v>
      </c>
      <c r="H35" s="184">
        <f>'дод.3 за ГРК'!I67</f>
        <v>0</v>
      </c>
      <c r="I35" s="184">
        <f>'дод.3 за ГРК'!J67</f>
        <v>0</v>
      </c>
      <c r="J35" s="184">
        <f>'дод.3 за ГРК'!K67</f>
        <v>0</v>
      </c>
      <c r="K35" s="184">
        <f>'дод.3 за ГРК'!L67</f>
        <v>0</v>
      </c>
      <c r="L35" s="184">
        <f>'дод.3 за ГРК'!M67</f>
        <v>0</v>
      </c>
      <c r="M35" s="184">
        <f>'дод.3 за ГРК'!N67</f>
        <v>0</v>
      </c>
      <c r="N35" s="184">
        <f>'дод.3 за ГРК'!O67</f>
        <v>0</v>
      </c>
      <c r="O35" s="184">
        <f>'дод.3 за ГРК'!P67</f>
        <v>0</v>
      </c>
      <c r="P35" s="184">
        <f>'дод.3 за ГРК'!Q67</f>
        <v>168240400</v>
      </c>
    </row>
    <row r="36" spans="1:16" s="39" customFormat="1" ht="31.5">
      <c r="A36" s="373" t="s">
        <v>306</v>
      </c>
      <c r="B36" s="373" t="s">
        <v>311</v>
      </c>
      <c r="C36" s="50" t="s">
        <v>151</v>
      </c>
      <c r="D36" s="240">
        <f>'дод.3 за ГРК'!E68</f>
        <v>302220000</v>
      </c>
      <c r="E36" s="240">
        <f>'дод.3 за ГРК'!F68</f>
        <v>302220000</v>
      </c>
      <c r="F36" s="240">
        <f>'дод.3 за ГРК'!G68</f>
        <v>0</v>
      </c>
      <c r="G36" s="240">
        <f>'дод.3 за ГРК'!H68</f>
        <v>0</v>
      </c>
      <c r="H36" s="240">
        <f>'дод.3 за ГРК'!I68</f>
        <v>0</v>
      </c>
      <c r="I36" s="240">
        <f>'дод.3 за ГРК'!J68</f>
        <v>9794300</v>
      </c>
      <c r="J36" s="240">
        <f>'дод.3 за ГРК'!K68</f>
        <v>2379200</v>
      </c>
      <c r="K36" s="240">
        <f>'дод.3 за ГРК'!L68</f>
        <v>0</v>
      </c>
      <c r="L36" s="240">
        <f>'дод.3 за ГРК'!M68</f>
        <v>0</v>
      </c>
      <c r="M36" s="240">
        <f>'дод.3 за ГРК'!N68</f>
        <v>7415100</v>
      </c>
      <c r="N36" s="240">
        <f>'дод.3 за ГРК'!O68</f>
        <v>7318100</v>
      </c>
      <c r="O36" s="240">
        <f>'дод.3 за ГРК'!P68</f>
        <v>7318100</v>
      </c>
      <c r="P36" s="240">
        <f>'дод.3 за ГРК'!Q68</f>
        <v>312014300</v>
      </c>
    </row>
    <row r="37" spans="1:16" s="80" customFormat="1" ht="31.5">
      <c r="A37" s="188"/>
      <c r="B37" s="188"/>
      <c r="C37" s="173" t="s">
        <v>503</v>
      </c>
      <c r="D37" s="184">
        <f>'дод.3 за ГРК'!E69</f>
        <v>280289700</v>
      </c>
      <c r="E37" s="184">
        <f>'дод.3 за ГРК'!F69</f>
        <v>280289700</v>
      </c>
      <c r="F37" s="184">
        <f>'дод.3 за ГРК'!G69</f>
        <v>0</v>
      </c>
      <c r="G37" s="184">
        <f>'дод.3 за ГРК'!H69</f>
        <v>0</v>
      </c>
      <c r="H37" s="184">
        <f>'дод.3 за ГРК'!I69</f>
        <v>0</v>
      </c>
      <c r="I37" s="184">
        <f>'дод.3 за ГРК'!J69</f>
        <v>0</v>
      </c>
      <c r="J37" s="184">
        <f>'дод.3 за ГРК'!K69</f>
        <v>0</v>
      </c>
      <c r="K37" s="184">
        <f>'дод.3 за ГРК'!L69</f>
        <v>0</v>
      </c>
      <c r="L37" s="184">
        <f>'дод.3 за ГРК'!M69</f>
        <v>0</v>
      </c>
      <c r="M37" s="184">
        <f>'дод.3 за ГРК'!N69</f>
        <v>0</v>
      </c>
      <c r="N37" s="184">
        <f>'дод.3 за ГРК'!O69</f>
        <v>0</v>
      </c>
      <c r="O37" s="184">
        <f>'дод.3 за ГРК'!P69</f>
        <v>0</v>
      </c>
      <c r="P37" s="184">
        <f>'дод.3 за ГРК'!Q69</f>
        <v>280289700</v>
      </c>
    </row>
    <row r="38" spans="1:16" ht="31.5">
      <c r="A38" s="373" t="s">
        <v>313</v>
      </c>
      <c r="B38" s="373" t="s">
        <v>157</v>
      </c>
      <c r="C38" s="376" t="s">
        <v>153</v>
      </c>
      <c r="D38" s="240">
        <f>'дод.3 за ГРК'!E70</f>
        <v>38862300</v>
      </c>
      <c r="E38" s="240">
        <f>'дод.3 за ГРК'!F70</f>
        <v>38862300</v>
      </c>
      <c r="F38" s="240">
        <f>'дод.3 за ГРК'!G70</f>
        <v>0</v>
      </c>
      <c r="G38" s="240">
        <f>'дод.3 за ГРК'!H70</f>
        <v>0</v>
      </c>
      <c r="H38" s="240">
        <f>'дод.3 за ГРК'!I70</f>
        <v>0</v>
      </c>
      <c r="I38" s="240">
        <f>'дод.3 за ГРК'!J70</f>
        <v>500000</v>
      </c>
      <c r="J38" s="240">
        <f>'дод.3 за ГРК'!K70</f>
        <v>0</v>
      </c>
      <c r="K38" s="240">
        <f>'дод.3 за ГРК'!L70</f>
        <v>0</v>
      </c>
      <c r="L38" s="240">
        <f>'дод.3 за ГРК'!M70</f>
        <v>0</v>
      </c>
      <c r="M38" s="240">
        <f>'дод.3 за ГРК'!N70</f>
        <v>500000</v>
      </c>
      <c r="N38" s="240">
        <f>'дод.3 за ГРК'!O70</f>
        <v>500000</v>
      </c>
      <c r="O38" s="240">
        <f>'дод.3 за ГРК'!P70</f>
        <v>500000</v>
      </c>
      <c r="P38" s="240">
        <f>'дод.3 за ГРК'!Q70</f>
        <v>39362300</v>
      </c>
    </row>
    <row r="39" spans="1:16" s="81" customFormat="1" ht="31.5">
      <c r="A39" s="188"/>
      <c r="B39" s="188"/>
      <c r="C39" s="173" t="s">
        <v>503</v>
      </c>
      <c r="D39" s="184">
        <f>'дод.3 за ГРК'!E71</f>
        <v>35094600</v>
      </c>
      <c r="E39" s="184">
        <f>'дод.3 за ГРК'!F71</f>
        <v>35094600</v>
      </c>
      <c r="F39" s="184">
        <f>'дод.3 за ГРК'!G71</f>
        <v>0</v>
      </c>
      <c r="G39" s="184">
        <f>'дод.3 за ГРК'!H71</f>
        <v>0</v>
      </c>
      <c r="H39" s="184">
        <f>'дод.3 за ГРК'!I71</f>
        <v>0</v>
      </c>
      <c r="I39" s="184">
        <f>'дод.3 за ГРК'!J71</f>
        <v>0</v>
      </c>
      <c r="J39" s="184">
        <f>'дод.3 за ГРК'!K71</f>
        <v>0</v>
      </c>
      <c r="K39" s="184">
        <f>'дод.3 за ГРК'!L71</f>
        <v>0</v>
      </c>
      <c r="L39" s="184">
        <f>'дод.3 за ГРК'!M71</f>
        <v>0</v>
      </c>
      <c r="M39" s="184">
        <f>'дод.3 за ГРК'!N71</f>
        <v>0</v>
      </c>
      <c r="N39" s="184">
        <f>'дод.3 за ГРК'!O71</f>
        <v>0</v>
      </c>
      <c r="O39" s="184">
        <f>'дод.3 за ГРК'!P71</f>
        <v>0</v>
      </c>
      <c r="P39" s="184">
        <f>'дод.3 за ГРК'!Q71</f>
        <v>35094600</v>
      </c>
    </row>
    <row r="40" spans="1:16" s="85" customFormat="1" ht="47.25">
      <c r="A40" s="373" t="s">
        <v>315</v>
      </c>
      <c r="B40" s="373" t="s">
        <v>158</v>
      </c>
      <c r="C40" s="50" t="s">
        <v>154</v>
      </c>
      <c r="D40" s="240">
        <f>'дод.3 за ГРК'!E72</f>
        <v>26112800</v>
      </c>
      <c r="E40" s="240">
        <f>'дод.3 за ГРК'!F72</f>
        <v>26112800</v>
      </c>
      <c r="F40" s="240">
        <f>'дод.3 за ГРК'!G72</f>
        <v>0</v>
      </c>
      <c r="G40" s="240">
        <f>'дод.3 за ГРК'!H72</f>
        <v>0</v>
      </c>
      <c r="H40" s="240">
        <f>'дод.3 за ГРК'!I72</f>
        <v>0</v>
      </c>
      <c r="I40" s="240">
        <f>'дод.3 за ГРК'!J72</f>
        <v>0</v>
      </c>
      <c r="J40" s="240">
        <f>'дод.3 за ГРК'!K72</f>
        <v>0</v>
      </c>
      <c r="K40" s="240">
        <f>'дод.3 за ГРК'!L72</f>
        <v>0</v>
      </c>
      <c r="L40" s="240">
        <f>'дод.3 за ГРК'!M72</f>
        <v>0</v>
      </c>
      <c r="M40" s="240">
        <f>'дод.3 за ГРК'!N72</f>
        <v>0</v>
      </c>
      <c r="N40" s="240">
        <f>'дод.3 за ГРК'!O72</f>
        <v>0</v>
      </c>
      <c r="O40" s="240">
        <f>'дод.3 за ГРК'!P72</f>
        <v>0</v>
      </c>
      <c r="P40" s="240">
        <f>'дод.3 за ГРК'!Q72</f>
        <v>26112800</v>
      </c>
    </row>
    <row r="41" spans="1:16" s="225" customFormat="1" ht="31.5">
      <c r="A41" s="188"/>
      <c r="B41" s="188"/>
      <c r="C41" s="173" t="s">
        <v>503</v>
      </c>
      <c r="D41" s="184">
        <f>'дод.3 за ГРК'!E73</f>
        <v>23247400</v>
      </c>
      <c r="E41" s="184">
        <f>'дод.3 за ГРК'!F73</f>
        <v>23247400</v>
      </c>
      <c r="F41" s="184">
        <f>'дод.3 за ГРК'!G73</f>
        <v>0</v>
      </c>
      <c r="G41" s="184">
        <f>'дод.3 за ГРК'!H73</f>
        <v>0</v>
      </c>
      <c r="H41" s="184">
        <f>'дод.3 за ГРК'!I73</f>
        <v>0</v>
      </c>
      <c r="I41" s="184">
        <f>'дод.3 за ГРК'!J73</f>
        <v>0</v>
      </c>
      <c r="J41" s="184">
        <f>'дод.3 за ГРК'!K73</f>
        <v>0</v>
      </c>
      <c r="K41" s="184">
        <f>'дод.3 за ГРК'!L73</f>
        <v>0</v>
      </c>
      <c r="L41" s="184">
        <f>'дод.3 за ГРК'!M73</f>
        <v>0</v>
      </c>
      <c r="M41" s="184">
        <f>'дод.3 за ГРК'!N73</f>
        <v>0</v>
      </c>
      <c r="N41" s="184">
        <f>'дод.3 за ГРК'!O73</f>
        <v>0</v>
      </c>
      <c r="O41" s="184">
        <f>'дод.3 за ГРК'!P73</f>
        <v>0</v>
      </c>
      <c r="P41" s="184">
        <f>'дод.3 за ГРК'!Q73</f>
        <v>23247400</v>
      </c>
    </row>
    <row r="42" spans="1:16" s="39" customFormat="1" ht="31.5">
      <c r="A42" s="373" t="s">
        <v>317</v>
      </c>
      <c r="B42" s="373" t="s">
        <v>159</v>
      </c>
      <c r="C42" s="50" t="s">
        <v>155</v>
      </c>
      <c r="D42" s="240">
        <f>'дод.3 за ГРК'!E74</f>
        <v>11649100</v>
      </c>
      <c r="E42" s="240">
        <f>'дод.3 за ГРК'!F74</f>
        <v>11649100</v>
      </c>
      <c r="F42" s="240">
        <f>'дод.3 за ГРК'!G74</f>
        <v>0</v>
      </c>
      <c r="G42" s="240">
        <f>'дод.3 за ГРК'!H74</f>
        <v>0</v>
      </c>
      <c r="H42" s="240">
        <f>'дод.3 за ГРК'!I74</f>
        <v>0</v>
      </c>
      <c r="I42" s="240">
        <f>'дод.3 за ГРК'!J74</f>
        <v>693000</v>
      </c>
      <c r="J42" s="240">
        <f>'дод.3 за ГРК'!K74</f>
        <v>143000</v>
      </c>
      <c r="K42" s="240">
        <f>'дод.3 за ГРК'!L74</f>
        <v>0</v>
      </c>
      <c r="L42" s="240">
        <f>'дод.3 за ГРК'!M74</f>
        <v>0</v>
      </c>
      <c r="M42" s="240">
        <f>'дод.3 за ГРК'!N74</f>
        <v>550000</v>
      </c>
      <c r="N42" s="240">
        <f>'дод.3 за ГРК'!O74</f>
        <v>400000</v>
      </c>
      <c r="O42" s="240">
        <f>'дод.3 за ГРК'!P74</f>
        <v>400000</v>
      </c>
      <c r="P42" s="240">
        <f>'дод.3 за ГРК'!Q74</f>
        <v>12342100</v>
      </c>
    </row>
    <row r="43" spans="1:16" s="80" customFormat="1" ht="31.5">
      <c r="A43" s="188"/>
      <c r="B43" s="188"/>
      <c r="C43" s="173" t="s">
        <v>503</v>
      </c>
      <c r="D43" s="184">
        <f>'дод.3 за ГРК'!E75</f>
        <v>11004200</v>
      </c>
      <c r="E43" s="184">
        <f>'дод.3 за ГРК'!F75</f>
        <v>11004200</v>
      </c>
      <c r="F43" s="184">
        <f>'дод.3 за ГРК'!G75</f>
        <v>0</v>
      </c>
      <c r="G43" s="184">
        <f>'дод.3 за ГРК'!H75</f>
        <v>0</v>
      </c>
      <c r="H43" s="184">
        <f>'дод.3 за ГРК'!I75</f>
        <v>0</v>
      </c>
      <c r="I43" s="184">
        <f>'дод.3 за ГРК'!J75</f>
        <v>0</v>
      </c>
      <c r="J43" s="184">
        <f>'дод.3 за ГРК'!K75</f>
        <v>0</v>
      </c>
      <c r="K43" s="184">
        <f>'дод.3 за ГРК'!L75</f>
        <v>0</v>
      </c>
      <c r="L43" s="184">
        <f>'дод.3 за ГРК'!M75</f>
        <v>0</v>
      </c>
      <c r="M43" s="184">
        <f>'дод.3 за ГРК'!N75</f>
        <v>0</v>
      </c>
      <c r="N43" s="184">
        <f>'дод.3 за ГРК'!O75</f>
        <v>0</v>
      </c>
      <c r="O43" s="184">
        <f>'дод.3 за ГРК'!P75</f>
        <v>0</v>
      </c>
      <c r="P43" s="184">
        <f>'дод.3 за ГРК'!Q75</f>
        <v>11004200</v>
      </c>
    </row>
    <row r="44" spans="1:16" s="55" customFormat="1" ht="31.5">
      <c r="A44" s="373" t="s">
        <v>319</v>
      </c>
      <c r="B44" s="373" t="s">
        <v>160</v>
      </c>
      <c r="C44" s="50" t="s">
        <v>156</v>
      </c>
      <c r="D44" s="240">
        <f>'дод.3 за ГРК'!E76</f>
        <v>170120800</v>
      </c>
      <c r="E44" s="240">
        <f>'дод.3 за ГРК'!F76</f>
        <v>170120800</v>
      </c>
      <c r="F44" s="240">
        <f>'дод.3 за ГРК'!G76</f>
        <v>0</v>
      </c>
      <c r="G44" s="240">
        <f>'дод.3 за ГРК'!H76</f>
        <v>0</v>
      </c>
      <c r="H44" s="240">
        <f>'дод.3 за ГРК'!I76</f>
        <v>0</v>
      </c>
      <c r="I44" s="240">
        <f>'дод.3 за ГРК'!J76</f>
        <v>0</v>
      </c>
      <c r="J44" s="240">
        <f>'дод.3 за ГРК'!K76</f>
        <v>0</v>
      </c>
      <c r="K44" s="240">
        <f>'дод.3 за ГРК'!L76</f>
        <v>0</v>
      </c>
      <c r="L44" s="240">
        <f>'дод.3 за ГРК'!M76</f>
        <v>0</v>
      </c>
      <c r="M44" s="240">
        <f>'дод.3 за ГРК'!N76</f>
        <v>0</v>
      </c>
      <c r="N44" s="240">
        <f>'дод.3 за ГРК'!O76</f>
        <v>0</v>
      </c>
      <c r="O44" s="240">
        <f>'дод.3 за ГРК'!P76</f>
        <v>0</v>
      </c>
      <c r="P44" s="240">
        <f>'дод.3 за ГРК'!Q76</f>
        <v>170120800</v>
      </c>
    </row>
    <row r="45" spans="1:16" s="80" customFormat="1" ht="31.5">
      <c r="A45" s="188"/>
      <c r="B45" s="188"/>
      <c r="C45" s="173" t="s">
        <v>503</v>
      </c>
      <c r="D45" s="184">
        <f>'дод.3 за ГРК'!E77</f>
        <v>167313600</v>
      </c>
      <c r="E45" s="184">
        <f>'дод.3 за ГРК'!F77</f>
        <v>167313600</v>
      </c>
      <c r="F45" s="184">
        <f>'дод.3 за ГРК'!G77</f>
        <v>0</v>
      </c>
      <c r="G45" s="184">
        <f>'дод.3 за ГРК'!H77</f>
        <v>0</v>
      </c>
      <c r="H45" s="184">
        <f>'дод.3 за ГРК'!I77</f>
        <v>0</v>
      </c>
      <c r="I45" s="184">
        <f>'дод.3 за ГРК'!J77</f>
        <v>0</v>
      </c>
      <c r="J45" s="184">
        <f>'дод.3 за ГРК'!K77</f>
        <v>0</v>
      </c>
      <c r="K45" s="184">
        <f>'дод.3 за ГРК'!L77</f>
        <v>0</v>
      </c>
      <c r="L45" s="184">
        <f>'дод.3 за ГРК'!M77</f>
        <v>0</v>
      </c>
      <c r="M45" s="184">
        <f>'дод.3 за ГРК'!N77</f>
        <v>0</v>
      </c>
      <c r="N45" s="184">
        <f>'дод.3 за ГРК'!O77</f>
        <v>0</v>
      </c>
      <c r="O45" s="184">
        <f>'дод.3 за ГРК'!P77</f>
        <v>0</v>
      </c>
      <c r="P45" s="184">
        <f>'дод.3 за ГРК'!Q77</f>
        <v>167313600</v>
      </c>
    </row>
    <row r="46" spans="1:16" s="80" customFormat="1" ht="31.5">
      <c r="A46" s="373" t="s">
        <v>321</v>
      </c>
      <c r="B46" s="373" t="s">
        <v>162</v>
      </c>
      <c r="C46" s="50" t="s">
        <v>161</v>
      </c>
      <c r="D46" s="240">
        <f>'дод.3 за ГРК'!E78</f>
        <v>8801000</v>
      </c>
      <c r="E46" s="240">
        <f>'дод.3 за ГРК'!F78</f>
        <v>8801000</v>
      </c>
      <c r="F46" s="240">
        <f>'дод.3 за ГРК'!G78</f>
        <v>0</v>
      </c>
      <c r="G46" s="240">
        <f>'дод.3 за ГРК'!H78</f>
        <v>0</v>
      </c>
      <c r="H46" s="240">
        <f>'дод.3 за ГРК'!I78</f>
        <v>0</v>
      </c>
      <c r="I46" s="240">
        <f>'дод.3 за ГРК'!J78</f>
        <v>4458000</v>
      </c>
      <c r="J46" s="240">
        <f>'дод.3 за ГРК'!K78</f>
        <v>4458000</v>
      </c>
      <c r="K46" s="240">
        <f>'дод.3 за ГРК'!L78</f>
        <v>0</v>
      </c>
      <c r="L46" s="240">
        <f>'дод.3 за ГРК'!M78</f>
        <v>0</v>
      </c>
      <c r="M46" s="240">
        <f>'дод.3 за ГРК'!N78</f>
        <v>0</v>
      </c>
      <c r="N46" s="240">
        <f>'дод.3 за ГРК'!O78</f>
        <v>0</v>
      </c>
      <c r="O46" s="240">
        <f>'дод.3 за ГРК'!P78</f>
        <v>0</v>
      </c>
      <c r="P46" s="240">
        <f>'дод.3 за ГРК'!Q78</f>
        <v>13259000</v>
      </c>
    </row>
    <row r="47" spans="1:16" s="80" customFormat="1" ht="31.5">
      <c r="A47" s="188"/>
      <c r="B47" s="188"/>
      <c r="C47" s="173" t="s">
        <v>503</v>
      </c>
      <c r="D47" s="184">
        <f>'дод.3 за ГРК'!E79</f>
        <v>8468900</v>
      </c>
      <c r="E47" s="184">
        <f>'дод.3 за ГРК'!F79</f>
        <v>8468900</v>
      </c>
      <c r="F47" s="184">
        <f>'дод.3 за ГРК'!G79</f>
        <v>0</v>
      </c>
      <c r="G47" s="184">
        <f>'дод.3 за ГРК'!H79</f>
        <v>0</v>
      </c>
      <c r="H47" s="184">
        <f>'дод.3 за ГРК'!I79</f>
        <v>0</v>
      </c>
      <c r="I47" s="184">
        <f>'дод.3 за ГРК'!J79</f>
        <v>0</v>
      </c>
      <c r="J47" s="184">
        <f>'дод.3 за ГРК'!K79</f>
        <v>0</v>
      </c>
      <c r="K47" s="184">
        <f>'дод.3 за ГРК'!L79</f>
        <v>0</v>
      </c>
      <c r="L47" s="184">
        <f>'дод.3 за ГРК'!M79</f>
        <v>0</v>
      </c>
      <c r="M47" s="184">
        <f>'дод.3 за ГРК'!N79</f>
        <v>0</v>
      </c>
      <c r="N47" s="184">
        <f>'дод.3 за ГРК'!O79</f>
        <v>0</v>
      </c>
      <c r="O47" s="184">
        <f>'дод.3 за ГРК'!P79</f>
        <v>0</v>
      </c>
      <c r="P47" s="184">
        <f>'дод.3 за ГРК'!Q79</f>
        <v>8468900</v>
      </c>
    </row>
    <row r="48" spans="1:16" s="39" customFormat="1" ht="47.25">
      <c r="A48" s="373" t="s">
        <v>323</v>
      </c>
      <c r="B48" s="373" t="s">
        <v>166</v>
      </c>
      <c r="C48" s="364" t="s">
        <v>163</v>
      </c>
      <c r="D48" s="240">
        <f>'дод.3 за ГРК'!E80</f>
        <v>1107900</v>
      </c>
      <c r="E48" s="240">
        <f>'дод.3 за ГРК'!F80</f>
        <v>1107900</v>
      </c>
      <c r="F48" s="240">
        <f>'дод.3 за ГРК'!G80</f>
        <v>0</v>
      </c>
      <c r="G48" s="240">
        <f>'дод.3 за ГРК'!H80</f>
        <v>0</v>
      </c>
      <c r="H48" s="240">
        <f>'дод.3 за ГРК'!I80</f>
        <v>0</v>
      </c>
      <c r="I48" s="240">
        <f>'дод.3 за ГРК'!J80</f>
        <v>20000</v>
      </c>
      <c r="J48" s="240">
        <f>'дод.3 за ГРК'!K80</f>
        <v>0</v>
      </c>
      <c r="K48" s="240">
        <f>'дод.3 за ГРК'!L80</f>
        <v>0</v>
      </c>
      <c r="L48" s="240">
        <f>'дод.3 за ГРК'!M80</f>
        <v>0</v>
      </c>
      <c r="M48" s="240">
        <f>'дод.3 за ГРК'!N80</f>
        <v>20000</v>
      </c>
      <c r="N48" s="240">
        <f>'дод.3 за ГРК'!O80</f>
        <v>20000</v>
      </c>
      <c r="O48" s="240">
        <f>'дод.3 за ГРК'!P80</f>
        <v>20000</v>
      </c>
      <c r="P48" s="240">
        <f>'дод.3 за ГРК'!Q80</f>
        <v>1127900</v>
      </c>
    </row>
    <row r="49" spans="1:16" s="80" customFormat="1" ht="31.5">
      <c r="A49" s="188"/>
      <c r="B49" s="188"/>
      <c r="C49" s="173" t="s">
        <v>503</v>
      </c>
      <c r="D49" s="184">
        <f>'дод.3 за ГРК'!E81</f>
        <v>1085500</v>
      </c>
      <c r="E49" s="184">
        <f>'дод.3 за ГРК'!F81</f>
        <v>1085500</v>
      </c>
      <c r="F49" s="184">
        <f>'дод.3 за ГРК'!G81</f>
        <v>0</v>
      </c>
      <c r="G49" s="184">
        <f>'дод.3 за ГРК'!H81</f>
        <v>0</v>
      </c>
      <c r="H49" s="184">
        <f>'дод.3 за ГРК'!I81</f>
        <v>0</v>
      </c>
      <c r="I49" s="184">
        <f>'дод.3 за ГРК'!J81</f>
        <v>0</v>
      </c>
      <c r="J49" s="184">
        <f>'дод.3 за ГРК'!K81</f>
        <v>0</v>
      </c>
      <c r="K49" s="184">
        <f>'дод.3 за ГРК'!L81</f>
        <v>0</v>
      </c>
      <c r="L49" s="184">
        <f>'дод.3 за ГРК'!M81</f>
        <v>0</v>
      </c>
      <c r="M49" s="184">
        <f>'дод.3 за ГРК'!N81</f>
        <v>0</v>
      </c>
      <c r="N49" s="184">
        <f>'дод.3 за ГРК'!O81</f>
        <v>0</v>
      </c>
      <c r="O49" s="184">
        <f>'дод.3 за ГРК'!P81</f>
        <v>0</v>
      </c>
      <c r="P49" s="184">
        <f>'дод.3 за ГРК'!Q81</f>
        <v>1085500</v>
      </c>
    </row>
    <row r="50" spans="1:16" s="80" customFormat="1" ht="31.5">
      <c r="A50" s="373" t="s">
        <v>325</v>
      </c>
      <c r="B50" s="373" t="s">
        <v>167</v>
      </c>
      <c r="C50" s="50" t="s">
        <v>164</v>
      </c>
      <c r="D50" s="240">
        <f>'дод.3 за ГРК'!E82</f>
        <v>7848300</v>
      </c>
      <c r="E50" s="240">
        <f>'дод.3 за ГРК'!F82</f>
        <v>7848300</v>
      </c>
      <c r="F50" s="240">
        <f>'дод.3 за ГРК'!G82</f>
        <v>0</v>
      </c>
      <c r="G50" s="240">
        <f>'дод.3 за ГРК'!H82</f>
        <v>0</v>
      </c>
      <c r="H50" s="240">
        <f>'дод.3 за ГРК'!I82</f>
        <v>0</v>
      </c>
      <c r="I50" s="240">
        <f>'дод.3 за ГРК'!J82</f>
        <v>0</v>
      </c>
      <c r="J50" s="240">
        <f>'дод.3 за ГРК'!K82</f>
        <v>0</v>
      </c>
      <c r="K50" s="240">
        <f>'дод.3 за ГРК'!L82</f>
        <v>0</v>
      </c>
      <c r="L50" s="240">
        <f>'дод.3 за ГРК'!M82</f>
        <v>0</v>
      </c>
      <c r="M50" s="240">
        <f>'дод.3 за ГРК'!N82</f>
        <v>0</v>
      </c>
      <c r="N50" s="240">
        <f>'дод.3 за ГРК'!O82</f>
        <v>0</v>
      </c>
      <c r="O50" s="240">
        <f>'дод.3 за ГРК'!P82</f>
        <v>0</v>
      </c>
      <c r="P50" s="240">
        <f>'дод.3 за ГРК'!Q82</f>
        <v>7848300</v>
      </c>
    </row>
    <row r="51" spans="1:16" s="80" customFormat="1" ht="31.5">
      <c r="A51" s="188"/>
      <c r="B51" s="188"/>
      <c r="C51" s="173" t="s">
        <v>503</v>
      </c>
      <c r="D51" s="184">
        <f>'дод.3 за ГРК'!E83</f>
        <v>7681500</v>
      </c>
      <c r="E51" s="184">
        <f>'дод.3 за ГРК'!F83</f>
        <v>7681500</v>
      </c>
      <c r="F51" s="184">
        <f>'дод.3 за ГРК'!G83</f>
        <v>0</v>
      </c>
      <c r="G51" s="184">
        <f>'дод.3 за ГРК'!H83</f>
        <v>0</v>
      </c>
      <c r="H51" s="184">
        <f>'дод.3 за ГРК'!I83</f>
        <v>0</v>
      </c>
      <c r="I51" s="184">
        <f>'дод.3 за ГРК'!J83</f>
        <v>0</v>
      </c>
      <c r="J51" s="184">
        <f>'дод.3 за ГРК'!K83</f>
        <v>0</v>
      </c>
      <c r="K51" s="184">
        <f>'дод.3 за ГРК'!L83</f>
        <v>0</v>
      </c>
      <c r="L51" s="184">
        <f>'дод.3 за ГРК'!M83</f>
        <v>0</v>
      </c>
      <c r="M51" s="184">
        <f>'дод.3 за ГРК'!N83</f>
        <v>0</v>
      </c>
      <c r="N51" s="184">
        <f>'дод.3 за ГРК'!O83</f>
        <v>0</v>
      </c>
      <c r="O51" s="184">
        <f>'дод.3 за ГРК'!P83</f>
        <v>0</v>
      </c>
      <c r="P51" s="184">
        <f>'дод.3 за ГРК'!Q83</f>
        <v>7681500</v>
      </c>
    </row>
    <row r="52" spans="1:16" s="39" customFormat="1" ht="31.5">
      <c r="A52" s="373" t="s">
        <v>327</v>
      </c>
      <c r="B52" s="373"/>
      <c r="C52" s="50" t="s">
        <v>165</v>
      </c>
      <c r="D52" s="240">
        <f>'дод.3 за ГРК'!E84</f>
        <v>15060800</v>
      </c>
      <c r="E52" s="240">
        <f>'дод.3 за ГРК'!F84</f>
        <v>15060800</v>
      </c>
      <c r="F52" s="240">
        <f>'дод.3 за ГРК'!G84</f>
        <v>0</v>
      </c>
      <c r="G52" s="240">
        <f>'дод.3 за ГРК'!H84</f>
        <v>0</v>
      </c>
      <c r="H52" s="240">
        <f>'дод.3 за ГРК'!I84</f>
        <v>0</v>
      </c>
      <c r="I52" s="240">
        <f>'дод.3 за ГРК'!J84</f>
        <v>0</v>
      </c>
      <c r="J52" s="240">
        <f>'дод.3 за ГРК'!K84</f>
        <v>0</v>
      </c>
      <c r="K52" s="240">
        <f>'дод.3 за ГРК'!L84</f>
        <v>0</v>
      </c>
      <c r="L52" s="240">
        <f>'дод.3 за ГРК'!M84</f>
        <v>0</v>
      </c>
      <c r="M52" s="240">
        <f>'дод.3 за ГРК'!N84</f>
        <v>0</v>
      </c>
      <c r="N52" s="240">
        <f>'дод.3 за ГРК'!O84</f>
        <v>0</v>
      </c>
      <c r="O52" s="240">
        <f>'дод.3 за ГРК'!P84</f>
        <v>0</v>
      </c>
      <c r="P52" s="240">
        <f>'дод.3 за ГРК'!Q84</f>
        <v>15060800</v>
      </c>
    </row>
    <row r="53" spans="1:16" s="80" customFormat="1" ht="31.5">
      <c r="A53" s="188"/>
      <c r="B53" s="188"/>
      <c r="C53" s="173" t="s">
        <v>503</v>
      </c>
      <c r="D53" s="184">
        <f>'дод.3 за ГРК'!E85</f>
        <v>10000000</v>
      </c>
      <c r="E53" s="184">
        <f>'дод.3 за ГРК'!F85</f>
        <v>10000000</v>
      </c>
      <c r="F53" s="184">
        <f>'дод.3 за ГРК'!G85</f>
        <v>0</v>
      </c>
      <c r="G53" s="184">
        <f>'дод.3 за ГРК'!H85</f>
        <v>0</v>
      </c>
      <c r="H53" s="184">
        <f>'дод.3 за ГРК'!I85</f>
        <v>0</v>
      </c>
      <c r="I53" s="184">
        <f>'дод.3 за ГРК'!J85</f>
        <v>0</v>
      </c>
      <c r="J53" s="184">
        <f>'дод.3 за ГРК'!K85</f>
        <v>0</v>
      </c>
      <c r="K53" s="184">
        <f>'дод.3 за ГРК'!L85</f>
        <v>0</v>
      </c>
      <c r="L53" s="184">
        <f>'дод.3 за ГРК'!M85</f>
        <v>0</v>
      </c>
      <c r="M53" s="184">
        <f>'дод.3 за ГРК'!N85</f>
        <v>0</v>
      </c>
      <c r="N53" s="184">
        <f>'дод.3 за ГРК'!O85</f>
        <v>0</v>
      </c>
      <c r="O53" s="184">
        <f>'дод.3 за ГРК'!P85</f>
        <v>0</v>
      </c>
      <c r="P53" s="184">
        <f>'дод.3 за ГРК'!Q85</f>
        <v>10000000</v>
      </c>
    </row>
    <row r="54" spans="1:16" s="226" customFormat="1" ht="31.5">
      <c r="A54" s="188" t="s">
        <v>329</v>
      </c>
      <c r="B54" s="188" t="s">
        <v>167</v>
      </c>
      <c r="C54" s="79" t="s">
        <v>330</v>
      </c>
      <c r="D54" s="184">
        <f>'дод.3 за ГРК'!E86</f>
        <v>7740000</v>
      </c>
      <c r="E54" s="184">
        <f>'дод.3 за ГРК'!F86</f>
        <v>7740000</v>
      </c>
      <c r="F54" s="184">
        <f>'дод.3 за ГРК'!G86</f>
        <v>0</v>
      </c>
      <c r="G54" s="184">
        <f>'дод.3 за ГРК'!H86</f>
        <v>0</v>
      </c>
      <c r="H54" s="184">
        <f>'дод.3 за ГРК'!I86</f>
        <v>0</v>
      </c>
      <c r="I54" s="184">
        <f>'дод.3 за ГРК'!J86</f>
        <v>0</v>
      </c>
      <c r="J54" s="184">
        <f>'дод.3 за ГРК'!K86</f>
        <v>0</v>
      </c>
      <c r="K54" s="184">
        <f>'дод.3 за ГРК'!L86</f>
        <v>0</v>
      </c>
      <c r="L54" s="184">
        <f>'дод.3 за ГРК'!M86</f>
        <v>0</v>
      </c>
      <c r="M54" s="184">
        <f>'дод.3 за ГРК'!N86</f>
        <v>0</v>
      </c>
      <c r="N54" s="184">
        <f>'дод.3 за ГРК'!O86</f>
        <v>0</v>
      </c>
      <c r="O54" s="184">
        <f>'дод.3 за ГРК'!P86</f>
        <v>0</v>
      </c>
      <c r="P54" s="184">
        <f>'дод.3 за ГРК'!Q86</f>
        <v>7740000</v>
      </c>
    </row>
    <row r="55" spans="1:16" s="80" customFormat="1" ht="31.5">
      <c r="A55" s="188"/>
      <c r="B55" s="188"/>
      <c r="C55" s="173" t="s">
        <v>503</v>
      </c>
      <c r="D55" s="184">
        <f>'дод.3 за ГРК'!E87</f>
        <v>5000000</v>
      </c>
      <c r="E55" s="184">
        <f>'дод.3 за ГРК'!F87</f>
        <v>5000000</v>
      </c>
      <c r="F55" s="184">
        <f>'дод.3 за ГРК'!G87</f>
        <v>0</v>
      </c>
      <c r="G55" s="184">
        <f>'дод.3 за ГРК'!H87</f>
        <v>0</v>
      </c>
      <c r="H55" s="184">
        <f>'дод.3 за ГРК'!I87</f>
        <v>0</v>
      </c>
      <c r="I55" s="184">
        <f>'дод.3 за ГРК'!J87</f>
        <v>0</v>
      </c>
      <c r="J55" s="184">
        <f>'дод.3 за ГРК'!K87</f>
        <v>0</v>
      </c>
      <c r="K55" s="184">
        <f>'дод.3 за ГРК'!L87</f>
        <v>0</v>
      </c>
      <c r="L55" s="184">
        <f>'дод.3 за ГРК'!M87</f>
        <v>0</v>
      </c>
      <c r="M55" s="184">
        <f>'дод.3 за ГРК'!N87</f>
        <v>0</v>
      </c>
      <c r="N55" s="184">
        <f>'дод.3 за ГРК'!O87</f>
        <v>0</v>
      </c>
      <c r="O55" s="184">
        <f>'дод.3 за ГРК'!P87</f>
        <v>0</v>
      </c>
      <c r="P55" s="184">
        <f>'дод.3 за ГРК'!Q87</f>
        <v>5000000</v>
      </c>
    </row>
    <row r="56" spans="1:16" s="80" customFormat="1" ht="47.25">
      <c r="A56" s="188" t="s">
        <v>332</v>
      </c>
      <c r="B56" s="188" t="s">
        <v>167</v>
      </c>
      <c r="C56" s="79" t="s">
        <v>168</v>
      </c>
      <c r="D56" s="184">
        <f>'дод.3 за ГРК'!E88</f>
        <v>2320800</v>
      </c>
      <c r="E56" s="184">
        <f>'дод.3 за ГРК'!F88</f>
        <v>2320800</v>
      </c>
      <c r="F56" s="184">
        <f>'дод.3 за ГРК'!G88</f>
        <v>0</v>
      </c>
      <c r="G56" s="184">
        <f>'дод.3 за ГРК'!H88</f>
        <v>0</v>
      </c>
      <c r="H56" s="184">
        <f>'дод.3 за ГРК'!I88</f>
        <v>0</v>
      </c>
      <c r="I56" s="184">
        <f>'дод.3 за ГРК'!J88</f>
        <v>0</v>
      </c>
      <c r="J56" s="184">
        <f>'дод.3 за ГРК'!K88</f>
        <v>0</v>
      </c>
      <c r="K56" s="184">
        <f>'дод.3 за ГРК'!L88</f>
        <v>0</v>
      </c>
      <c r="L56" s="184">
        <f>'дод.3 за ГРК'!M88</f>
        <v>0</v>
      </c>
      <c r="M56" s="184">
        <f>'дод.3 за ГРК'!N88</f>
        <v>0</v>
      </c>
      <c r="N56" s="184">
        <f>'дод.3 за ГРК'!O88</f>
        <v>0</v>
      </c>
      <c r="O56" s="184">
        <f>'дод.3 за ГРК'!P88</f>
        <v>0</v>
      </c>
      <c r="P56" s="184">
        <f>'дод.3 за ГРК'!Q88</f>
        <v>2320800</v>
      </c>
    </row>
    <row r="57" spans="1:16" s="80" customFormat="1" ht="31.5">
      <c r="A57" s="188" t="s">
        <v>334</v>
      </c>
      <c r="B57" s="188" t="s">
        <v>167</v>
      </c>
      <c r="C57" s="79" t="s">
        <v>169</v>
      </c>
      <c r="D57" s="184">
        <f>'дод.3 за ГРК'!E89</f>
        <v>5000000</v>
      </c>
      <c r="E57" s="184">
        <f>'дод.3 за ГРК'!F89</f>
        <v>5000000</v>
      </c>
      <c r="F57" s="184">
        <f>'дод.3 за ГРК'!G89</f>
        <v>0</v>
      </c>
      <c r="G57" s="184">
        <f>'дод.3 за ГРК'!H89</f>
        <v>0</v>
      </c>
      <c r="H57" s="184">
        <f>'дод.3 за ГРК'!I89</f>
        <v>0</v>
      </c>
      <c r="I57" s="184">
        <f>'дод.3 за ГРК'!J89</f>
        <v>0</v>
      </c>
      <c r="J57" s="184">
        <f>'дод.3 за ГРК'!K89</f>
        <v>0</v>
      </c>
      <c r="K57" s="184">
        <f>'дод.3 за ГРК'!L89</f>
        <v>0</v>
      </c>
      <c r="L57" s="184">
        <f>'дод.3 за ГРК'!M89</f>
        <v>0</v>
      </c>
      <c r="M57" s="184">
        <f>'дод.3 за ГРК'!N89</f>
        <v>0</v>
      </c>
      <c r="N57" s="184">
        <f>'дод.3 за ГРК'!O89</f>
        <v>0</v>
      </c>
      <c r="O57" s="184">
        <f>'дод.3 за ГРК'!P89</f>
        <v>0</v>
      </c>
      <c r="P57" s="184">
        <f>'дод.3 за ГРК'!Q89</f>
        <v>5000000</v>
      </c>
    </row>
    <row r="58" spans="1:16" s="80" customFormat="1" ht="31.5">
      <c r="A58" s="188"/>
      <c r="B58" s="188"/>
      <c r="C58" s="173" t="s">
        <v>503</v>
      </c>
      <c r="D58" s="184">
        <f>'дод.3 за ГРК'!E90</f>
        <v>5000000</v>
      </c>
      <c r="E58" s="184">
        <f>'дод.3 за ГРК'!F90</f>
        <v>5000000</v>
      </c>
      <c r="F58" s="184">
        <f>'дод.3 за ГРК'!G90</f>
        <v>0</v>
      </c>
      <c r="G58" s="184">
        <f>'дод.3 за ГРК'!H90</f>
        <v>0</v>
      </c>
      <c r="H58" s="184">
        <f>'дод.3 за ГРК'!I90</f>
        <v>0</v>
      </c>
      <c r="I58" s="184">
        <f>'дод.3 за ГРК'!J90</f>
        <v>0</v>
      </c>
      <c r="J58" s="184">
        <f>'дод.3 за ГРК'!K90</f>
        <v>0</v>
      </c>
      <c r="K58" s="184">
        <f>'дод.3 за ГРК'!L90</f>
        <v>0</v>
      </c>
      <c r="L58" s="184">
        <f>'дод.3 за ГРК'!M90</f>
        <v>0</v>
      </c>
      <c r="M58" s="184">
        <f>'дод.3 за ГРК'!N90</f>
        <v>0</v>
      </c>
      <c r="N58" s="184">
        <f>'дод.3 за ГРК'!O90</f>
        <v>0</v>
      </c>
      <c r="O58" s="184">
        <f>'дод.3 за ГРК'!P90</f>
        <v>0</v>
      </c>
      <c r="P58" s="184">
        <f>'дод.3 за ГРК'!Q90</f>
        <v>5000000</v>
      </c>
    </row>
    <row r="59" spans="1:16" s="39" customFormat="1" ht="31.5">
      <c r="A59" s="373" t="s">
        <v>336</v>
      </c>
      <c r="B59" s="373"/>
      <c r="C59" s="50" t="s">
        <v>170</v>
      </c>
      <c r="D59" s="240">
        <f>'дод.3 за ГРК'!E91</f>
        <v>91517500</v>
      </c>
      <c r="E59" s="240">
        <f>'дод.3 за ГРК'!F91</f>
        <v>91517500</v>
      </c>
      <c r="F59" s="240">
        <f>'дод.3 за ГРК'!G91</f>
        <v>0</v>
      </c>
      <c r="G59" s="240">
        <f>'дод.3 за ГРК'!H91</f>
        <v>0</v>
      </c>
      <c r="H59" s="240">
        <f>'дод.3 за ГРК'!I91</f>
        <v>0</v>
      </c>
      <c r="I59" s="240">
        <f>'дод.3 за ГРК'!J91</f>
        <v>2083300</v>
      </c>
      <c r="J59" s="240">
        <f>'дод.3 за ГРК'!K91</f>
        <v>1017300</v>
      </c>
      <c r="K59" s="240">
        <f>'дод.3 за ГРК'!L91</f>
        <v>0</v>
      </c>
      <c r="L59" s="240">
        <f>'дод.3 за ГРК'!M91</f>
        <v>0</v>
      </c>
      <c r="M59" s="240">
        <f>'дод.3 за ГРК'!N91</f>
        <v>1066000</v>
      </c>
      <c r="N59" s="240">
        <f>'дод.3 за ГРК'!O91</f>
        <v>1066000</v>
      </c>
      <c r="O59" s="240">
        <f>'дод.3 за ГРК'!P91</f>
        <v>1066000</v>
      </c>
      <c r="P59" s="240">
        <f>'дод.3 за ГРК'!Q91</f>
        <v>93600800</v>
      </c>
    </row>
    <row r="60" spans="1:16" s="80" customFormat="1" ht="31.5">
      <c r="A60" s="49"/>
      <c r="B60" s="175"/>
      <c r="C60" s="173" t="s">
        <v>503</v>
      </c>
      <c r="D60" s="184">
        <f>'дод.3 за ГРК'!E92</f>
        <v>74978900</v>
      </c>
      <c r="E60" s="184">
        <f>'дод.3 за ГРК'!F92</f>
        <v>74978900</v>
      </c>
      <c r="F60" s="184">
        <f>'дод.3 за ГРК'!G92</f>
        <v>0</v>
      </c>
      <c r="G60" s="184">
        <f>'дод.3 за ГРК'!H92</f>
        <v>0</v>
      </c>
      <c r="H60" s="184">
        <f>'дод.3 за ГРК'!I92</f>
        <v>0</v>
      </c>
      <c r="I60" s="184">
        <f>'дод.3 за ГРК'!J92</f>
        <v>0</v>
      </c>
      <c r="J60" s="184">
        <f>'дод.3 за ГРК'!K92</f>
        <v>0</v>
      </c>
      <c r="K60" s="184">
        <f>'дод.3 за ГРК'!L92</f>
        <v>0</v>
      </c>
      <c r="L60" s="184">
        <f>'дод.3 за ГРК'!M92</f>
        <v>0</v>
      </c>
      <c r="M60" s="184">
        <f>'дод.3 за ГРК'!N92</f>
        <v>0</v>
      </c>
      <c r="N60" s="184">
        <f>'дод.3 за ГРК'!O92</f>
        <v>0</v>
      </c>
      <c r="O60" s="184">
        <f>'дод.3 за ГРК'!P92</f>
        <v>0</v>
      </c>
      <c r="P60" s="184">
        <f>'дод.3 за ГРК'!Q92</f>
        <v>74978900</v>
      </c>
    </row>
    <row r="61" spans="1:16" s="80" customFormat="1" ht="31.5">
      <c r="A61" s="49">
        <v>2151</v>
      </c>
      <c r="B61" s="175" t="s">
        <v>167</v>
      </c>
      <c r="C61" s="79" t="s">
        <v>624</v>
      </c>
      <c r="D61" s="184">
        <f>'дод.3 за ГРК'!E93</f>
        <v>34539800</v>
      </c>
      <c r="E61" s="184">
        <f>'дод.3 за ГРК'!F93</f>
        <v>34539800</v>
      </c>
      <c r="F61" s="184">
        <f>'дод.3 за ГРК'!G93</f>
        <v>0</v>
      </c>
      <c r="G61" s="184">
        <f>'дод.3 за ГРК'!H93</f>
        <v>0</v>
      </c>
      <c r="H61" s="184">
        <f>'дод.3 за ГРК'!I93</f>
        <v>0</v>
      </c>
      <c r="I61" s="184">
        <f>'дод.3 за ГРК'!J93</f>
        <v>1478300</v>
      </c>
      <c r="J61" s="184">
        <f>'дод.3 за ГРК'!K93</f>
        <v>412300</v>
      </c>
      <c r="K61" s="184">
        <f>'дод.3 за ГРК'!L93</f>
        <v>0</v>
      </c>
      <c r="L61" s="184">
        <f>'дод.3 за ГРК'!M93</f>
        <v>0</v>
      </c>
      <c r="M61" s="184">
        <f>'дод.3 за ГРК'!N93</f>
        <v>1066000</v>
      </c>
      <c r="N61" s="184">
        <f>'дод.3 за ГРК'!O93</f>
        <v>1066000</v>
      </c>
      <c r="O61" s="184">
        <f>'дод.3 за ГРК'!P93</f>
        <v>1066000</v>
      </c>
      <c r="P61" s="184">
        <f>'дод.3 за ГРК'!Q93</f>
        <v>36018100</v>
      </c>
    </row>
    <row r="62" spans="1:16" s="80" customFormat="1" ht="31.5">
      <c r="A62" s="49"/>
      <c r="B62" s="175"/>
      <c r="C62" s="173" t="s">
        <v>503</v>
      </c>
      <c r="D62" s="184">
        <f>'дод.3 за ГРК'!E94</f>
        <v>33523000</v>
      </c>
      <c r="E62" s="184">
        <f>'дод.3 за ГРК'!F94</f>
        <v>33523000</v>
      </c>
      <c r="F62" s="184">
        <f>'дод.3 за ГРК'!G94</f>
        <v>0</v>
      </c>
      <c r="G62" s="184">
        <f>'дод.3 за ГРК'!H94</f>
        <v>0</v>
      </c>
      <c r="H62" s="184">
        <f>'дод.3 за ГРК'!I94</f>
        <v>0</v>
      </c>
      <c r="I62" s="184">
        <f>'дод.3 за ГРК'!J94</f>
        <v>0</v>
      </c>
      <c r="J62" s="184">
        <f>'дод.3 за ГРК'!K94</f>
        <v>0</v>
      </c>
      <c r="K62" s="184">
        <f>'дод.3 за ГРК'!L94</f>
        <v>0</v>
      </c>
      <c r="L62" s="184">
        <f>'дод.3 за ГРК'!M94</f>
        <v>0</v>
      </c>
      <c r="M62" s="184">
        <f>'дод.3 за ГРК'!N94</f>
        <v>0</v>
      </c>
      <c r="N62" s="184">
        <f>'дод.3 за ГРК'!O94</f>
        <v>0</v>
      </c>
      <c r="O62" s="184">
        <f>'дод.3 за ГРК'!P94</f>
        <v>0</v>
      </c>
      <c r="P62" s="184">
        <f>'дод.3 за ГРК'!Q94</f>
        <v>33523000</v>
      </c>
    </row>
    <row r="63" spans="1:16" s="80" customFormat="1" ht="31.5">
      <c r="A63" s="49">
        <v>2152</v>
      </c>
      <c r="B63" s="175" t="s">
        <v>167</v>
      </c>
      <c r="C63" s="79" t="s">
        <v>625</v>
      </c>
      <c r="D63" s="184">
        <f>'дод.3 за ГРК'!E95</f>
        <v>56977700</v>
      </c>
      <c r="E63" s="184">
        <f>'дод.3 за ГРК'!F95</f>
        <v>56977700</v>
      </c>
      <c r="F63" s="184">
        <f>'дод.3 за ГРК'!G95</f>
        <v>0</v>
      </c>
      <c r="G63" s="184">
        <f>'дод.3 за ГРК'!H95</f>
        <v>0</v>
      </c>
      <c r="H63" s="184">
        <f>'дод.3 за ГРК'!I95</f>
        <v>0</v>
      </c>
      <c r="I63" s="184">
        <f>'дод.3 за ГРК'!J95</f>
        <v>605000</v>
      </c>
      <c r="J63" s="184">
        <f>'дод.3 за ГРК'!K95</f>
        <v>605000</v>
      </c>
      <c r="K63" s="184">
        <f>'дод.3 за ГРК'!L95</f>
        <v>0</v>
      </c>
      <c r="L63" s="184">
        <f>'дод.3 за ГРК'!M95</f>
        <v>0</v>
      </c>
      <c r="M63" s="184">
        <f>'дод.3 за ГРК'!N95</f>
        <v>0</v>
      </c>
      <c r="N63" s="184">
        <f>'дод.3 за ГРК'!O95</f>
        <v>0</v>
      </c>
      <c r="O63" s="184">
        <f>'дод.3 за ГРК'!P95</f>
        <v>0</v>
      </c>
      <c r="P63" s="184">
        <f>'дод.3 за ГРК'!Q95</f>
        <v>57582700</v>
      </c>
    </row>
    <row r="64" spans="1:16" s="80" customFormat="1" ht="31.5">
      <c r="A64" s="49"/>
      <c r="B64" s="175"/>
      <c r="C64" s="173" t="s">
        <v>503</v>
      </c>
      <c r="D64" s="184">
        <f>'дод.3 за ГРК'!E96</f>
        <v>41455900</v>
      </c>
      <c r="E64" s="184">
        <f>'дод.3 за ГРК'!F96</f>
        <v>41455900</v>
      </c>
      <c r="F64" s="184">
        <f>'дод.3 за ГРК'!G96</f>
        <v>0</v>
      </c>
      <c r="G64" s="184">
        <f>'дод.3 за ГРК'!H96</f>
        <v>0</v>
      </c>
      <c r="H64" s="184">
        <f>'дод.3 за ГРК'!I96</f>
        <v>0</v>
      </c>
      <c r="I64" s="184">
        <f>'дод.3 за ГРК'!J96</f>
        <v>0</v>
      </c>
      <c r="J64" s="184">
        <f>'дод.3 за ГРК'!K96</f>
        <v>0</v>
      </c>
      <c r="K64" s="184">
        <f>'дод.3 за ГРК'!L96</f>
        <v>0</v>
      </c>
      <c r="L64" s="184">
        <f>'дод.3 за ГРК'!M96</f>
        <v>0</v>
      </c>
      <c r="M64" s="184">
        <f>'дод.3 за ГРК'!N96</f>
        <v>0</v>
      </c>
      <c r="N64" s="184">
        <f>'дод.3 за ГРК'!O96</f>
        <v>0</v>
      </c>
      <c r="O64" s="184">
        <f>'дод.3 за ГРК'!P96</f>
        <v>0</v>
      </c>
      <c r="P64" s="184">
        <f>'дод.3 за ГРК'!Q96</f>
        <v>41455900</v>
      </c>
    </row>
    <row r="65" spans="1:16" s="80" customFormat="1" ht="94.5">
      <c r="A65" s="49"/>
      <c r="B65" s="174"/>
      <c r="C65" s="173" t="s">
        <v>574</v>
      </c>
      <c r="D65" s="184">
        <f>'дод.3 за ГРК'!E97</f>
        <v>615500</v>
      </c>
      <c r="E65" s="184">
        <f>'дод.3 за ГРК'!F97</f>
        <v>615500</v>
      </c>
      <c r="F65" s="184">
        <f>'дод.3 за ГРК'!G97</f>
        <v>0</v>
      </c>
      <c r="G65" s="184">
        <f>'дод.3 за ГРК'!H97</f>
        <v>0</v>
      </c>
      <c r="H65" s="184">
        <f>'дод.3 за ГРК'!I97</f>
        <v>0</v>
      </c>
      <c r="I65" s="184">
        <f>'дод.3 за ГРК'!J97</f>
        <v>0</v>
      </c>
      <c r="J65" s="184">
        <f>'дод.3 за ГРК'!K97</f>
        <v>0</v>
      </c>
      <c r="K65" s="184">
        <f>'дод.3 за ГРК'!L97</f>
        <v>0</v>
      </c>
      <c r="L65" s="184">
        <f>'дод.3 за ГРК'!M97</f>
        <v>0</v>
      </c>
      <c r="M65" s="184">
        <f>'дод.3 за ГРК'!N97</f>
        <v>0</v>
      </c>
      <c r="N65" s="184">
        <f>'дод.3 за ГРК'!O97</f>
        <v>0</v>
      </c>
      <c r="O65" s="184">
        <f>'дод.3 за ГРК'!P97</f>
        <v>0</v>
      </c>
      <c r="P65" s="184">
        <f>'дод.3 за ГРК'!Q97</f>
        <v>615500</v>
      </c>
    </row>
    <row r="66" spans="1:16" s="80" customFormat="1" ht="94.5">
      <c r="A66" s="49"/>
      <c r="B66" s="174"/>
      <c r="C66" s="173" t="s">
        <v>567</v>
      </c>
      <c r="D66" s="184">
        <f>'дод.3 за ГРК'!E98</f>
        <v>4476300</v>
      </c>
      <c r="E66" s="184">
        <f>'дод.3 за ГРК'!F98</f>
        <v>4476300</v>
      </c>
      <c r="F66" s="184">
        <f>'дод.3 за ГРК'!G98</f>
        <v>0</v>
      </c>
      <c r="G66" s="184">
        <f>'дод.3 за ГРК'!H98</f>
        <v>0</v>
      </c>
      <c r="H66" s="184">
        <f>'дод.3 за ГРК'!I98</f>
        <v>0</v>
      </c>
      <c r="I66" s="184">
        <f>'дод.3 за ГРК'!J98</f>
        <v>0</v>
      </c>
      <c r="J66" s="184">
        <f>'дод.3 за ГРК'!K98</f>
        <v>0</v>
      </c>
      <c r="K66" s="184">
        <f>'дод.3 за ГРК'!L98</f>
        <v>0</v>
      </c>
      <c r="L66" s="184">
        <f>'дод.3 за ГРК'!M98</f>
        <v>0</v>
      </c>
      <c r="M66" s="184">
        <f>'дод.3 за ГРК'!N98</f>
        <v>0</v>
      </c>
      <c r="N66" s="184">
        <f>'дод.3 за ГРК'!O98</f>
        <v>0</v>
      </c>
      <c r="O66" s="184">
        <f>'дод.3 за ГРК'!P98</f>
        <v>0</v>
      </c>
      <c r="P66" s="184">
        <f>'дод.3 за ГРК'!Q98</f>
        <v>4476300</v>
      </c>
    </row>
    <row r="67" spans="1:16" s="80" customFormat="1" ht="141.75">
      <c r="A67" s="49"/>
      <c r="B67" s="174"/>
      <c r="C67" s="173" t="s">
        <v>124</v>
      </c>
      <c r="D67" s="184">
        <f>'дод.3 за ГРК'!E99</f>
        <v>0</v>
      </c>
      <c r="E67" s="184">
        <f>'дод.3 за ГРК'!F99</f>
        <v>0</v>
      </c>
      <c r="F67" s="184">
        <f>'дод.3 за ГРК'!G99</f>
        <v>0</v>
      </c>
      <c r="G67" s="184">
        <f>'дод.3 за ГРК'!H99</f>
        <v>0</v>
      </c>
      <c r="H67" s="184">
        <f>'дод.3 за ГРК'!I99</f>
        <v>0</v>
      </c>
      <c r="I67" s="184">
        <f>'дод.3 за ГРК'!J99</f>
        <v>605000</v>
      </c>
      <c r="J67" s="184">
        <f>'дод.3 за ГРК'!K99</f>
        <v>605000</v>
      </c>
      <c r="K67" s="184">
        <f>'дод.3 за ГРК'!L99</f>
        <v>0</v>
      </c>
      <c r="L67" s="184">
        <f>'дод.3 за ГРК'!M99</f>
        <v>0</v>
      </c>
      <c r="M67" s="184">
        <f>'дод.3 за ГРК'!N99</f>
        <v>0</v>
      </c>
      <c r="N67" s="184">
        <f>'дод.3 за ГРК'!O99</f>
        <v>0</v>
      </c>
      <c r="O67" s="184">
        <f>'дод.3 за ГРК'!P99</f>
        <v>0</v>
      </c>
      <c r="P67" s="184">
        <f>'дод.3 за ГРК'!Q99</f>
        <v>605000</v>
      </c>
    </row>
    <row r="68" spans="1:16" s="80" customFormat="1" ht="31.5">
      <c r="A68" s="341">
        <v>3000</v>
      </c>
      <c r="B68" s="174"/>
      <c r="C68" s="355" t="s">
        <v>187</v>
      </c>
      <c r="D68" s="239">
        <f>D69+D70+D71+D75+D78+D82+D84+D85+D87+D88</f>
        <v>143741300</v>
      </c>
      <c r="E68" s="239">
        <f aca="true" t="shared" si="6" ref="E68:P68">E69+E70+E71+E75+E78+E82+E84+E85+E87+E88</f>
        <v>143741300</v>
      </c>
      <c r="F68" s="239">
        <f t="shared" si="6"/>
        <v>72504600</v>
      </c>
      <c r="G68" s="239">
        <f t="shared" si="6"/>
        <v>13784400</v>
      </c>
      <c r="H68" s="239">
        <f t="shared" si="6"/>
        <v>0</v>
      </c>
      <c r="I68" s="239">
        <f t="shared" si="6"/>
        <v>23913200</v>
      </c>
      <c r="J68" s="239">
        <f t="shared" si="6"/>
        <v>17235800</v>
      </c>
      <c r="K68" s="239">
        <f t="shared" si="6"/>
        <v>0</v>
      </c>
      <c r="L68" s="239">
        <f t="shared" si="6"/>
        <v>20000</v>
      </c>
      <c r="M68" s="239">
        <f t="shared" si="6"/>
        <v>6677400</v>
      </c>
      <c r="N68" s="239">
        <f t="shared" si="6"/>
        <v>6327400</v>
      </c>
      <c r="O68" s="239">
        <f t="shared" si="6"/>
        <v>6327400</v>
      </c>
      <c r="P68" s="239">
        <f t="shared" si="6"/>
        <v>167654500</v>
      </c>
    </row>
    <row r="69" spans="1:16" s="39" customFormat="1" ht="47.25">
      <c r="A69" s="78">
        <v>3050</v>
      </c>
      <c r="B69" s="237" t="s">
        <v>189</v>
      </c>
      <c r="C69" s="343" t="s">
        <v>188</v>
      </c>
      <c r="D69" s="240">
        <f>'дод.3 за ГРК'!E102</f>
        <v>1300000</v>
      </c>
      <c r="E69" s="240">
        <f>'дод.3 за ГРК'!F102</f>
        <v>1300000</v>
      </c>
      <c r="F69" s="240">
        <f>'дод.3 за ГРК'!G102</f>
        <v>0</v>
      </c>
      <c r="G69" s="240">
        <f>'дод.3 за ГРК'!H102</f>
        <v>0</v>
      </c>
      <c r="H69" s="240">
        <f>'дод.3 за ГРК'!I102</f>
        <v>0</v>
      </c>
      <c r="I69" s="240">
        <f>'дод.3 за ГРК'!J102</f>
        <v>0</v>
      </c>
      <c r="J69" s="240">
        <f>'дод.3 за ГРК'!K102</f>
        <v>0</v>
      </c>
      <c r="K69" s="240">
        <f>'дод.3 за ГРК'!L102</f>
        <v>0</v>
      </c>
      <c r="L69" s="240">
        <f>'дод.3 за ГРК'!M102</f>
        <v>0</v>
      </c>
      <c r="M69" s="240">
        <f>'дод.3 за ГРК'!N102</f>
        <v>0</v>
      </c>
      <c r="N69" s="240">
        <f>'дод.3 за ГРК'!O102</f>
        <v>0</v>
      </c>
      <c r="O69" s="240">
        <f>'дод.3 за ГРК'!P102</f>
        <v>0</v>
      </c>
      <c r="P69" s="240">
        <f>'дод.3 за ГРК'!Q102</f>
        <v>1300000</v>
      </c>
    </row>
    <row r="70" spans="1:16" s="80" customFormat="1" ht="47.25">
      <c r="A70" s="78">
        <v>3090</v>
      </c>
      <c r="B70" s="237" t="s">
        <v>190</v>
      </c>
      <c r="C70" s="235" t="s">
        <v>19</v>
      </c>
      <c r="D70" s="240">
        <f>'дод.3 за ГРК'!E103</f>
        <v>100000</v>
      </c>
      <c r="E70" s="240">
        <f>'дод.3 за ГРК'!F103</f>
        <v>100000</v>
      </c>
      <c r="F70" s="240">
        <f>'дод.3 за ГРК'!G103</f>
        <v>0</v>
      </c>
      <c r="G70" s="240">
        <f>'дод.3 за ГРК'!H103</f>
        <v>0</v>
      </c>
      <c r="H70" s="240">
        <f>'дод.3 за ГРК'!I103</f>
        <v>0</v>
      </c>
      <c r="I70" s="240">
        <f>'дод.3 за ГРК'!J103</f>
        <v>0</v>
      </c>
      <c r="J70" s="240">
        <f>'дод.3 за ГРК'!K103</f>
        <v>0</v>
      </c>
      <c r="K70" s="240">
        <f>'дод.3 за ГРК'!L103</f>
        <v>0</v>
      </c>
      <c r="L70" s="240">
        <f>'дод.3 за ГРК'!M103</f>
        <v>0</v>
      </c>
      <c r="M70" s="240">
        <f>'дод.3 за ГРК'!N103</f>
        <v>0</v>
      </c>
      <c r="N70" s="240">
        <f>'дод.3 за ГРК'!O103</f>
        <v>0</v>
      </c>
      <c r="O70" s="240">
        <f>'дод.3 за ГРК'!P103</f>
        <v>0</v>
      </c>
      <c r="P70" s="240">
        <f>'дод.3 за ГРК'!Q103</f>
        <v>100000</v>
      </c>
    </row>
    <row r="71" spans="1:16" s="39" customFormat="1" ht="94.5">
      <c r="A71" s="133">
        <v>3100</v>
      </c>
      <c r="B71" s="234"/>
      <c r="C71" s="50" t="s">
        <v>724</v>
      </c>
      <c r="D71" s="240">
        <f>'дод.3 за ГРК'!E104</f>
        <v>102426500</v>
      </c>
      <c r="E71" s="240">
        <f>'дод.3 за ГРК'!F104</f>
        <v>102426500</v>
      </c>
      <c r="F71" s="240">
        <f>'дод.3 за ГРК'!G104</f>
        <v>60149400</v>
      </c>
      <c r="G71" s="240">
        <f>'дод.3 за ГРК'!H104</f>
        <v>12264000</v>
      </c>
      <c r="H71" s="240">
        <f>'дод.3 за ГРК'!I104</f>
        <v>0</v>
      </c>
      <c r="I71" s="240">
        <f>'дод.3 за ГРК'!J104</f>
        <v>22764200</v>
      </c>
      <c r="J71" s="240">
        <f>'дод.3 за ГРК'!K104</f>
        <v>17235800</v>
      </c>
      <c r="K71" s="240">
        <f>'дод.3 за ГРК'!L104</f>
        <v>0</v>
      </c>
      <c r="L71" s="240">
        <f>'дод.3 за ГРК'!M104</f>
        <v>20000</v>
      </c>
      <c r="M71" s="240">
        <f>'дод.3 за ГРК'!N104</f>
        <v>5528400</v>
      </c>
      <c r="N71" s="240">
        <f>'дод.3 за ГРК'!O104</f>
        <v>5178400</v>
      </c>
      <c r="O71" s="240">
        <f>'дод.3 за ГРК'!P104</f>
        <v>5178400</v>
      </c>
      <c r="P71" s="240">
        <f>'дод.3 за ГРК'!Q104</f>
        <v>125190700</v>
      </c>
    </row>
    <row r="72" spans="1:16" s="45" customFormat="1" ht="78.75">
      <c r="A72" s="49">
        <v>3101</v>
      </c>
      <c r="B72" s="174" t="s">
        <v>193</v>
      </c>
      <c r="C72" s="79" t="s">
        <v>191</v>
      </c>
      <c r="D72" s="184">
        <f>'дод.3 за ГРК'!E105</f>
        <v>36351200</v>
      </c>
      <c r="E72" s="184">
        <f>'дод.3 за ГРК'!F105</f>
        <v>36351200</v>
      </c>
      <c r="F72" s="184">
        <f>'дод.3 за ГРК'!G105</f>
        <v>22891500</v>
      </c>
      <c r="G72" s="184">
        <f>'дод.3 за ГРК'!H105</f>
        <v>3848200</v>
      </c>
      <c r="H72" s="184">
        <f>'дод.3 за ГРК'!I105</f>
        <v>0</v>
      </c>
      <c r="I72" s="184">
        <f>'дод.3 за ГРК'!J105</f>
        <v>6698800</v>
      </c>
      <c r="J72" s="184">
        <f>'дод.3 за ГРК'!K105</f>
        <v>5313800</v>
      </c>
      <c r="K72" s="184">
        <f>'дод.3 за ГРК'!L105</f>
        <v>0</v>
      </c>
      <c r="L72" s="184">
        <f>'дод.3 за ГРК'!M105</f>
        <v>10000</v>
      </c>
      <c r="M72" s="184">
        <f>'дод.3 за ГРК'!N105</f>
        <v>1385000</v>
      </c>
      <c r="N72" s="184">
        <f>'дод.3 за ГРК'!O105</f>
        <v>1085000</v>
      </c>
      <c r="O72" s="184">
        <f>'дод.3 за ГРК'!P105</f>
        <v>1085000</v>
      </c>
      <c r="P72" s="184">
        <f>'дод.3 за ГРК'!Q105</f>
        <v>43050000</v>
      </c>
    </row>
    <row r="73" spans="1:16" s="45" customFormat="1" ht="141.75">
      <c r="A73" s="183">
        <v>3102</v>
      </c>
      <c r="B73" s="193">
        <v>1020</v>
      </c>
      <c r="C73" s="79" t="s">
        <v>192</v>
      </c>
      <c r="D73" s="184">
        <f>'дод.3 за ГРК'!E106</f>
        <v>55680400</v>
      </c>
      <c r="E73" s="184">
        <f>'дод.3 за ГРК'!F106</f>
        <v>55680400</v>
      </c>
      <c r="F73" s="184">
        <f>'дод.3 за ГРК'!G106</f>
        <v>30767000</v>
      </c>
      <c r="G73" s="184">
        <f>'дод.3 за ГРК'!H106</f>
        <v>7485300</v>
      </c>
      <c r="H73" s="184">
        <f>'дод.3 за ГРК'!I106</f>
        <v>0</v>
      </c>
      <c r="I73" s="184">
        <f>'дод.3 за ГРК'!J106</f>
        <v>15713400</v>
      </c>
      <c r="J73" s="184">
        <f>'дод.3 за ГРК'!K106</f>
        <v>11620000</v>
      </c>
      <c r="K73" s="184">
        <f>'дод.3 за ГРК'!L106</f>
        <v>0</v>
      </c>
      <c r="L73" s="184">
        <f>'дод.3 за ГРК'!M106</f>
        <v>10000</v>
      </c>
      <c r="M73" s="184">
        <f>'дод.3 за ГРК'!N106</f>
        <v>4093400</v>
      </c>
      <c r="N73" s="184">
        <f>'дод.3 за ГРК'!O106</f>
        <v>4043400</v>
      </c>
      <c r="O73" s="184">
        <f>'дод.3 за ГРК'!P106</f>
        <v>4043400</v>
      </c>
      <c r="P73" s="184">
        <f>'дод.3 за ГРК'!Q106</f>
        <v>71393800</v>
      </c>
    </row>
    <row r="74" spans="1:16" s="45" customFormat="1" ht="47.25">
      <c r="A74" s="49">
        <v>3105</v>
      </c>
      <c r="B74" s="193">
        <v>1010</v>
      </c>
      <c r="C74" s="79" t="s">
        <v>707</v>
      </c>
      <c r="D74" s="184">
        <f>'дод.3 за ГРК'!E107</f>
        <v>10394900</v>
      </c>
      <c r="E74" s="184">
        <f>'дод.3 за ГРК'!F107</f>
        <v>10394900</v>
      </c>
      <c r="F74" s="184">
        <f>'дод.3 за ГРК'!G107</f>
        <v>6490900</v>
      </c>
      <c r="G74" s="184">
        <f>'дод.3 за ГРК'!H107</f>
        <v>930500</v>
      </c>
      <c r="H74" s="184">
        <f>'дод.3 за ГРК'!I107</f>
        <v>0</v>
      </c>
      <c r="I74" s="184">
        <f>'дод.3 за ГРК'!J107</f>
        <v>352000</v>
      </c>
      <c r="J74" s="184">
        <f>'дод.3 за ГРК'!K107</f>
        <v>302000</v>
      </c>
      <c r="K74" s="184">
        <f>'дод.3 за ГРК'!L107</f>
        <v>0</v>
      </c>
      <c r="L74" s="184">
        <f>'дод.3 за ГРК'!M107</f>
        <v>0</v>
      </c>
      <c r="M74" s="184">
        <f>'дод.3 за ГРК'!N107</f>
        <v>50000</v>
      </c>
      <c r="N74" s="184">
        <f>'дод.3 за ГРК'!O107</f>
        <v>50000</v>
      </c>
      <c r="O74" s="184">
        <f>'дод.3 за ГРК'!P107</f>
        <v>50000</v>
      </c>
      <c r="P74" s="184">
        <f>'дод.3 за ГРК'!Q107</f>
        <v>10746900</v>
      </c>
    </row>
    <row r="75" spans="1:16" s="45" customFormat="1" ht="31.5">
      <c r="A75" s="237" t="s">
        <v>344</v>
      </c>
      <c r="B75" s="237"/>
      <c r="C75" s="50" t="s">
        <v>194</v>
      </c>
      <c r="D75" s="240">
        <f>SUM(D76:D77)</f>
        <v>9945400</v>
      </c>
      <c r="E75" s="240">
        <f aca="true" t="shared" si="7" ref="E75:P75">SUM(E76:E77)</f>
        <v>9945400</v>
      </c>
      <c r="F75" s="240">
        <f t="shared" si="7"/>
        <v>5220800</v>
      </c>
      <c r="G75" s="240">
        <f t="shared" si="7"/>
        <v>921100</v>
      </c>
      <c r="H75" s="240">
        <f t="shared" si="7"/>
        <v>0</v>
      </c>
      <c r="I75" s="240">
        <f t="shared" si="7"/>
        <v>1000000</v>
      </c>
      <c r="J75" s="240">
        <f t="shared" si="7"/>
        <v>0</v>
      </c>
      <c r="K75" s="240">
        <f t="shared" si="7"/>
        <v>0</v>
      </c>
      <c r="L75" s="240">
        <f t="shared" si="7"/>
        <v>0</v>
      </c>
      <c r="M75" s="240">
        <f t="shared" si="7"/>
        <v>1000000</v>
      </c>
      <c r="N75" s="240">
        <f t="shared" si="7"/>
        <v>1000000</v>
      </c>
      <c r="O75" s="240">
        <f t="shared" si="7"/>
        <v>1000000</v>
      </c>
      <c r="P75" s="240">
        <f t="shared" si="7"/>
        <v>10945400</v>
      </c>
    </row>
    <row r="76" spans="1:16" s="45" customFormat="1" ht="63">
      <c r="A76" s="174" t="s">
        <v>346</v>
      </c>
      <c r="B76" s="174">
        <v>1040</v>
      </c>
      <c r="C76" s="79" t="s">
        <v>195</v>
      </c>
      <c r="D76" s="184">
        <f>'дод.3 за ГРК'!E109+'дод.3 за ГРК'!E124</f>
        <v>9460400</v>
      </c>
      <c r="E76" s="184">
        <f>'дод.3 за ГРК'!F109+'дод.3 за ГРК'!F124</f>
        <v>9460400</v>
      </c>
      <c r="F76" s="184">
        <f>'дод.3 за ГРК'!G109+'дод.3 за ГРК'!G124</f>
        <v>5220800</v>
      </c>
      <c r="G76" s="184">
        <f>'дод.3 за ГРК'!H109+'дод.3 за ГРК'!H124</f>
        <v>921100</v>
      </c>
      <c r="H76" s="184">
        <f>'дод.3 за ГРК'!I109+'дод.3 за ГРК'!I124</f>
        <v>0</v>
      </c>
      <c r="I76" s="184">
        <f>'дод.3 за ГРК'!J109+'дод.3 за ГРК'!J124</f>
        <v>1000000</v>
      </c>
      <c r="J76" s="184">
        <f>'дод.3 за ГРК'!K109+'дод.3 за ГРК'!K124</f>
        <v>0</v>
      </c>
      <c r="K76" s="184">
        <f>'дод.3 за ГРК'!L109+'дод.3 за ГРК'!L124</f>
        <v>0</v>
      </c>
      <c r="L76" s="184">
        <f>'дод.3 за ГРК'!M109+'дод.3 за ГРК'!M124</f>
        <v>0</v>
      </c>
      <c r="M76" s="184">
        <f>'дод.3 за ГРК'!N109+'дод.3 за ГРК'!N124</f>
        <v>1000000</v>
      </c>
      <c r="N76" s="184">
        <f>'дод.3 за ГРК'!O109+'дод.3 за ГРК'!O124</f>
        <v>1000000</v>
      </c>
      <c r="O76" s="184">
        <f>'дод.3 за ГРК'!P109+'дод.3 за ГРК'!P124</f>
        <v>1000000</v>
      </c>
      <c r="P76" s="184">
        <f>'дод.3 за ГРК'!Q109+'дод.3 за ГРК'!Q124</f>
        <v>10460400</v>
      </c>
    </row>
    <row r="77" spans="1:16" s="45" customFormat="1" ht="47.25">
      <c r="A77" s="174" t="s">
        <v>206</v>
      </c>
      <c r="B77" s="183">
        <v>1040</v>
      </c>
      <c r="C77" s="171" t="s">
        <v>205</v>
      </c>
      <c r="D77" s="184">
        <f>'дод.3 за ГРК'!E125+'дод.3 за ГРК'!E24</f>
        <v>485000</v>
      </c>
      <c r="E77" s="184">
        <f>'дод.3 за ГРК'!F125+'дод.3 за ГРК'!F24</f>
        <v>485000</v>
      </c>
      <c r="F77" s="184">
        <f>'дод.3 за ГРК'!G125+'дод.3 за ГРК'!G24</f>
        <v>0</v>
      </c>
      <c r="G77" s="184">
        <f>'дод.3 за ГРК'!H125+'дод.3 за ГРК'!H24</f>
        <v>0</v>
      </c>
      <c r="H77" s="184">
        <f>'дод.3 за ГРК'!I125+'дод.3 за ГРК'!I24</f>
        <v>0</v>
      </c>
      <c r="I77" s="184">
        <f>'дод.3 за ГРК'!J125+'дод.3 за ГРК'!J24</f>
        <v>0</v>
      </c>
      <c r="J77" s="184">
        <f>'дод.3 за ГРК'!K125+'дод.3 за ГРК'!K24</f>
        <v>0</v>
      </c>
      <c r="K77" s="184">
        <f>'дод.3 за ГРК'!L125+'дод.3 за ГРК'!L24</f>
        <v>0</v>
      </c>
      <c r="L77" s="184">
        <f>'дод.3 за ГРК'!M125+'дод.3 за ГРК'!M24</f>
        <v>0</v>
      </c>
      <c r="M77" s="184">
        <f>'дод.3 за ГРК'!N125+'дод.3 за ГРК'!N24</f>
        <v>0</v>
      </c>
      <c r="N77" s="184">
        <f>'дод.3 за ГРК'!O125+'дод.3 за ГРК'!O24</f>
        <v>0</v>
      </c>
      <c r="O77" s="184">
        <f>'дод.3 за ГРК'!P125+'дод.3 за ГРК'!P24</f>
        <v>0</v>
      </c>
      <c r="P77" s="184">
        <f>'дод.3 за ГРК'!Q125+'дод.3 за ГРК'!Q24</f>
        <v>485000</v>
      </c>
    </row>
    <row r="78" spans="1:16" s="45" customFormat="1" ht="47.25">
      <c r="A78" s="78">
        <v>3120</v>
      </c>
      <c r="B78" s="174"/>
      <c r="C78" s="343" t="s">
        <v>197</v>
      </c>
      <c r="D78" s="240">
        <f>SUM(D79:D81)</f>
        <v>2637700</v>
      </c>
      <c r="E78" s="240">
        <f aca="true" t="shared" si="8" ref="E78:P78">SUM(E79:E81)</f>
        <v>2637700</v>
      </c>
      <c r="F78" s="240">
        <f t="shared" si="8"/>
        <v>1285600</v>
      </c>
      <c r="G78" s="240">
        <f t="shared" si="8"/>
        <v>121000</v>
      </c>
      <c r="H78" s="240">
        <f t="shared" si="8"/>
        <v>0</v>
      </c>
      <c r="I78" s="240">
        <f t="shared" si="8"/>
        <v>50000</v>
      </c>
      <c r="J78" s="240">
        <f t="shared" si="8"/>
        <v>0</v>
      </c>
      <c r="K78" s="240">
        <f t="shared" si="8"/>
        <v>0</v>
      </c>
      <c r="L78" s="240">
        <f t="shared" si="8"/>
        <v>0</v>
      </c>
      <c r="M78" s="240">
        <f t="shared" si="8"/>
        <v>50000</v>
      </c>
      <c r="N78" s="240">
        <f t="shared" si="8"/>
        <v>50000</v>
      </c>
      <c r="O78" s="240">
        <f t="shared" si="8"/>
        <v>50000</v>
      </c>
      <c r="P78" s="240">
        <f t="shared" si="8"/>
        <v>2687700</v>
      </c>
    </row>
    <row r="79" spans="1:16" s="45" customFormat="1" ht="47.25">
      <c r="A79" s="49">
        <v>3121</v>
      </c>
      <c r="B79" s="174" t="s">
        <v>196</v>
      </c>
      <c r="C79" s="171" t="s">
        <v>198</v>
      </c>
      <c r="D79" s="184">
        <f>'дод.3 за ГРК'!E111</f>
        <v>2287700</v>
      </c>
      <c r="E79" s="184">
        <f>'дод.3 за ГРК'!F111</f>
        <v>2287700</v>
      </c>
      <c r="F79" s="184">
        <f>'дод.3 за ГРК'!G111</f>
        <v>1285600</v>
      </c>
      <c r="G79" s="184">
        <f>'дод.3 за ГРК'!H111</f>
        <v>121000</v>
      </c>
      <c r="H79" s="184">
        <f>'дод.3 за ГРК'!I111</f>
        <v>0</v>
      </c>
      <c r="I79" s="184">
        <f>'дод.3 за ГРК'!J111</f>
        <v>50000</v>
      </c>
      <c r="J79" s="184">
        <f>'дод.3 за ГРК'!K111</f>
        <v>0</v>
      </c>
      <c r="K79" s="184">
        <f>'дод.3 за ГРК'!L111</f>
        <v>0</v>
      </c>
      <c r="L79" s="184">
        <f>'дод.3 за ГРК'!M111</f>
        <v>0</v>
      </c>
      <c r="M79" s="184">
        <f>'дод.3 за ГРК'!N111</f>
        <v>50000</v>
      </c>
      <c r="N79" s="184">
        <f>'дод.3 за ГРК'!O111</f>
        <v>50000</v>
      </c>
      <c r="O79" s="184">
        <f>'дод.3 за ГРК'!P111</f>
        <v>50000</v>
      </c>
      <c r="P79" s="184">
        <f>'дод.3 за ГРК'!Q111</f>
        <v>2337700</v>
      </c>
    </row>
    <row r="80" spans="1:16" s="45" customFormat="1" ht="47.25">
      <c r="A80" s="49">
        <v>3122</v>
      </c>
      <c r="B80" s="174" t="s">
        <v>196</v>
      </c>
      <c r="C80" s="171" t="s">
        <v>199</v>
      </c>
      <c r="D80" s="184">
        <f>'дод.3 за ГРК'!E112</f>
        <v>110000</v>
      </c>
      <c r="E80" s="184">
        <f>'дод.3 за ГРК'!F112</f>
        <v>110000</v>
      </c>
      <c r="F80" s="184">
        <f>'дод.3 за ГРК'!G112</f>
        <v>0</v>
      </c>
      <c r="G80" s="184">
        <f>'дод.3 за ГРК'!H112</f>
        <v>0</v>
      </c>
      <c r="H80" s="184">
        <f>'дод.3 за ГРК'!I112</f>
        <v>0</v>
      </c>
      <c r="I80" s="184">
        <f>'дод.3 за ГРК'!J112</f>
        <v>0</v>
      </c>
      <c r="J80" s="184">
        <f>'дод.3 за ГРК'!K112</f>
        <v>0</v>
      </c>
      <c r="K80" s="184">
        <f>'дод.3 за ГРК'!L112</f>
        <v>0</v>
      </c>
      <c r="L80" s="184">
        <f>'дод.3 за ГРК'!M112</f>
        <v>0</v>
      </c>
      <c r="M80" s="184">
        <f>'дод.3 за ГРК'!N112</f>
        <v>0</v>
      </c>
      <c r="N80" s="184">
        <f>'дод.3 за ГРК'!O112</f>
        <v>0</v>
      </c>
      <c r="O80" s="184">
        <f>'дод.3 за ГРК'!P112</f>
        <v>0</v>
      </c>
      <c r="P80" s="184">
        <f>'дод.3 за ГРК'!Q112</f>
        <v>110000</v>
      </c>
    </row>
    <row r="81" spans="1:16" s="45" customFormat="1" ht="31.5">
      <c r="A81" s="49">
        <v>3123</v>
      </c>
      <c r="B81" s="174" t="s">
        <v>196</v>
      </c>
      <c r="C81" s="171" t="s">
        <v>200</v>
      </c>
      <c r="D81" s="184">
        <f>'дод.3 за ГРК'!E113</f>
        <v>240000</v>
      </c>
      <c r="E81" s="184">
        <f>'дод.3 за ГРК'!F113</f>
        <v>240000</v>
      </c>
      <c r="F81" s="184">
        <f>'дод.3 за ГРК'!G113</f>
        <v>0</v>
      </c>
      <c r="G81" s="184">
        <f>'дод.3 за ГРК'!H113</f>
        <v>0</v>
      </c>
      <c r="H81" s="184">
        <f>'дод.3 за ГРК'!I113</f>
        <v>0</v>
      </c>
      <c r="I81" s="184">
        <f>'дод.3 за ГРК'!J113</f>
        <v>0</v>
      </c>
      <c r="J81" s="184">
        <f>'дод.3 за ГРК'!K113</f>
        <v>0</v>
      </c>
      <c r="K81" s="184">
        <f>'дод.3 за ГРК'!L113</f>
        <v>0</v>
      </c>
      <c r="L81" s="184">
        <f>'дод.3 за ГРК'!M113</f>
        <v>0</v>
      </c>
      <c r="M81" s="184">
        <f>'дод.3 за ГРК'!N113</f>
        <v>0</v>
      </c>
      <c r="N81" s="184">
        <f>'дод.3 за ГРК'!O113</f>
        <v>0</v>
      </c>
      <c r="O81" s="184">
        <f>'дод.3 за ГРК'!P113</f>
        <v>0</v>
      </c>
      <c r="P81" s="184">
        <f>'дод.3 за ГРК'!Q113</f>
        <v>240000</v>
      </c>
    </row>
    <row r="82" spans="1:16" s="80" customFormat="1" ht="31.5">
      <c r="A82" s="133">
        <v>3130</v>
      </c>
      <c r="B82" s="175"/>
      <c r="C82" s="343" t="s">
        <v>218</v>
      </c>
      <c r="D82" s="240">
        <f>SUM(D83)</f>
        <v>850000</v>
      </c>
      <c r="E82" s="240">
        <f aca="true" t="shared" si="9" ref="E82:P82">SUM(E83)</f>
        <v>850000</v>
      </c>
      <c r="F82" s="240">
        <f t="shared" si="9"/>
        <v>0</v>
      </c>
      <c r="G82" s="240">
        <f t="shared" si="9"/>
        <v>0</v>
      </c>
      <c r="H82" s="240">
        <f t="shared" si="9"/>
        <v>0</v>
      </c>
      <c r="I82" s="240">
        <f t="shared" si="9"/>
        <v>0</v>
      </c>
      <c r="J82" s="240">
        <f t="shared" si="9"/>
        <v>0</v>
      </c>
      <c r="K82" s="240">
        <f t="shared" si="9"/>
        <v>0</v>
      </c>
      <c r="L82" s="240">
        <f t="shared" si="9"/>
        <v>0</v>
      </c>
      <c r="M82" s="240">
        <f t="shared" si="9"/>
        <v>0</v>
      </c>
      <c r="N82" s="240">
        <f t="shared" si="9"/>
        <v>0</v>
      </c>
      <c r="O82" s="240">
        <f t="shared" si="9"/>
        <v>0</v>
      </c>
      <c r="P82" s="240">
        <f t="shared" si="9"/>
        <v>850000</v>
      </c>
    </row>
    <row r="83" spans="1:16" s="45" customFormat="1" ht="63">
      <c r="A83" s="49">
        <v>3131</v>
      </c>
      <c r="B83" s="175" t="s">
        <v>196</v>
      </c>
      <c r="C83" s="171" t="s">
        <v>219</v>
      </c>
      <c r="D83" s="184">
        <f>'дод.3 за ГРК'!E142</f>
        <v>850000</v>
      </c>
      <c r="E83" s="184">
        <f>'дод.3 за ГРК'!F142</f>
        <v>850000</v>
      </c>
      <c r="F83" s="184">
        <f>'дод.3 за ГРК'!G142</f>
        <v>0</v>
      </c>
      <c r="G83" s="184">
        <f>'дод.3 за ГРК'!H142</f>
        <v>0</v>
      </c>
      <c r="H83" s="184">
        <f>'дод.3 за ГРК'!I142</f>
        <v>0</v>
      </c>
      <c r="I83" s="184">
        <f>'дод.3 за ГРК'!J142</f>
        <v>0</v>
      </c>
      <c r="J83" s="184">
        <f>'дод.3 за ГРК'!K142</f>
        <v>0</v>
      </c>
      <c r="K83" s="184">
        <f>'дод.3 за ГРК'!L142</f>
        <v>0</v>
      </c>
      <c r="L83" s="184">
        <f>'дод.3 за ГРК'!M142</f>
        <v>0</v>
      </c>
      <c r="M83" s="184">
        <f>'дод.3 за ГРК'!N142</f>
        <v>0</v>
      </c>
      <c r="N83" s="184">
        <f>'дод.3 за ГРК'!O142</f>
        <v>0</v>
      </c>
      <c r="O83" s="184">
        <f>'дод.3 за ГРК'!P142</f>
        <v>0</v>
      </c>
      <c r="P83" s="184">
        <f>'дод.3 за ГРК'!Q142</f>
        <v>850000</v>
      </c>
    </row>
    <row r="84" spans="1:16" s="46" customFormat="1" ht="94.5">
      <c r="A84" s="133">
        <v>3140</v>
      </c>
      <c r="B84" s="237" t="s">
        <v>196</v>
      </c>
      <c r="C84" s="343" t="s">
        <v>201</v>
      </c>
      <c r="D84" s="240">
        <f>'дод.3 за ГРК'!E114</f>
        <v>4500000</v>
      </c>
      <c r="E84" s="240">
        <f>'дод.3 за ГРК'!F114</f>
        <v>4500000</v>
      </c>
      <c r="F84" s="240">
        <f>'дод.3 за ГРК'!G114</f>
        <v>0</v>
      </c>
      <c r="G84" s="240">
        <f>'дод.3 за ГРК'!H114</f>
        <v>0</v>
      </c>
      <c r="H84" s="240">
        <f>'дод.3 за ГРК'!I114</f>
        <v>0</v>
      </c>
      <c r="I84" s="240">
        <f>'дод.3 за ГРК'!J114</f>
        <v>0</v>
      </c>
      <c r="J84" s="240">
        <f>'дод.3 за ГРК'!K114</f>
        <v>0</v>
      </c>
      <c r="K84" s="240">
        <f>'дод.3 за ГРК'!L114</f>
        <v>0</v>
      </c>
      <c r="L84" s="240">
        <f>'дод.3 за ГРК'!M114</f>
        <v>0</v>
      </c>
      <c r="M84" s="240">
        <f>'дод.3 за ГРК'!N114</f>
        <v>0</v>
      </c>
      <c r="N84" s="240">
        <f>'дод.3 за ГРК'!O114</f>
        <v>0</v>
      </c>
      <c r="O84" s="240">
        <f>'дод.3 за ГРК'!P114</f>
        <v>0</v>
      </c>
      <c r="P84" s="240">
        <f>'дод.3 за ГРК'!Q114</f>
        <v>4500000</v>
      </c>
    </row>
    <row r="85" spans="1:16" s="46" customFormat="1" ht="31.5">
      <c r="A85" s="133">
        <v>3170</v>
      </c>
      <c r="B85" s="174"/>
      <c r="C85" s="344" t="s">
        <v>176</v>
      </c>
      <c r="D85" s="240">
        <f>SUM(D86)</f>
        <v>7000</v>
      </c>
      <c r="E85" s="240">
        <f aca="true" t="shared" si="10" ref="E85:P85">SUM(E86)</f>
        <v>7000</v>
      </c>
      <c r="F85" s="240">
        <f t="shared" si="10"/>
        <v>0</v>
      </c>
      <c r="G85" s="240">
        <f t="shared" si="10"/>
        <v>0</v>
      </c>
      <c r="H85" s="240">
        <f t="shared" si="10"/>
        <v>0</v>
      </c>
      <c r="I85" s="240">
        <f t="shared" si="10"/>
        <v>0</v>
      </c>
      <c r="J85" s="240">
        <f t="shared" si="10"/>
        <v>0</v>
      </c>
      <c r="K85" s="240">
        <f t="shared" si="10"/>
        <v>0</v>
      </c>
      <c r="L85" s="240">
        <f t="shared" si="10"/>
        <v>0</v>
      </c>
      <c r="M85" s="240">
        <f t="shared" si="10"/>
        <v>0</v>
      </c>
      <c r="N85" s="240">
        <f t="shared" si="10"/>
        <v>0</v>
      </c>
      <c r="O85" s="240">
        <f t="shared" si="10"/>
        <v>0</v>
      </c>
      <c r="P85" s="240">
        <f t="shared" si="10"/>
        <v>7000</v>
      </c>
    </row>
    <row r="86" spans="1:16" s="46" customFormat="1" ht="31.5">
      <c r="A86" s="49">
        <v>3172</v>
      </c>
      <c r="B86" s="174" t="s">
        <v>193</v>
      </c>
      <c r="C86" s="171" t="s">
        <v>20</v>
      </c>
      <c r="D86" s="184">
        <f>'дод.3 за ГРК'!E116</f>
        <v>7000</v>
      </c>
      <c r="E86" s="184">
        <f>'дод.3 за ГРК'!F116</f>
        <v>7000</v>
      </c>
      <c r="F86" s="184">
        <f>'дод.3 за ГРК'!G116</f>
        <v>0</v>
      </c>
      <c r="G86" s="184">
        <f>'дод.3 за ГРК'!H116</f>
        <v>0</v>
      </c>
      <c r="H86" s="184">
        <f>'дод.3 за ГРК'!I116</f>
        <v>0</v>
      </c>
      <c r="I86" s="184">
        <f>'дод.3 за ГРК'!J116</f>
        <v>0</v>
      </c>
      <c r="J86" s="184">
        <f>'дод.3 за ГРК'!K116</f>
        <v>0</v>
      </c>
      <c r="K86" s="184">
        <f>'дод.3 за ГРК'!L116</f>
        <v>0</v>
      </c>
      <c r="L86" s="184">
        <f>'дод.3 за ГРК'!M116</f>
        <v>0</v>
      </c>
      <c r="M86" s="184">
        <f>'дод.3 за ГРК'!N116</f>
        <v>0</v>
      </c>
      <c r="N86" s="184">
        <f>'дод.3 за ГРК'!O116</f>
        <v>0</v>
      </c>
      <c r="O86" s="184">
        <f>'дод.3 за ГРК'!P116</f>
        <v>0</v>
      </c>
      <c r="P86" s="184">
        <f>'дод.3 за ГРК'!Q116</f>
        <v>7000</v>
      </c>
    </row>
    <row r="87" spans="1:16" s="83" customFormat="1" ht="47.25">
      <c r="A87" s="133">
        <v>3200</v>
      </c>
      <c r="B87" s="237" t="s">
        <v>204</v>
      </c>
      <c r="C87" s="343" t="s">
        <v>202</v>
      </c>
      <c r="D87" s="240">
        <f>'дод.3 за ГРК'!E117</f>
        <v>4186500</v>
      </c>
      <c r="E87" s="240">
        <f>'дод.3 за ГРК'!F117</f>
        <v>4186500</v>
      </c>
      <c r="F87" s="240">
        <f>'дод.3 за ГРК'!G117</f>
        <v>2780000</v>
      </c>
      <c r="G87" s="240">
        <f>'дод.3 за ГРК'!H117</f>
        <v>98700</v>
      </c>
      <c r="H87" s="240">
        <f>'дод.3 за ГРК'!I117</f>
        <v>0</v>
      </c>
      <c r="I87" s="240">
        <f>'дод.3 за ГРК'!J117</f>
        <v>99000</v>
      </c>
      <c r="J87" s="240">
        <f>'дод.3 за ГРК'!K117</f>
        <v>0</v>
      </c>
      <c r="K87" s="240">
        <f>'дод.3 за ГРК'!L117</f>
        <v>0</v>
      </c>
      <c r="L87" s="240">
        <f>'дод.3 за ГРК'!M117</f>
        <v>0</v>
      </c>
      <c r="M87" s="240">
        <f>'дод.3 за ГРК'!N117</f>
        <v>99000</v>
      </c>
      <c r="N87" s="240">
        <f>'дод.3 за ГРК'!O117</f>
        <v>99000</v>
      </c>
      <c r="O87" s="240">
        <f>'дод.3 за ГРК'!P117</f>
        <v>99000</v>
      </c>
      <c r="P87" s="240">
        <f>'дод.3 за ГРК'!Q117</f>
        <v>4285500</v>
      </c>
    </row>
    <row r="88" spans="1:16" s="83" customFormat="1" ht="15.75">
      <c r="A88" s="133">
        <v>3240</v>
      </c>
      <c r="B88" s="237"/>
      <c r="C88" s="379" t="s">
        <v>203</v>
      </c>
      <c r="D88" s="240">
        <f>D89+D90</f>
        <v>17788200</v>
      </c>
      <c r="E88" s="240">
        <f aca="true" t="shared" si="11" ref="E88:P88">E89+E90</f>
        <v>17788200</v>
      </c>
      <c r="F88" s="240">
        <f t="shared" si="11"/>
        <v>3068800</v>
      </c>
      <c r="G88" s="240">
        <f t="shared" si="11"/>
        <v>379600</v>
      </c>
      <c r="H88" s="240">
        <f t="shared" si="11"/>
        <v>0</v>
      </c>
      <c r="I88" s="240">
        <f t="shared" si="11"/>
        <v>0</v>
      </c>
      <c r="J88" s="240">
        <f t="shared" si="11"/>
        <v>0</v>
      </c>
      <c r="K88" s="240">
        <f t="shared" si="11"/>
        <v>0</v>
      </c>
      <c r="L88" s="240">
        <f t="shared" si="11"/>
        <v>0</v>
      </c>
      <c r="M88" s="240">
        <f t="shared" si="11"/>
        <v>0</v>
      </c>
      <c r="N88" s="240">
        <f t="shared" si="11"/>
        <v>0</v>
      </c>
      <c r="O88" s="240">
        <f t="shared" si="11"/>
        <v>0</v>
      </c>
      <c r="P88" s="240">
        <f t="shared" si="11"/>
        <v>17788200</v>
      </c>
    </row>
    <row r="89" spans="1:16" s="83" customFormat="1" ht="63">
      <c r="A89" s="49">
        <v>3241</v>
      </c>
      <c r="B89" s="174" t="s">
        <v>204</v>
      </c>
      <c r="C89" s="171" t="s">
        <v>181</v>
      </c>
      <c r="D89" s="184">
        <f>'дод.3 за ГРК'!E119+'дод.3 за ГРК'!E26</f>
        <v>4688200</v>
      </c>
      <c r="E89" s="184">
        <f>'дод.3 за ГРК'!F119+'дод.3 за ГРК'!F26</f>
        <v>4688200</v>
      </c>
      <c r="F89" s="184">
        <f>'дод.3 за ГРК'!G119+'дод.3 за ГРК'!G26</f>
        <v>3068800</v>
      </c>
      <c r="G89" s="184">
        <f>'дод.3 за ГРК'!H119+'дод.3 за ГРК'!H26</f>
        <v>379600</v>
      </c>
      <c r="H89" s="184">
        <f>'дод.3 за ГРК'!I119+'дод.3 за ГРК'!I26</f>
        <v>0</v>
      </c>
      <c r="I89" s="184">
        <f>'дод.3 за ГРК'!J119+'дод.3 за ГРК'!J26</f>
        <v>0</v>
      </c>
      <c r="J89" s="184">
        <f>'дод.3 за ГРК'!K119+'дод.3 за ГРК'!K26</f>
        <v>0</v>
      </c>
      <c r="K89" s="184">
        <f>'дод.3 за ГРК'!L119+'дод.3 за ГРК'!L26</f>
        <v>0</v>
      </c>
      <c r="L89" s="184">
        <f>'дод.3 за ГРК'!M119+'дод.3 за ГРК'!M26</f>
        <v>0</v>
      </c>
      <c r="M89" s="184">
        <f>'дод.3 за ГРК'!N119+'дод.3 за ГРК'!N26</f>
        <v>0</v>
      </c>
      <c r="N89" s="184">
        <f>'дод.3 за ГРК'!O119+'дод.3 за ГРК'!O26</f>
        <v>0</v>
      </c>
      <c r="O89" s="184">
        <f>'дод.3 за ГРК'!P119+'дод.3 за ГРК'!P26</f>
        <v>0</v>
      </c>
      <c r="P89" s="184">
        <f>'дод.3 за ГРК'!Q119+'дод.3 за ГРК'!Q26</f>
        <v>4688200</v>
      </c>
    </row>
    <row r="90" spans="1:16" s="83" customFormat="1" ht="47.25">
      <c r="A90" s="49">
        <v>3242</v>
      </c>
      <c r="B90" s="174" t="s">
        <v>204</v>
      </c>
      <c r="C90" s="171" t="s">
        <v>184</v>
      </c>
      <c r="D90" s="184">
        <f>'дод.3 за ГРК'!E120</f>
        <v>13100000</v>
      </c>
      <c r="E90" s="184">
        <f>'дод.3 за ГРК'!F120</f>
        <v>13100000</v>
      </c>
      <c r="F90" s="184">
        <f>'дод.3 за ГРК'!G120</f>
        <v>0</v>
      </c>
      <c r="G90" s="184">
        <f>'дод.3 за ГРК'!H120</f>
        <v>0</v>
      </c>
      <c r="H90" s="184">
        <f>'дод.3 за ГРК'!I120</f>
        <v>0</v>
      </c>
      <c r="I90" s="184">
        <f>'дод.3 за ГРК'!J120</f>
        <v>0</v>
      </c>
      <c r="J90" s="184">
        <f>'дод.3 за ГРК'!K120</f>
        <v>0</v>
      </c>
      <c r="K90" s="184">
        <f>'дод.3 за ГРК'!L120</f>
        <v>0</v>
      </c>
      <c r="L90" s="184">
        <f>'дод.3 за ГРК'!M120</f>
        <v>0</v>
      </c>
      <c r="M90" s="184">
        <f>'дод.3 за ГРК'!N120</f>
        <v>0</v>
      </c>
      <c r="N90" s="184">
        <f>'дод.3 за ГРК'!O120</f>
        <v>0</v>
      </c>
      <c r="O90" s="184">
        <f>'дод.3 за ГРК'!P120</f>
        <v>0</v>
      </c>
      <c r="P90" s="184">
        <f>'дод.3 за ГРК'!Q120</f>
        <v>13100000</v>
      </c>
    </row>
    <row r="91" spans="1:16" s="83" customFormat="1" ht="15.75">
      <c r="A91" s="341">
        <v>4000</v>
      </c>
      <c r="B91" s="174"/>
      <c r="C91" s="322" t="s">
        <v>207</v>
      </c>
      <c r="D91" s="239">
        <f>SUM(D92:D96)</f>
        <v>92643600</v>
      </c>
      <c r="E91" s="239">
        <f aca="true" t="shared" si="12" ref="E91:P91">SUM(E92:E96)</f>
        <v>92643600</v>
      </c>
      <c r="F91" s="239">
        <f t="shared" si="12"/>
        <v>24181500</v>
      </c>
      <c r="G91" s="239">
        <f t="shared" si="12"/>
        <v>1085300</v>
      </c>
      <c r="H91" s="239">
        <f t="shared" si="12"/>
        <v>0</v>
      </c>
      <c r="I91" s="239">
        <f t="shared" si="12"/>
        <v>13165800</v>
      </c>
      <c r="J91" s="239">
        <f t="shared" si="12"/>
        <v>4347500</v>
      </c>
      <c r="K91" s="239">
        <f t="shared" si="12"/>
        <v>1820000</v>
      </c>
      <c r="L91" s="239">
        <f t="shared" si="12"/>
        <v>891300</v>
      </c>
      <c r="M91" s="239">
        <f t="shared" si="12"/>
        <v>8818300</v>
      </c>
      <c r="N91" s="239">
        <f t="shared" si="12"/>
        <v>8358300</v>
      </c>
      <c r="O91" s="239">
        <f t="shared" si="12"/>
        <v>8358300</v>
      </c>
      <c r="P91" s="239">
        <f t="shared" si="12"/>
        <v>105809400</v>
      </c>
    </row>
    <row r="92" spans="1:16" s="83" customFormat="1" ht="15.75">
      <c r="A92" s="237" t="s">
        <v>357</v>
      </c>
      <c r="B92" s="237" t="s">
        <v>358</v>
      </c>
      <c r="C92" s="339" t="s">
        <v>359</v>
      </c>
      <c r="D92" s="240">
        <f>'дод.3 за ГРК'!E131</f>
        <v>27098800</v>
      </c>
      <c r="E92" s="240">
        <f>'дод.3 за ГРК'!F131</f>
        <v>27098800</v>
      </c>
      <c r="F92" s="240">
        <f>'дод.3 за ГРК'!G131</f>
        <v>0</v>
      </c>
      <c r="G92" s="240">
        <f>'дод.3 за ГРК'!H131</f>
        <v>0</v>
      </c>
      <c r="H92" s="240">
        <f>'дод.3 за ГРК'!I131</f>
        <v>0</v>
      </c>
      <c r="I92" s="240">
        <f>'дод.3 за ГРК'!J131</f>
        <v>2430000</v>
      </c>
      <c r="J92" s="240">
        <f>'дод.3 за ГРК'!K131</f>
        <v>0</v>
      </c>
      <c r="K92" s="240">
        <f>'дод.3 за ГРК'!L131</f>
        <v>0</v>
      </c>
      <c r="L92" s="240">
        <f>'дод.3 за ГРК'!M131</f>
        <v>0</v>
      </c>
      <c r="M92" s="240">
        <f>'дод.3 за ГРК'!N131</f>
        <v>2430000</v>
      </c>
      <c r="N92" s="240">
        <f>'дод.3 за ГРК'!O131</f>
        <v>2430000</v>
      </c>
      <c r="O92" s="240">
        <f>'дод.3 за ГРК'!P131</f>
        <v>2430000</v>
      </c>
      <c r="P92" s="240">
        <f>'дод.3 за ГРК'!Q131</f>
        <v>29528800</v>
      </c>
    </row>
    <row r="93" spans="1:16" s="39" customFormat="1" ht="63">
      <c r="A93" s="237" t="s">
        <v>214</v>
      </c>
      <c r="B93" s="237" t="s">
        <v>215</v>
      </c>
      <c r="C93" s="241" t="s">
        <v>210</v>
      </c>
      <c r="D93" s="240">
        <f>'дод.3 за ГРК'!E132</f>
        <v>22084900</v>
      </c>
      <c r="E93" s="240">
        <f>'дод.3 за ГРК'!F132</f>
        <v>22084900</v>
      </c>
      <c r="F93" s="240">
        <f>'дод.3 за ГРК'!G132</f>
        <v>0</v>
      </c>
      <c r="G93" s="240">
        <f>'дод.3 за ГРК'!H132</f>
        <v>0</v>
      </c>
      <c r="H93" s="240">
        <f>'дод.3 за ГРК'!I132</f>
        <v>0</v>
      </c>
      <c r="I93" s="240">
        <f>'дод.3 за ГРК'!J132</f>
        <v>0</v>
      </c>
      <c r="J93" s="240">
        <f>'дод.3 за ГРК'!K132</f>
        <v>0</v>
      </c>
      <c r="K93" s="240">
        <f>'дод.3 за ГРК'!L132</f>
        <v>0</v>
      </c>
      <c r="L93" s="240">
        <f>'дод.3 за ГРК'!M132</f>
        <v>0</v>
      </c>
      <c r="M93" s="240">
        <f>'дод.3 за ГРК'!N132</f>
        <v>0</v>
      </c>
      <c r="N93" s="240">
        <f>'дод.3 за ГРК'!O132</f>
        <v>0</v>
      </c>
      <c r="O93" s="240">
        <f>'дод.3 за ГРК'!P132</f>
        <v>0</v>
      </c>
      <c r="P93" s="240">
        <f>'дод.3 за ГРК'!Q132</f>
        <v>22084900</v>
      </c>
    </row>
    <row r="94" spans="1:16" s="39" customFormat="1" ht="15.75">
      <c r="A94" s="333">
        <v>4030</v>
      </c>
      <c r="B94" s="237" t="s">
        <v>216</v>
      </c>
      <c r="C94" s="241" t="s">
        <v>211</v>
      </c>
      <c r="D94" s="240">
        <f>'дод.3 за ГРК'!E133</f>
        <v>14193500</v>
      </c>
      <c r="E94" s="240">
        <f>'дод.3 за ГРК'!F133</f>
        <v>14193500</v>
      </c>
      <c r="F94" s="240">
        <f>'дод.3 за ГРК'!G133</f>
        <v>10726500</v>
      </c>
      <c r="G94" s="240">
        <f>'дод.3 за ГРК'!H133</f>
        <v>430400</v>
      </c>
      <c r="H94" s="240">
        <f>'дод.3 за ГРК'!I133</f>
        <v>0</v>
      </c>
      <c r="I94" s="240">
        <f>'дод.3 за ГРК'!J133</f>
        <v>237500</v>
      </c>
      <c r="J94" s="240">
        <f>'дод.3 за ГРК'!K133</f>
        <v>27500</v>
      </c>
      <c r="K94" s="240">
        <f>'дод.3 за ГРК'!L133</f>
        <v>10000</v>
      </c>
      <c r="L94" s="240">
        <f>'дод.3 за ГРК'!M133</f>
        <v>0</v>
      </c>
      <c r="M94" s="240">
        <f>'дод.3 за ГРК'!N133</f>
        <v>210000</v>
      </c>
      <c r="N94" s="240">
        <f>'дод.3 за ГРК'!O133</f>
        <v>200000</v>
      </c>
      <c r="O94" s="240">
        <f>'дод.3 за ГРК'!P133</f>
        <v>200000</v>
      </c>
      <c r="P94" s="240">
        <f>'дод.3 за ГРК'!Q133</f>
        <v>14431000</v>
      </c>
    </row>
    <row r="95" spans="1:16" ht="31.5">
      <c r="A95" s="333">
        <v>4040</v>
      </c>
      <c r="B95" s="237" t="s">
        <v>216</v>
      </c>
      <c r="C95" s="241" t="s">
        <v>212</v>
      </c>
      <c r="D95" s="240">
        <f>'дод.3 за ГРК'!E134</f>
        <v>20808900</v>
      </c>
      <c r="E95" s="240">
        <f>'дод.3 за ГРК'!F134</f>
        <v>20808900</v>
      </c>
      <c r="F95" s="240">
        <f>'дод.3 за ГРК'!G134</f>
        <v>11062800</v>
      </c>
      <c r="G95" s="240">
        <f>'дод.3 за ГРК'!H134</f>
        <v>619000</v>
      </c>
      <c r="H95" s="240">
        <f>'дод.3 за ГРК'!I134</f>
        <v>0</v>
      </c>
      <c r="I95" s="240">
        <f>'дод.3 за ГРК'!J134</f>
        <v>5345300</v>
      </c>
      <c r="J95" s="240">
        <f>'дод.3 за ГРК'!K134</f>
        <v>4320000</v>
      </c>
      <c r="K95" s="240">
        <f>'дод.3 за ГРК'!L134</f>
        <v>1810000</v>
      </c>
      <c r="L95" s="240">
        <f>'дод.3 за ГРК'!M134</f>
        <v>891300</v>
      </c>
      <c r="M95" s="240">
        <f>'дод.3 за ГРК'!N134</f>
        <v>1025300</v>
      </c>
      <c r="N95" s="240">
        <f>'дод.3 за ГРК'!O134</f>
        <v>575300</v>
      </c>
      <c r="O95" s="240">
        <f>'дод.3 за ГРК'!P134</f>
        <v>575300</v>
      </c>
      <c r="P95" s="240">
        <f>'дод.3 за ГРК'!Q134</f>
        <v>26154200</v>
      </c>
    </row>
    <row r="96" spans="1:16" s="45" customFormat="1" ht="31.5">
      <c r="A96" s="333">
        <v>4080</v>
      </c>
      <c r="B96" s="237"/>
      <c r="C96" s="241" t="s">
        <v>213</v>
      </c>
      <c r="D96" s="240">
        <f>D97+D98</f>
        <v>8457500</v>
      </c>
      <c r="E96" s="240">
        <f aca="true" t="shared" si="13" ref="E96:P96">E97+E98</f>
        <v>8457500</v>
      </c>
      <c r="F96" s="240">
        <f t="shared" si="13"/>
        <v>2392200</v>
      </c>
      <c r="G96" s="240">
        <f t="shared" si="13"/>
        <v>35900</v>
      </c>
      <c r="H96" s="240">
        <f t="shared" si="13"/>
        <v>0</v>
      </c>
      <c r="I96" s="240">
        <f t="shared" si="13"/>
        <v>5153000</v>
      </c>
      <c r="J96" s="240">
        <f t="shared" si="13"/>
        <v>0</v>
      </c>
      <c r="K96" s="240">
        <f t="shared" si="13"/>
        <v>0</v>
      </c>
      <c r="L96" s="240">
        <f t="shared" si="13"/>
        <v>0</v>
      </c>
      <c r="M96" s="240">
        <f t="shared" si="13"/>
        <v>5153000</v>
      </c>
      <c r="N96" s="240">
        <f t="shared" si="13"/>
        <v>5153000</v>
      </c>
      <c r="O96" s="240">
        <f t="shared" si="13"/>
        <v>5153000</v>
      </c>
      <c r="P96" s="240">
        <f t="shared" si="13"/>
        <v>13610500</v>
      </c>
    </row>
    <row r="97" spans="1:16" s="45" customFormat="1" ht="47.25">
      <c r="A97" s="193">
        <v>4081</v>
      </c>
      <c r="B97" s="174" t="s">
        <v>217</v>
      </c>
      <c r="C97" s="171" t="s">
        <v>171</v>
      </c>
      <c r="D97" s="184">
        <f>'дод.3 за ГРК'!E136</f>
        <v>3444400</v>
      </c>
      <c r="E97" s="184">
        <f>'дод.3 за ГРК'!F136</f>
        <v>3444400</v>
      </c>
      <c r="F97" s="184">
        <f>'дод.3 за ГРК'!G136</f>
        <v>2392200</v>
      </c>
      <c r="G97" s="184">
        <f>'дод.3 за ГРК'!H136</f>
        <v>35900</v>
      </c>
      <c r="H97" s="184">
        <f>'дод.3 за ГРК'!I136</f>
        <v>0</v>
      </c>
      <c r="I97" s="184">
        <f>'дод.3 за ГРК'!J136</f>
        <v>0</v>
      </c>
      <c r="J97" s="184">
        <f>'дод.3 за ГРК'!K136</f>
        <v>0</v>
      </c>
      <c r="K97" s="184">
        <f>'дод.3 за ГРК'!L136</f>
        <v>0</v>
      </c>
      <c r="L97" s="184">
        <f>'дод.3 за ГРК'!M136</f>
        <v>0</v>
      </c>
      <c r="M97" s="184">
        <f>'дод.3 за ГРК'!N136</f>
        <v>0</v>
      </c>
      <c r="N97" s="184">
        <f>'дод.3 за ГРК'!O136</f>
        <v>0</v>
      </c>
      <c r="O97" s="184">
        <f>'дод.3 за ГРК'!P136</f>
        <v>0</v>
      </c>
      <c r="P97" s="184">
        <f>'дод.3 за ГРК'!Q136</f>
        <v>3444400</v>
      </c>
    </row>
    <row r="98" spans="1:16" s="80" customFormat="1" ht="31.5">
      <c r="A98" s="193">
        <v>4082</v>
      </c>
      <c r="B98" s="174" t="s">
        <v>217</v>
      </c>
      <c r="C98" s="171" t="s">
        <v>172</v>
      </c>
      <c r="D98" s="184">
        <f>'дод.3 за ГРК'!E137+'дод.3 за ГРК'!E28</f>
        <v>5013100</v>
      </c>
      <c r="E98" s="184">
        <f>'дод.3 за ГРК'!F137+'дод.3 за ГРК'!F28</f>
        <v>5013100</v>
      </c>
      <c r="F98" s="184">
        <f>'дод.3 за ГРК'!G137+'дод.3 за ГРК'!G28</f>
        <v>0</v>
      </c>
      <c r="G98" s="184">
        <f>'дод.3 за ГРК'!H137+'дод.3 за ГРК'!H28</f>
        <v>0</v>
      </c>
      <c r="H98" s="184">
        <f>'дод.3 за ГРК'!I137+'дод.3 за ГРК'!I28</f>
        <v>0</v>
      </c>
      <c r="I98" s="184">
        <f>'дод.3 за ГРК'!J137+'дод.3 за ГРК'!J28</f>
        <v>5153000</v>
      </c>
      <c r="J98" s="184">
        <f>'дод.3 за ГРК'!K137+'дод.3 за ГРК'!K28</f>
        <v>0</v>
      </c>
      <c r="K98" s="184">
        <f>'дод.3 за ГРК'!L137+'дод.3 за ГРК'!L28</f>
        <v>0</v>
      </c>
      <c r="L98" s="184">
        <f>'дод.3 за ГРК'!M137+'дод.3 за ГРК'!M28</f>
        <v>0</v>
      </c>
      <c r="M98" s="184">
        <f>'дод.3 за ГРК'!N137+'дод.3 за ГРК'!N28</f>
        <v>5153000</v>
      </c>
      <c r="N98" s="184">
        <f>'дод.3 за ГРК'!O137+'дод.3 за ГРК'!O28</f>
        <v>5153000</v>
      </c>
      <c r="O98" s="184">
        <f>'дод.3 за ГРК'!P137+'дод.3 за ГРК'!P28</f>
        <v>5153000</v>
      </c>
      <c r="P98" s="184">
        <f>'дод.3 за ГРК'!Q137+'дод.3 за ГРК'!Q28</f>
        <v>10166100</v>
      </c>
    </row>
    <row r="99" spans="1:16" s="45" customFormat="1" ht="15.75">
      <c r="A99" s="374">
        <v>5000</v>
      </c>
      <c r="B99" s="213"/>
      <c r="C99" s="355" t="s">
        <v>220</v>
      </c>
      <c r="D99" s="239">
        <f>D100+D103+D106+D110+D112</f>
        <v>52276800</v>
      </c>
      <c r="E99" s="239">
        <f aca="true" t="shared" si="14" ref="E99:P99">E100+E103+E106+E110+E112</f>
        <v>52276800</v>
      </c>
      <c r="F99" s="239">
        <f t="shared" si="14"/>
        <v>12496500</v>
      </c>
      <c r="G99" s="239">
        <f t="shared" si="14"/>
        <v>1051600</v>
      </c>
      <c r="H99" s="239">
        <f t="shared" si="14"/>
        <v>0</v>
      </c>
      <c r="I99" s="239">
        <f t="shared" si="14"/>
        <v>8203200</v>
      </c>
      <c r="J99" s="239">
        <f t="shared" si="14"/>
        <v>0</v>
      </c>
      <c r="K99" s="239">
        <f t="shared" si="14"/>
        <v>0</v>
      </c>
      <c r="L99" s="239">
        <f t="shared" si="14"/>
        <v>0</v>
      </c>
      <c r="M99" s="239">
        <f t="shared" si="14"/>
        <v>8203200</v>
      </c>
      <c r="N99" s="239">
        <f t="shared" si="14"/>
        <v>8203200</v>
      </c>
      <c r="O99" s="239">
        <f t="shared" si="14"/>
        <v>8203200</v>
      </c>
      <c r="P99" s="239">
        <f t="shared" si="14"/>
        <v>60480000</v>
      </c>
    </row>
    <row r="100" spans="1:16" s="45" customFormat="1" ht="31.5">
      <c r="A100" s="234" t="s">
        <v>422</v>
      </c>
      <c r="B100" s="342"/>
      <c r="C100" s="343" t="s">
        <v>221</v>
      </c>
      <c r="D100" s="240">
        <f>SUM(D101:D102)</f>
        <v>4800000</v>
      </c>
      <c r="E100" s="240">
        <f aca="true" t="shared" si="15" ref="E100:P100">SUM(E101:E102)</f>
        <v>4800000</v>
      </c>
      <c r="F100" s="240">
        <f t="shared" si="15"/>
        <v>0</v>
      </c>
      <c r="G100" s="240">
        <f t="shared" si="15"/>
        <v>0</v>
      </c>
      <c r="H100" s="240">
        <f t="shared" si="15"/>
        <v>0</v>
      </c>
      <c r="I100" s="240">
        <f t="shared" si="15"/>
        <v>0</v>
      </c>
      <c r="J100" s="240">
        <f t="shared" si="15"/>
        <v>0</v>
      </c>
      <c r="K100" s="240">
        <f t="shared" si="15"/>
        <v>0</v>
      </c>
      <c r="L100" s="240">
        <f t="shared" si="15"/>
        <v>0</v>
      </c>
      <c r="M100" s="240">
        <f t="shared" si="15"/>
        <v>0</v>
      </c>
      <c r="N100" s="240">
        <f t="shared" si="15"/>
        <v>0</v>
      </c>
      <c r="O100" s="240">
        <f t="shared" si="15"/>
        <v>0</v>
      </c>
      <c r="P100" s="240">
        <f t="shared" si="15"/>
        <v>4800000</v>
      </c>
    </row>
    <row r="101" spans="1:16" s="45" customFormat="1" ht="47.25">
      <c r="A101" s="175" t="s">
        <v>423</v>
      </c>
      <c r="B101" s="211" t="s">
        <v>424</v>
      </c>
      <c r="C101" s="171" t="s">
        <v>222</v>
      </c>
      <c r="D101" s="184">
        <f>'дод.3 за ГРК'!E145</f>
        <v>3500000</v>
      </c>
      <c r="E101" s="184">
        <f>'дод.3 за ГРК'!F145</f>
        <v>3500000</v>
      </c>
      <c r="F101" s="184">
        <f>'дод.3 за ГРК'!G145</f>
        <v>0</v>
      </c>
      <c r="G101" s="184">
        <f>'дод.3 за ГРК'!H145</f>
        <v>0</v>
      </c>
      <c r="H101" s="184">
        <f>'дод.3 за ГРК'!I145</f>
        <v>0</v>
      </c>
      <c r="I101" s="184">
        <f>'дод.3 за ГРК'!J145</f>
        <v>0</v>
      </c>
      <c r="J101" s="184">
        <f>'дод.3 за ГРК'!K145</f>
        <v>0</v>
      </c>
      <c r="K101" s="184">
        <f>'дод.3 за ГРК'!L145</f>
        <v>0</v>
      </c>
      <c r="L101" s="184">
        <f>'дод.3 за ГРК'!M145</f>
        <v>0</v>
      </c>
      <c r="M101" s="184">
        <f>'дод.3 за ГРК'!N145</f>
        <v>0</v>
      </c>
      <c r="N101" s="184">
        <f>'дод.3 за ГРК'!O145</f>
        <v>0</v>
      </c>
      <c r="O101" s="184">
        <f>'дод.3 за ГРК'!P145</f>
        <v>0</v>
      </c>
      <c r="P101" s="184">
        <f>'дод.3 за ГРК'!Q145</f>
        <v>3500000</v>
      </c>
    </row>
    <row r="102" spans="1:16" s="45" customFormat="1" ht="47.25">
      <c r="A102" s="175" t="s">
        <v>425</v>
      </c>
      <c r="B102" s="211" t="s">
        <v>424</v>
      </c>
      <c r="C102" s="171" t="s">
        <v>223</v>
      </c>
      <c r="D102" s="184">
        <f>'дод.3 за ГРК'!E146</f>
        <v>1300000</v>
      </c>
      <c r="E102" s="184">
        <f>'дод.3 за ГРК'!F146</f>
        <v>1300000</v>
      </c>
      <c r="F102" s="184">
        <f>'дод.3 за ГРК'!G146</f>
        <v>0</v>
      </c>
      <c r="G102" s="184">
        <f>'дод.3 за ГРК'!H146</f>
        <v>0</v>
      </c>
      <c r="H102" s="184">
        <f>'дод.3 за ГРК'!I146</f>
        <v>0</v>
      </c>
      <c r="I102" s="184">
        <f>'дод.3 за ГРК'!J146</f>
        <v>0</v>
      </c>
      <c r="J102" s="184">
        <f>'дод.3 за ГРК'!K146</f>
        <v>0</v>
      </c>
      <c r="K102" s="184">
        <f>'дод.3 за ГРК'!L146</f>
        <v>0</v>
      </c>
      <c r="L102" s="184">
        <f>'дод.3 за ГРК'!M146</f>
        <v>0</v>
      </c>
      <c r="M102" s="184">
        <f>'дод.3 за ГРК'!N146</f>
        <v>0</v>
      </c>
      <c r="N102" s="184">
        <f>'дод.3 за ГРК'!O146</f>
        <v>0</v>
      </c>
      <c r="O102" s="184">
        <f>'дод.3 за ГРК'!P146</f>
        <v>0</v>
      </c>
      <c r="P102" s="184">
        <f>'дод.3 за ГРК'!Q146</f>
        <v>1300000</v>
      </c>
    </row>
    <row r="103" spans="1:16" s="45" customFormat="1" ht="47.25">
      <c r="A103" s="234" t="s">
        <v>426</v>
      </c>
      <c r="B103" s="342"/>
      <c r="C103" s="50" t="s">
        <v>592</v>
      </c>
      <c r="D103" s="240">
        <f>SUM(D104:D105)</f>
        <v>4910600</v>
      </c>
      <c r="E103" s="240">
        <f aca="true" t="shared" si="16" ref="E103:P103">SUM(E104:E105)</f>
        <v>4910600</v>
      </c>
      <c r="F103" s="240">
        <f t="shared" si="16"/>
        <v>2731500</v>
      </c>
      <c r="G103" s="240">
        <f t="shared" si="16"/>
        <v>44600</v>
      </c>
      <c r="H103" s="240">
        <f t="shared" si="16"/>
        <v>0</v>
      </c>
      <c r="I103" s="240">
        <f t="shared" si="16"/>
        <v>148000</v>
      </c>
      <c r="J103" s="240">
        <f t="shared" si="16"/>
        <v>0</v>
      </c>
      <c r="K103" s="240">
        <f t="shared" si="16"/>
        <v>0</v>
      </c>
      <c r="L103" s="240">
        <f t="shared" si="16"/>
        <v>0</v>
      </c>
      <c r="M103" s="240">
        <f t="shared" si="16"/>
        <v>148000</v>
      </c>
      <c r="N103" s="240">
        <f t="shared" si="16"/>
        <v>148000</v>
      </c>
      <c r="O103" s="240">
        <f t="shared" si="16"/>
        <v>148000</v>
      </c>
      <c r="P103" s="240">
        <f t="shared" si="16"/>
        <v>5058600</v>
      </c>
    </row>
    <row r="104" spans="1:16" s="80" customFormat="1" ht="63">
      <c r="A104" s="175" t="s">
        <v>427</v>
      </c>
      <c r="B104" s="211" t="s">
        <v>424</v>
      </c>
      <c r="C104" s="79" t="s">
        <v>593</v>
      </c>
      <c r="D104" s="184">
        <f>'дод.3 за ГРК'!E148</f>
        <v>4394600</v>
      </c>
      <c r="E104" s="184">
        <f>'дод.3 за ГРК'!F148</f>
        <v>4394600</v>
      </c>
      <c r="F104" s="184">
        <f>'дод.3 за ГРК'!G148</f>
        <v>2731500</v>
      </c>
      <c r="G104" s="184">
        <f>'дод.3 за ГРК'!H148</f>
        <v>44600</v>
      </c>
      <c r="H104" s="184">
        <f>'дод.3 за ГРК'!I148</f>
        <v>0</v>
      </c>
      <c r="I104" s="184">
        <f>'дод.3 за ГРК'!J148</f>
        <v>148000</v>
      </c>
      <c r="J104" s="184">
        <f>'дод.3 за ГРК'!K148</f>
        <v>0</v>
      </c>
      <c r="K104" s="184">
        <f>'дод.3 за ГРК'!L148</f>
        <v>0</v>
      </c>
      <c r="L104" s="184">
        <f>'дод.3 за ГРК'!M148</f>
        <v>0</v>
      </c>
      <c r="M104" s="184">
        <f>'дод.3 за ГРК'!N148</f>
        <v>148000</v>
      </c>
      <c r="N104" s="184">
        <f>'дод.3 за ГРК'!O148</f>
        <v>148000</v>
      </c>
      <c r="O104" s="184">
        <f>'дод.3 за ГРК'!P148</f>
        <v>148000</v>
      </c>
      <c r="P104" s="184">
        <f>'дод.3 за ГРК'!Q148</f>
        <v>4542600</v>
      </c>
    </row>
    <row r="105" spans="1:16" s="80" customFormat="1" ht="63">
      <c r="A105" s="175" t="s">
        <v>428</v>
      </c>
      <c r="B105" s="211" t="s">
        <v>424</v>
      </c>
      <c r="C105" s="79" t="s">
        <v>594</v>
      </c>
      <c r="D105" s="184">
        <f>'дод.3 за ГРК'!E149</f>
        <v>516000</v>
      </c>
      <c r="E105" s="184">
        <f>'дод.3 за ГРК'!F149</f>
        <v>516000</v>
      </c>
      <c r="F105" s="184">
        <f>'дод.3 за ГРК'!G149</f>
        <v>0</v>
      </c>
      <c r="G105" s="184">
        <f>'дод.3 за ГРК'!H149</f>
        <v>0</v>
      </c>
      <c r="H105" s="184">
        <f>'дод.3 за ГРК'!I149</f>
        <v>0</v>
      </c>
      <c r="I105" s="184">
        <f>'дод.3 за ГРК'!J149</f>
        <v>0</v>
      </c>
      <c r="J105" s="184">
        <f>'дод.3 за ГРК'!K149</f>
        <v>0</v>
      </c>
      <c r="K105" s="184">
        <f>'дод.3 за ГРК'!L149</f>
        <v>0</v>
      </c>
      <c r="L105" s="184">
        <f>'дод.3 за ГРК'!M149</f>
        <v>0</v>
      </c>
      <c r="M105" s="184">
        <f>'дод.3 за ГРК'!N149</f>
        <v>0</v>
      </c>
      <c r="N105" s="184">
        <f>'дод.3 за ГРК'!O149</f>
        <v>0</v>
      </c>
      <c r="O105" s="184">
        <f>'дод.3 за ГРК'!P149</f>
        <v>0</v>
      </c>
      <c r="P105" s="184">
        <f>'дод.3 за ГРК'!Q149</f>
        <v>516000</v>
      </c>
    </row>
    <row r="106" spans="1:16" s="176" customFormat="1" ht="31.5">
      <c r="A106" s="133">
        <v>5030</v>
      </c>
      <c r="B106" s="234"/>
      <c r="C106" s="343" t="s">
        <v>416</v>
      </c>
      <c r="D106" s="240">
        <f>SUM(D107:D109)</f>
        <v>37787400</v>
      </c>
      <c r="E106" s="240">
        <f aca="true" t="shared" si="17" ref="E106:P106">SUM(E107:E109)</f>
        <v>37787400</v>
      </c>
      <c r="F106" s="240">
        <f t="shared" si="17"/>
        <v>9396300</v>
      </c>
      <c r="G106" s="240">
        <f t="shared" si="17"/>
        <v>1007000</v>
      </c>
      <c r="H106" s="240">
        <f t="shared" si="17"/>
        <v>0</v>
      </c>
      <c r="I106" s="240">
        <f t="shared" si="17"/>
        <v>2005200</v>
      </c>
      <c r="J106" s="240">
        <f t="shared" si="17"/>
        <v>0</v>
      </c>
      <c r="K106" s="240">
        <f t="shared" si="17"/>
        <v>0</v>
      </c>
      <c r="L106" s="240">
        <f t="shared" si="17"/>
        <v>0</v>
      </c>
      <c r="M106" s="240">
        <f t="shared" si="17"/>
        <v>2005200</v>
      </c>
      <c r="N106" s="240">
        <f t="shared" si="17"/>
        <v>2005200</v>
      </c>
      <c r="O106" s="240">
        <f t="shared" si="17"/>
        <v>2005200</v>
      </c>
      <c r="P106" s="240">
        <f t="shared" si="17"/>
        <v>39792600</v>
      </c>
    </row>
    <row r="107" spans="1:16" s="45" customFormat="1" ht="63">
      <c r="A107" s="49">
        <v>5031</v>
      </c>
      <c r="B107" s="175" t="s">
        <v>424</v>
      </c>
      <c r="C107" s="171" t="s">
        <v>417</v>
      </c>
      <c r="D107" s="184">
        <f>'дод.3 за ГРК'!E151</f>
        <v>13357500</v>
      </c>
      <c r="E107" s="184">
        <f>'дод.3 за ГРК'!F151</f>
        <v>13357500</v>
      </c>
      <c r="F107" s="184">
        <f>'дод.3 за ГРК'!G151</f>
        <v>6397800</v>
      </c>
      <c r="G107" s="184">
        <f>'дод.3 за ГРК'!H151</f>
        <v>983000</v>
      </c>
      <c r="H107" s="184">
        <f>'дод.3 за ГРК'!I151</f>
        <v>0</v>
      </c>
      <c r="I107" s="184">
        <f>'дод.3 за ГРК'!J151</f>
        <v>1570200</v>
      </c>
      <c r="J107" s="184">
        <f>'дод.3 за ГРК'!K151</f>
        <v>0</v>
      </c>
      <c r="K107" s="184">
        <f>'дод.3 за ГРК'!L151</f>
        <v>0</v>
      </c>
      <c r="L107" s="184">
        <f>'дод.3 за ГРК'!M151</f>
        <v>0</v>
      </c>
      <c r="M107" s="184">
        <f>'дод.3 за ГРК'!N151</f>
        <v>1570200</v>
      </c>
      <c r="N107" s="184">
        <f>'дод.3 за ГРК'!O151</f>
        <v>1570200</v>
      </c>
      <c r="O107" s="184">
        <f>'дод.3 за ГРК'!P151</f>
        <v>1570200</v>
      </c>
      <c r="P107" s="184">
        <f>'дод.3 за ГРК'!Q151</f>
        <v>14927700</v>
      </c>
    </row>
    <row r="108" spans="1:16" s="45" customFormat="1" ht="63">
      <c r="A108" s="49">
        <v>5032</v>
      </c>
      <c r="B108" s="175" t="s">
        <v>424</v>
      </c>
      <c r="C108" s="171" t="s">
        <v>418</v>
      </c>
      <c r="D108" s="184">
        <f>'дод.3 за ГРК'!E152</f>
        <v>14752600</v>
      </c>
      <c r="E108" s="184">
        <f>'дод.3 за ГРК'!F152</f>
        <v>14752600</v>
      </c>
      <c r="F108" s="184">
        <f>'дод.3 за ГРК'!G152</f>
        <v>0</v>
      </c>
      <c r="G108" s="184">
        <f>'дод.3 за ГРК'!H152</f>
        <v>0</v>
      </c>
      <c r="H108" s="184">
        <f>'дод.3 за ГРК'!I152</f>
        <v>0</v>
      </c>
      <c r="I108" s="184">
        <f>'дод.3 за ГРК'!J152</f>
        <v>315000</v>
      </c>
      <c r="J108" s="184">
        <f>'дод.3 за ГРК'!K152</f>
        <v>0</v>
      </c>
      <c r="K108" s="184">
        <f>'дод.3 за ГРК'!L152</f>
        <v>0</v>
      </c>
      <c r="L108" s="184">
        <f>'дод.3 за ГРК'!M152</f>
        <v>0</v>
      </c>
      <c r="M108" s="184">
        <f>'дод.3 за ГРК'!N152</f>
        <v>315000</v>
      </c>
      <c r="N108" s="184">
        <f>'дод.3 за ГРК'!O152</f>
        <v>315000</v>
      </c>
      <c r="O108" s="184">
        <f>'дод.3 за ГРК'!P152</f>
        <v>315000</v>
      </c>
      <c r="P108" s="184">
        <f>'дод.3 за ГРК'!Q152</f>
        <v>15067600</v>
      </c>
    </row>
    <row r="109" spans="1:16" s="45" customFormat="1" ht="47.25">
      <c r="A109" s="49">
        <v>5033</v>
      </c>
      <c r="B109" s="175" t="s">
        <v>424</v>
      </c>
      <c r="C109" s="171" t="s">
        <v>419</v>
      </c>
      <c r="D109" s="184">
        <f>'дод.3 за ГРК'!E153</f>
        <v>9677300</v>
      </c>
      <c r="E109" s="184">
        <f>'дод.3 за ГРК'!F153</f>
        <v>9677300</v>
      </c>
      <c r="F109" s="184">
        <f>'дод.3 за ГРК'!G153</f>
        <v>2998500</v>
      </c>
      <c r="G109" s="184">
        <f>'дод.3 за ГРК'!H153</f>
        <v>24000</v>
      </c>
      <c r="H109" s="184">
        <f>'дод.3 за ГРК'!I153</f>
        <v>0</v>
      </c>
      <c r="I109" s="184">
        <f>'дод.3 за ГРК'!J153</f>
        <v>120000</v>
      </c>
      <c r="J109" s="184">
        <f>'дод.3 за ГРК'!K153</f>
        <v>0</v>
      </c>
      <c r="K109" s="184">
        <f>'дод.3 за ГРК'!L153</f>
        <v>0</v>
      </c>
      <c r="L109" s="184">
        <f>'дод.3 за ГРК'!M153</f>
        <v>0</v>
      </c>
      <c r="M109" s="184">
        <f>'дод.3 за ГРК'!N153</f>
        <v>120000</v>
      </c>
      <c r="N109" s="184">
        <f>'дод.3 за ГРК'!O153</f>
        <v>120000</v>
      </c>
      <c r="O109" s="184">
        <f>'дод.3 за ГРК'!P153</f>
        <v>120000</v>
      </c>
      <c r="P109" s="184">
        <f>'дод.3 за ГРК'!Q153</f>
        <v>9797300</v>
      </c>
    </row>
    <row r="110" spans="1:16" s="45" customFormat="1" ht="31.5">
      <c r="A110" s="133">
        <v>5050</v>
      </c>
      <c r="B110" s="234"/>
      <c r="C110" s="50" t="s">
        <v>33</v>
      </c>
      <c r="D110" s="240">
        <f>D111</f>
        <v>100000</v>
      </c>
      <c r="E110" s="240">
        <f aca="true" t="shared" si="18" ref="E110:P110">E111</f>
        <v>100000</v>
      </c>
      <c r="F110" s="240">
        <f t="shared" si="18"/>
        <v>0</v>
      </c>
      <c r="G110" s="240">
        <f t="shared" si="18"/>
        <v>0</v>
      </c>
      <c r="H110" s="240">
        <f t="shared" si="18"/>
        <v>0</v>
      </c>
      <c r="I110" s="240">
        <f t="shared" si="18"/>
        <v>0</v>
      </c>
      <c r="J110" s="240">
        <f t="shared" si="18"/>
        <v>0</v>
      </c>
      <c r="K110" s="240">
        <f t="shared" si="18"/>
        <v>0</v>
      </c>
      <c r="L110" s="240">
        <f t="shared" si="18"/>
        <v>0</v>
      </c>
      <c r="M110" s="240">
        <f t="shared" si="18"/>
        <v>0</v>
      </c>
      <c r="N110" s="240">
        <f t="shared" si="18"/>
        <v>0</v>
      </c>
      <c r="O110" s="240">
        <f t="shared" si="18"/>
        <v>0</v>
      </c>
      <c r="P110" s="240">
        <f t="shared" si="18"/>
        <v>100000</v>
      </c>
    </row>
    <row r="111" spans="1:16" s="45" customFormat="1" ht="110.25">
      <c r="A111" s="49">
        <v>5052</v>
      </c>
      <c r="B111" s="175" t="s">
        <v>424</v>
      </c>
      <c r="C111" s="79" t="s">
        <v>34</v>
      </c>
      <c r="D111" s="184">
        <f>'дод.3 за ГРК'!E155</f>
        <v>100000</v>
      </c>
      <c r="E111" s="184">
        <f>'дод.3 за ГРК'!F155</f>
        <v>100000</v>
      </c>
      <c r="F111" s="184">
        <f>'дод.3 за ГРК'!G155</f>
        <v>0</v>
      </c>
      <c r="G111" s="184">
        <f>'дод.3 за ГРК'!H155</f>
        <v>0</v>
      </c>
      <c r="H111" s="184">
        <f>'дод.3 за ГРК'!I155</f>
        <v>0</v>
      </c>
      <c r="I111" s="184">
        <f>'дод.3 за ГРК'!J155</f>
        <v>0</v>
      </c>
      <c r="J111" s="184">
        <f>'дод.3 за ГРК'!K155</f>
        <v>0</v>
      </c>
      <c r="K111" s="184">
        <f>'дод.3 за ГРК'!L155</f>
        <v>0</v>
      </c>
      <c r="L111" s="184">
        <f>'дод.3 за ГРК'!M155</f>
        <v>0</v>
      </c>
      <c r="M111" s="184">
        <f>'дод.3 за ГРК'!N155</f>
        <v>0</v>
      </c>
      <c r="N111" s="184">
        <f>'дод.3 за ГРК'!O155</f>
        <v>0</v>
      </c>
      <c r="O111" s="184">
        <f>'дод.3 за ГРК'!P155</f>
        <v>0</v>
      </c>
      <c r="P111" s="184">
        <f>'дод.3 за ГРК'!Q155</f>
        <v>100000</v>
      </c>
    </row>
    <row r="112" spans="1:16" s="39" customFormat="1" ht="31.5">
      <c r="A112" s="133">
        <v>5060</v>
      </c>
      <c r="B112" s="175"/>
      <c r="C112" s="343" t="s">
        <v>420</v>
      </c>
      <c r="D112" s="240">
        <f>SUM(D113:D114)</f>
        <v>4678800</v>
      </c>
      <c r="E112" s="240">
        <f aca="true" t="shared" si="19" ref="E112:P112">SUM(E113:E114)</f>
        <v>4678800</v>
      </c>
      <c r="F112" s="240">
        <f t="shared" si="19"/>
        <v>368700</v>
      </c>
      <c r="G112" s="240">
        <f t="shared" si="19"/>
        <v>0</v>
      </c>
      <c r="H112" s="240">
        <f t="shared" si="19"/>
        <v>0</v>
      </c>
      <c r="I112" s="240">
        <f t="shared" si="19"/>
        <v>6050000</v>
      </c>
      <c r="J112" s="240">
        <f t="shared" si="19"/>
        <v>0</v>
      </c>
      <c r="K112" s="240">
        <f t="shared" si="19"/>
        <v>0</v>
      </c>
      <c r="L112" s="240">
        <f t="shared" si="19"/>
        <v>0</v>
      </c>
      <c r="M112" s="240">
        <f t="shared" si="19"/>
        <v>6050000</v>
      </c>
      <c r="N112" s="240">
        <f t="shared" si="19"/>
        <v>6050000</v>
      </c>
      <c r="O112" s="240">
        <f t="shared" si="19"/>
        <v>6050000</v>
      </c>
      <c r="P112" s="240">
        <f t="shared" si="19"/>
        <v>10728800</v>
      </c>
    </row>
    <row r="113" spans="1:16" s="45" customFormat="1" ht="78.75">
      <c r="A113" s="49">
        <v>5061</v>
      </c>
      <c r="B113" s="175" t="s">
        <v>424</v>
      </c>
      <c r="C113" s="171" t="s">
        <v>123</v>
      </c>
      <c r="D113" s="184">
        <f>'дод.3 за ГРК'!E157</f>
        <v>935800</v>
      </c>
      <c r="E113" s="184">
        <f>'дод.3 за ГРК'!F157</f>
        <v>935800</v>
      </c>
      <c r="F113" s="184">
        <f>'дод.3 за ГРК'!G157</f>
        <v>368700</v>
      </c>
      <c r="G113" s="184">
        <f>'дод.3 за ГРК'!H157</f>
        <v>0</v>
      </c>
      <c r="H113" s="184">
        <f>'дод.3 за ГРК'!I157</f>
        <v>0</v>
      </c>
      <c r="I113" s="184">
        <f>'дод.3 за ГРК'!J157</f>
        <v>0</v>
      </c>
      <c r="J113" s="184">
        <f>'дод.3 за ГРК'!K157</f>
        <v>0</v>
      </c>
      <c r="K113" s="184">
        <f>'дод.3 за ГРК'!L157</f>
        <v>0</v>
      </c>
      <c r="L113" s="184">
        <f>'дод.3 за ГРК'!M157</f>
        <v>0</v>
      </c>
      <c r="M113" s="184">
        <f>'дод.3 за ГРК'!N157</f>
        <v>0</v>
      </c>
      <c r="N113" s="184">
        <f>'дод.3 за ГРК'!O157</f>
        <v>0</v>
      </c>
      <c r="O113" s="184">
        <f>'дод.3 за ГРК'!P157</f>
        <v>0</v>
      </c>
      <c r="P113" s="184">
        <f>'дод.3 за ГРК'!Q157</f>
        <v>935800</v>
      </c>
    </row>
    <row r="114" spans="1:16" s="45" customFormat="1" ht="63">
      <c r="A114" s="49">
        <v>5062</v>
      </c>
      <c r="B114" s="175" t="s">
        <v>424</v>
      </c>
      <c r="C114" s="171" t="s">
        <v>421</v>
      </c>
      <c r="D114" s="184">
        <f>'дод.3 за ГРК'!E158</f>
        <v>3743000</v>
      </c>
      <c r="E114" s="184">
        <f>'дод.3 за ГРК'!F158</f>
        <v>3743000</v>
      </c>
      <c r="F114" s="184">
        <f>'дод.3 за ГРК'!G158</f>
        <v>0</v>
      </c>
      <c r="G114" s="184">
        <f>'дод.3 за ГРК'!H158</f>
        <v>0</v>
      </c>
      <c r="H114" s="184">
        <f>'дод.3 за ГРК'!I158</f>
        <v>0</v>
      </c>
      <c r="I114" s="184">
        <f>'дод.3 за ГРК'!J158</f>
        <v>6050000</v>
      </c>
      <c r="J114" s="184">
        <f>'дод.3 за ГРК'!K158</f>
        <v>0</v>
      </c>
      <c r="K114" s="184">
        <f>'дод.3 за ГРК'!L158</f>
        <v>0</v>
      </c>
      <c r="L114" s="184">
        <f>'дод.3 за ГРК'!M158</f>
        <v>0</v>
      </c>
      <c r="M114" s="184">
        <f>'дод.3 за ГРК'!N158</f>
        <v>6050000</v>
      </c>
      <c r="N114" s="184">
        <f>'дод.3 за ГРК'!O158</f>
        <v>6050000</v>
      </c>
      <c r="O114" s="184">
        <f>'дод.3 за ГРК'!P158</f>
        <v>6050000</v>
      </c>
      <c r="P114" s="184">
        <f>'дод.3 за ГРК'!Q158</f>
        <v>9793000</v>
      </c>
    </row>
    <row r="115" spans="1:16" s="45" customFormat="1" ht="15.75">
      <c r="A115" s="374">
        <v>6000</v>
      </c>
      <c r="B115" s="294"/>
      <c r="C115" s="385" t="s">
        <v>56</v>
      </c>
      <c r="D115" s="239">
        <f>D116+D118+D121</f>
        <v>5748000</v>
      </c>
      <c r="E115" s="239">
        <f aca="true" t="shared" si="20" ref="E115:P115">E116+E118+E121</f>
        <v>5748000</v>
      </c>
      <c r="F115" s="239">
        <f t="shared" si="20"/>
        <v>0</v>
      </c>
      <c r="G115" s="239">
        <f t="shared" si="20"/>
        <v>0</v>
      </c>
      <c r="H115" s="239">
        <f t="shared" si="20"/>
        <v>0</v>
      </c>
      <c r="I115" s="239">
        <f t="shared" si="20"/>
        <v>10211400</v>
      </c>
      <c r="J115" s="239">
        <f t="shared" si="20"/>
        <v>29400</v>
      </c>
      <c r="K115" s="239">
        <f t="shared" si="20"/>
        <v>0</v>
      </c>
      <c r="L115" s="239">
        <f t="shared" si="20"/>
        <v>0</v>
      </c>
      <c r="M115" s="239">
        <f t="shared" si="20"/>
        <v>10182000</v>
      </c>
      <c r="N115" s="239">
        <f t="shared" si="20"/>
        <v>10182000</v>
      </c>
      <c r="O115" s="239">
        <f t="shared" si="20"/>
        <v>10182000</v>
      </c>
      <c r="P115" s="239">
        <f t="shared" si="20"/>
        <v>15959400</v>
      </c>
    </row>
    <row r="116" spans="1:16" s="45" customFormat="1" ht="47.25">
      <c r="A116" s="78">
        <v>6010</v>
      </c>
      <c r="B116" s="105"/>
      <c r="C116" s="339" t="s">
        <v>383</v>
      </c>
      <c r="D116" s="240">
        <f>D117</f>
        <v>2000000</v>
      </c>
      <c r="E116" s="240">
        <f aca="true" t="shared" si="21" ref="E116:P116">E117</f>
        <v>2000000</v>
      </c>
      <c r="F116" s="240">
        <f t="shared" si="21"/>
        <v>0</v>
      </c>
      <c r="G116" s="240">
        <f t="shared" si="21"/>
        <v>0</v>
      </c>
      <c r="H116" s="240">
        <f t="shared" si="21"/>
        <v>0</v>
      </c>
      <c r="I116" s="240">
        <f t="shared" si="21"/>
        <v>0</v>
      </c>
      <c r="J116" s="240">
        <f t="shared" si="21"/>
        <v>0</v>
      </c>
      <c r="K116" s="240">
        <f t="shared" si="21"/>
        <v>0</v>
      </c>
      <c r="L116" s="240">
        <f t="shared" si="21"/>
        <v>0</v>
      </c>
      <c r="M116" s="240">
        <f t="shared" si="21"/>
        <v>0</v>
      </c>
      <c r="N116" s="240">
        <f t="shared" si="21"/>
        <v>0</v>
      </c>
      <c r="O116" s="240">
        <f t="shared" si="21"/>
        <v>0</v>
      </c>
      <c r="P116" s="240">
        <f t="shared" si="21"/>
        <v>2000000</v>
      </c>
    </row>
    <row r="117" spans="1:16" s="201" customFormat="1" ht="31.5">
      <c r="A117" s="183">
        <v>6014</v>
      </c>
      <c r="B117" s="174" t="s">
        <v>384</v>
      </c>
      <c r="C117" s="194" t="s">
        <v>385</v>
      </c>
      <c r="D117" s="184">
        <f>'дод.3 за ГРК'!E175</f>
        <v>2000000</v>
      </c>
      <c r="E117" s="184">
        <f>'дод.3 за ГРК'!F175</f>
        <v>2000000</v>
      </c>
      <c r="F117" s="184">
        <f>'дод.3 за ГРК'!G175</f>
        <v>0</v>
      </c>
      <c r="G117" s="184">
        <f>'дод.3 за ГРК'!H175</f>
        <v>0</v>
      </c>
      <c r="H117" s="184">
        <f>'дод.3 за ГРК'!I175</f>
        <v>0</v>
      </c>
      <c r="I117" s="184">
        <f>'дод.3 за ГРК'!J175</f>
        <v>0</v>
      </c>
      <c r="J117" s="184">
        <f>'дод.3 за ГРК'!K175</f>
        <v>0</v>
      </c>
      <c r="K117" s="184">
        <f>'дод.3 за ГРК'!L175</f>
        <v>0</v>
      </c>
      <c r="L117" s="184">
        <f>'дод.3 за ГРК'!M175</f>
        <v>0</v>
      </c>
      <c r="M117" s="184">
        <f>'дод.3 за ГРК'!N175</f>
        <v>0</v>
      </c>
      <c r="N117" s="184">
        <f>'дод.3 за ГРК'!O175</f>
        <v>0</v>
      </c>
      <c r="O117" s="184">
        <f>'дод.3 за ГРК'!P175</f>
        <v>0</v>
      </c>
      <c r="P117" s="184">
        <f>'дод.3 за ГРК'!Q175</f>
        <v>2000000</v>
      </c>
    </row>
    <row r="118" spans="1:16" s="201" customFormat="1" ht="31.5">
      <c r="A118" s="78">
        <v>6080</v>
      </c>
      <c r="B118" s="105"/>
      <c r="C118" s="343" t="s">
        <v>393</v>
      </c>
      <c r="D118" s="240">
        <f>SUM(D119:D120)</f>
        <v>583000</v>
      </c>
      <c r="E118" s="240">
        <f aca="true" t="shared" si="22" ref="E118:P118">SUM(E119:E120)</f>
        <v>583000</v>
      </c>
      <c r="F118" s="240">
        <f t="shared" si="22"/>
        <v>0</v>
      </c>
      <c r="G118" s="240">
        <f t="shared" si="22"/>
        <v>0</v>
      </c>
      <c r="H118" s="240">
        <f t="shared" si="22"/>
        <v>0</v>
      </c>
      <c r="I118" s="240">
        <f t="shared" si="22"/>
        <v>1029400</v>
      </c>
      <c r="J118" s="240">
        <f t="shared" si="22"/>
        <v>29400</v>
      </c>
      <c r="K118" s="240">
        <f t="shared" si="22"/>
        <v>0</v>
      </c>
      <c r="L118" s="240">
        <f t="shared" si="22"/>
        <v>0</v>
      </c>
      <c r="M118" s="240">
        <f t="shared" si="22"/>
        <v>1000000</v>
      </c>
      <c r="N118" s="240">
        <f t="shared" si="22"/>
        <v>1000000</v>
      </c>
      <c r="O118" s="240">
        <f t="shared" si="22"/>
        <v>1000000</v>
      </c>
      <c r="P118" s="240">
        <f t="shared" si="22"/>
        <v>1612400</v>
      </c>
    </row>
    <row r="119" spans="1:16" s="201" customFormat="1" ht="47.25">
      <c r="A119" s="183">
        <v>6081</v>
      </c>
      <c r="B119" s="174" t="s">
        <v>394</v>
      </c>
      <c r="C119" s="171" t="s">
        <v>309</v>
      </c>
      <c r="D119" s="184">
        <f>'дод.3 за ГРК'!E169</f>
        <v>0</v>
      </c>
      <c r="E119" s="184">
        <f>'дод.3 за ГРК'!F169</f>
        <v>0</v>
      </c>
      <c r="F119" s="184">
        <f>'дод.3 за ГРК'!G169</f>
        <v>0</v>
      </c>
      <c r="G119" s="184">
        <f>'дод.3 за ГРК'!H169</f>
        <v>0</v>
      </c>
      <c r="H119" s="184">
        <f>'дод.3 за ГРК'!I169</f>
        <v>0</v>
      </c>
      <c r="I119" s="184">
        <f>'дод.3 за ГРК'!J169</f>
        <v>1000000</v>
      </c>
      <c r="J119" s="184">
        <f>'дод.3 за ГРК'!K169</f>
        <v>0</v>
      </c>
      <c r="K119" s="184">
        <f>'дод.3 за ГРК'!L169</f>
        <v>0</v>
      </c>
      <c r="L119" s="184">
        <f>'дод.3 за ГРК'!M169</f>
        <v>0</v>
      </c>
      <c r="M119" s="184">
        <f>'дод.3 за ГРК'!N169</f>
        <v>1000000</v>
      </c>
      <c r="N119" s="184">
        <f>'дод.3 за ГРК'!O169</f>
        <v>1000000</v>
      </c>
      <c r="O119" s="184">
        <f>'дод.3 за ГРК'!P169</f>
        <v>1000000</v>
      </c>
      <c r="P119" s="184">
        <f>'дод.3 за ГРК'!Q169</f>
        <v>1000000</v>
      </c>
    </row>
    <row r="120" spans="1:16" s="45" customFormat="1" ht="94.5">
      <c r="A120" s="183">
        <v>6084</v>
      </c>
      <c r="B120" s="175" t="s">
        <v>394</v>
      </c>
      <c r="C120" s="171" t="s">
        <v>395</v>
      </c>
      <c r="D120" s="184">
        <f>'дод.3 за ГРК'!E170+'дод.3 за ГРК'!E189</f>
        <v>583000</v>
      </c>
      <c r="E120" s="184">
        <f>'дод.3 за ГРК'!F170+'дод.3 за ГРК'!F189</f>
        <v>583000</v>
      </c>
      <c r="F120" s="184">
        <f>'дод.3 за ГРК'!G170+'дод.3 за ГРК'!G189</f>
        <v>0</v>
      </c>
      <c r="G120" s="184">
        <f>'дод.3 за ГРК'!H170+'дод.3 за ГРК'!H189</f>
        <v>0</v>
      </c>
      <c r="H120" s="184">
        <f>'дод.3 за ГРК'!I170+'дод.3 за ГРК'!I189</f>
        <v>0</v>
      </c>
      <c r="I120" s="184">
        <f>'дод.3 за ГРК'!J170+'дод.3 за ГРК'!J189</f>
        <v>29400</v>
      </c>
      <c r="J120" s="184">
        <f>'дод.3 за ГРК'!K170+'дод.3 за ГРК'!K189</f>
        <v>29400</v>
      </c>
      <c r="K120" s="184">
        <f>'дод.3 за ГРК'!L170+'дод.3 за ГРК'!L189</f>
        <v>0</v>
      </c>
      <c r="L120" s="184">
        <f>'дод.3 за ГРК'!M170+'дод.3 за ГРК'!M189</f>
        <v>0</v>
      </c>
      <c r="M120" s="184">
        <f>'дод.3 за ГРК'!N170+'дод.3 за ГРК'!N189</f>
        <v>0</v>
      </c>
      <c r="N120" s="184">
        <f>'дод.3 за ГРК'!O170+'дод.3 за ГРК'!O189</f>
        <v>0</v>
      </c>
      <c r="O120" s="184">
        <f>'дод.3 за ГРК'!P170+'дод.3 за ГРК'!P189</f>
        <v>0</v>
      </c>
      <c r="P120" s="184">
        <f>'дод.3 за ГРК'!Q170+'дод.3 за ГРК'!Q189</f>
        <v>612400</v>
      </c>
    </row>
    <row r="121" spans="1:16" s="45" customFormat="1" ht="31.5">
      <c r="A121" s="234" t="s">
        <v>226</v>
      </c>
      <c r="B121" s="237" t="s">
        <v>227</v>
      </c>
      <c r="C121" s="235" t="s">
        <v>228</v>
      </c>
      <c r="D121" s="240">
        <f>'дод.3 за ГРК'!E11+'дод.3 за ГРК'!E29</f>
        <v>3165000</v>
      </c>
      <c r="E121" s="240">
        <f>'дод.3 за ГРК'!F11+'дод.3 за ГРК'!F29</f>
        <v>3165000</v>
      </c>
      <c r="F121" s="240">
        <f>'дод.3 за ГРК'!G11+'дод.3 за ГРК'!G29</f>
        <v>0</v>
      </c>
      <c r="G121" s="240">
        <f>'дод.3 за ГРК'!H11+'дод.3 за ГРК'!H29</f>
        <v>0</v>
      </c>
      <c r="H121" s="240">
        <f>'дод.3 за ГРК'!I11+'дод.3 за ГРК'!I29</f>
        <v>0</v>
      </c>
      <c r="I121" s="240">
        <f>'дод.3 за ГРК'!J11+'дод.3 за ГРК'!J29</f>
        <v>9182000</v>
      </c>
      <c r="J121" s="240">
        <f>'дод.3 за ГРК'!K11+'дод.3 за ГРК'!K29</f>
        <v>0</v>
      </c>
      <c r="K121" s="240">
        <f>'дод.3 за ГРК'!L11+'дод.3 за ГРК'!L29</f>
        <v>0</v>
      </c>
      <c r="L121" s="240">
        <f>'дод.3 за ГРК'!M11+'дод.3 за ГРК'!M29</f>
        <v>0</v>
      </c>
      <c r="M121" s="240">
        <f>'дод.3 за ГРК'!N11+'дод.3 за ГРК'!N29</f>
        <v>9182000</v>
      </c>
      <c r="N121" s="240">
        <f>'дод.3 за ГРК'!O11+'дод.3 за ГРК'!O29</f>
        <v>9182000</v>
      </c>
      <c r="O121" s="240">
        <f>'дод.3 за ГРК'!P11+'дод.3 за ГРК'!P29</f>
        <v>9182000</v>
      </c>
      <c r="P121" s="240">
        <f>'дод.3 за ГРК'!Q11+'дод.3 за ГРК'!Q29</f>
        <v>12347000</v>
      </c>
    </row>
    <row r="122" spans="1:16" s="39" customFormat="1" ht="15.75">
      <c r="A122" s="221">
        <v>7000</v>
      </c>
      <c r="B122" s="237"/>
      <c r="C122" s="249" t="s">
        <v>57</v>
      </c>
      <c r="D122" s="113">
        <f>D123+D131+D139+D142</f>
        <v>16600000</v>
      </c>
      <c r="E122" s="113">
        <f aca="true" t="shared" si="23" ref="E122:P122">E123+E131+E139+E142</f>
        <v>16600000</v>
      </c>
      <c r="F122" s="113">
        <f t="shared" si="23"/>
        <v>1460000</v>
      </c>
      <c r="G122" s="113">
        <f t="shared" si="23"/>
        <v>0</v>
      </c>
      <c r="H122" s="113">
        <f t="shared" si="23"/>
        <v>0</v>
      </c>
      <c r="I122" s="113">
        <f t="shared" si="23"/>
        <v>585165900</v>
      </c>
      <c r="J122" s="113">
        <f t="shared" si="23"/>
        <v>350950000</v>
      </c>
      <c r="K122" s="113">
        <f t="shared" si="23"/>
        <v>0</v>
      </c>
      <c r="L122" s="113">
        <f t="shared" si="23"/>
        <v>97000</v>
      </c>
      <c r="M122" s="113">
        <f t="shared" si="23"/>
        <v>234215900</v>
      </c>
      <c r="N122" s="113">
        <f t="shared" si="23"/>
        <v>15445600</v>
      </c>
      <c r="O122" s="113">
        <f t="shared" si="23"/>
        <v>15445600</v>
      </c>
      <c r="P122" s="113">
        <f t="shared" si="23"/>
        <v>601765900</v>
      </c>
    </row>
    <row r="123" spans="1:16" s="39" customFormat="1" ht="31.5">
      <c r="A123" s="119">
        <v>7300</v>
      </c>
      <c r="B123" s="234"/>
      <c r="C123" s="104" t="s">
        <v>391</v>
      </c>
      <c r="D123" s="113">
        <f>D124+D127+D128+D130</f>
        <v>490800</v>
      </c>
      <c r="E123" s="113">
        <f aca="true" t="shared" si="24" ref="E123:P123">E124+E127+E128+E130</f>
        <v>490800</v>
      </c>
      <c r="F123" s="113">
        <f t="shared" si="24"/>
        <v>0</v>
      </c>
      <c r="G123" s="113">
        <f t="shared" si="24"/>
        <v>0</v>
      </c>
      <c r="H123" s="113">
        <f t="shared" si="24"/>
        <v>0</v>
      </c>
      <c r="I123" s="113">
        <f t="shared" si="24"/>
        <v>9835600</v>
      </c>
      <c r="J123" s="113">
        <f t="shared" si="24"/>
        <v>0</v>
      </c>
      <c r="K123" s="113">
        <f t="shared" si="24"/>
        <v>0</v>
      </c>
      <c r="L123" s="113">
        <f t="shared" si="24"/>
        <v>0</v>
      </c>
      <c r="M123" s="113">
        <f t="shared" si="24"/>
        <v>9835600</v>
      </c>
      <c r="N123" s="113">
        <f t="shared" si="24"/>
        <v>9835600</v>
      </c>
      <c r="O123" s="113">
        <f t="shared" si="24"/>
        <v>9835600</v>
      </c>
      <c r="P123" s="113">
        <f t="shared" si="24"/>
        <v>10326400</v>
      </c>
    </row>
    <row r="124" spans="1:16" s="39" customFormat="1" ht="31.5">
      <c r="A124" s="78">
        <v>7320</v>
      </c>
      <c r="B124" s="237"/>
      <c r="C124" s="343" t="s">
        <v>120</v>
      </c>
      <c r="D124" s="240">
        <f>D125+D126</f>
        <v>0</v>
      </c>
      <c r="E124" s="240">
        <f aca="true" t="shared" si="25" ref="E124:P124">E125+E126</f>
        <v>0</v>
      </c>
      <c r="F124" s="240">
        <f t="shared" si="25"/>
        <v>0</v>
      </c>
      <c r="G124" s="240">
        <f t="shared" si="25"/>
        <v>0</v>
      </c>
      <c r="H124" s="240">
        <f t="shared" si="25"/>
        <v>0</v>
      </c>
      <c r="I124" s="240">
        <f t="shared" si="25"/>
        <v>4200000</v>
      </c>
      <c r="J124" s="240">
        <f t="shared" si="25"/>
        <v>0</v>
      </c>
      <c r="K124" s="240">
        <f t="shared" si="25"/>
        <v>0</v>
      </c>
      <c r="L124" s="240">
        <f t="shared" si="25"/>
        <v>0</v>
      </c>
      <c r="M124" s="240">
        <f t="shared" si="25"/>
        <v>4200000</v>
      </c>
      <c r="N124" s="240">
        <f t="shared" si="25"/>
        <v>4200000</v>
      </c>
      <c r="O124" s="240">
        <f t="shared" si="25"/>
        <v>4200000</v>
      </c>
      <c r="P124" s="240">
        <f t="shared" si="25"/>
        <v>4200000</v>
      </c>
    </row>
    <row r="125" spans="1:16" s="80" customFormat="1" ht="31.5">
      <c r="A125" s="183">
        <v>7321</v>
      </c>
      <c r="B125" s="175" t="s">
        <v>392</v>
      </c>
      <c r="C125" s="171" t="s">
        <v>22</v>
      </c>
      <c r="D125" s="184">
        <f>'дод.3 за ГРК'!E162</f>
        <v>0</v>
      </c>
      <c r="E125" s="184">
        <f>'дод.3 за ГРК'!F162</f>
        <v>0</v>
      </c>
      <c r="F125" s="184">
        <f>'дод.3 за ГРК'!G162</f>
        <v>0</v>
      </c>
      <c r="G125" s="184">
        <f>'дод.3 за ГРК'!H162</f>
        <v>0</v>
      </c>
      <c r="H125" s="184">
        <f>'дод.3 за ГРК'!I162</f>
        <v>0</v>
      </c>
      <c r="I125" s="184">
        <f>'дод.3 за ГРК'!J162</f>
        <v>3250000</v>
      </c>
      <c r="J125" s="184">
        <f>'дод.3 за ГРК'!K162</f>
        <v>0</v>
      </c>
      <c r="K125" s="184">
        <f>'дод.3 за ГРК'!L162</f>
        <v>0</v>
      </c>
      <c r="L125" s="184">
        <f>'дод.3 за ГРК'!M162</f>
        <v>0</v>
      </c>
      <c r="M125" s="184">
        <f>'дод.3 за ГРК'!N162</f>
        <v>3250000</v>
      </c>
      <c r="N125" s="184">
        <f>'дод.3 за ГРК'!O162</f>
        <v>3250000</v>
      </c>
      <c r="O125" s="184">
        <f>'дод.3 за ГРК'!P162</f>
        <v>3250000</v>
      </c>
      <c r="P125" s="184">
        <f>'дод.3 за ГРК'!Q162</f>
        <v>3250000</v>
      </c>
    </row>
    <row r="126" spans="1:16" s="80" customFormat="1" ht="31.5">
      <c r="A126" s="183">
        <v>7322</v>
      </c>
      <c r="B126" s="175" t="s">
        <v>392</v>
      </c>
      <c r="C126" s="171" t="s">
        <v>115</v>
      </c>
      <c r="D126" s="184">
        <f>'дод.3 за ГРК'!E163</f>
        <v>0</v>
      </c>
      <c r="E126" s="184">
        <f>'дод.3 за ГРК'!F163</f>
        <v>0</v>
      </c>
      <c r="F126" s="184">
        <f>'дод.3 за ГРК'!G163</f>
        <v>0</v>
      </c>
      <c r="G126" s="184">
        <f>'дод.3 за ГРК'!H163</f>
        <v>0</v>
      </c>
      <c r="H126" s="184">
        <f>'дод.3 за ГРК'!I163</f>
        <v>0</v>
      </c>
      <c r="I126" s="184">
        <f>'дод.3 за ГРК'!J163</f>
        <v>950000</v>
      </c>
      <c r="J126" s="184">
        <f>'дод.3 за ГРК'!K163</f>
        <v>0</v>
      </c>
      <c r="K126" s="184">
        <f>'дод.3 за ГРК'!L163</f>
        <v>0</v>
      </c>
      <c r="L126" s="184">
        <f>'дод.3 за ГРК'!M163</f>
        <v>0</v>
      </c>
      <c r="M126" s="184">
        <f>'дод.3 за ГРК'!N163</f>
        <v>950000</v>
      </c>
      <c r="N126" s="184">
        <f>'дод.3 за ГРК'!O163</f>
        <v>950000</v>
      </c>
      <c r="O126" s="184">
        <f>'дод.3 за ГРК'!P163</f>
        <v>950000</v>
      </c>
      <c r="P126" s="184">
        <f>'дод.3 за ГРК'!Q163</f>
        <v>950000</v>
      </c>
    </row>
    <row r="127" spans="1:16" s="176" customFormat="1" ht="31.5">
      <c r="A127" s="333">
        <v>7340</v>
      </c>
      <c r="B127" s="237" t="s">
        <v>392</v>
      </c>
      <c r="C127" s="50" t="s">
        <v>597</v>
      </c>
      <c r="D127" s="240">
        <f>'дод.3 за ГРК'!E164</f>
        <v>0</v>
      </c>
      <c r="E127" s="240">
        <f>'дод.3 за ГРК'!F164</f>
        <v>0</v>
      </c>
      <c r="F127" s="240">
        <f>'дод.3 за ГРК'!G164</f>
        <v>0</v>
      </c>
      <c r="G127" s="240">
        <f>'дод.3 за ГРК'!H164</f>
        <v>0</v>
      </c>
      <c r="H127" s="240">
        <f>'дод.3 за ГРК'!I164</f>
        <v>0</v>
      </c>
      <c r="I127" s="240">
        <f>'дод.3 за ГРК'!J164</f>
        <v>300000</v>
      </c>
      <c r="J127" s="240">
        <f>'дод.3 за ГРК'!K164</f>
        <v>0</v>
      </c>
      <c r="K127" s="240">
        <f>'дод.3 за ГРК'!L164</f>
        <v>0</v>
      </c>
      <c r="L127" s="240">
        <f>'дод.3 за ГРК'!M164</f>
        <v>0</v>
      </c>
      <c r="M127" s="240">
        <f>'дод.3 за ГРК'!N164</f>
        <v>300000</v>
      </c>
      <c r="N127" s="240">
        <f>'дод.3 за ГРК'!O164</f>
        <v>300000</v>
      </c>
      <c r="O127" s="240">
        <f>'дод.3 за ГРК'!P164</f>
        <v>300000</v>
      </c>
      <c r="P127" s="240">
        <f>'дод.3 за ГРК'!Q164</f>
        <v>300000</v>
      </c>
    </row>
    <row r="128" spans="1:16" s="176" customFormat="1" ht="15.75">
      <c r="A128" s="234" t="s">
        <v>609</v>
      </c>
      <c r="B128" s="237"/>
      <c r="C128" s="235" t="s">
        <v>612</v>
      </c>
      <c r="D128" s="240">
        <f>D129</f>
        <v>0</v>
      </c>
      <c r="E128" s="240">
        <f aca="true" t="shared" si="26" ref="E128:P128">E129</f>
        <v>0</v>
      </c>
      <c r="F128" s="240">
        <f t="shared" si="26"/>
        <v>0</v>
      </c>
      <c r="G128" s="240">
        <f t="shared" si="26"/>
        <v>0</v>
      </c>
      <c r="H128" s="240">
        <f t="shared" si="26"/>
        <v>0</v>
      </c>
      <c r="I128" s="240">
        <f t="shared" si="26"/>
        <v>2300000</v>
      </c>
      <c r="J128" s="240">
        <f t="shared" si="26"/>
        <v>0</v>
      </c>
      <c r="K128" s="240">
        <f t="shared" si="26"/>
        <v>0</v>
      </c>
      <c r="L128" s="240">
        <f t="shared" si="26"/>
        <v>0</v>
      </c>
      <c r="M128" s="240">
        <f t="shared" si="26"/>
        <v>2300000</v>
      </c>
      <c r="N128" s="240">
        <f t="shared" si="26"/>
        <v>2300000</v>
      </c>
      <c r="O128" s="240">
        <f t="shared" si="26"/>
        <v>2300000</v>
      </c>
      <c r="P128" s="240">
        <f t="shared" si="26"/>
        <v>2300000</v>
      </c>
    </row>
    <row r="129" spans="1:16" s="80" customFormat="1" ht="63">
      <c r="A129" s="294" t="s">
        <v>93</v>
      </c>
      <c r="B129" s="293" t="s">
        <v>231</v>
      </c>
      <c r="C129" s="398" t="s">
        <v>94</v>
      </c>
      <c r="D129" s="184">
        <f>'дод.3 за ГРК'!E13</f>
        <v>0</v>
      </c>
      <c r="E129" s="184">
        <f>'дод.3 за ГРК'!F13</f>
        <v>0</v>
      </c>
      <c r="F129" s="184">
        <f>'дод.3 за ГРК'!G13</f>
        <v>0</v>
      </c>
      <c r="G129" s="184">
        <f>'дод.3 за ГРК'!H13</f>
        <v>0</v>
      </c>
      <c r="H129" s="184">
        <f>'дод.3 за ГРК'!I13</f>
        <v>0</v>
      </c>
      <c r="I129" s="184">
        <f>'дод.3 за ГРК'!J13</f>
        <v>2300000</v>
      </c>
      <c r="J129" s="184">
        <f>'дод.3 за ГРК'!K13</f>
        <v>0</v>
      </c>
      <c r="K129" s="184">
        <f>'дод.3 за ГРК'!L13</f>
        <v>0</v>
      </c>
      <c r="L129" s="184">
        <f>'дод.3 за ГРК'!M13</f>
        <v>0</v>
      </c>
      <c r="M129" s="184">
        <f>'дод.3 за ГРК'!N13</f>
        <v>2300000</v>
      </c>
      <c r="N129" s="184">
        <f>'дод.3 за ГРК'!O13</f>
        <v>2300000</v>
      </c>
      <c r="O129" s="184">
        <f>'дод.3 за ГРК'!P13</f>
        <v>2300000</v>
      </c>
      <c r="P129" s="184">
        <f>'дод.3 за ГРК'!Q13</f>
        <v>2300000</v>
      </c>
    </row>
    <row r="130" spans="1:16" s="39" customFormat="1" ht="47.25">
      <c r="A130" s="333">
        <v>7370</v>
      </c>
      <c r="B130" s="237" t="s">
        <v>231</v>
      </c>
      <c r="C130" s="50" t="s">
        <v>396</v>
      </c>
      <c r="D130" s="240">
        <f>'дод.3 за ГРК'!E165+'дод.3 за ГРК'!E171</f>
        <v>490800</v>
      </c>
      <c r="E130" s="240">
        <f>'дод.3 за ГРК'!F165+'дод.3 за ГРК'!F171</f>
        <v>490800</v>
      </c>
      <c r="F130" s="240">
        <f>'дод.3 за ГРК'!G165+'дод.3 за ГРК'!G171</f>
        <v>0</v>
      </c>
      <c r="G130" s="240">
        <f>'дод.3 за ГРК'!H165+'дод.3 за ГРК'!H171</f>
        <v>0</v>
      </c>
      <c r="H130" s="240">
        <f>'дод.3 за ГРК'!I165+'дод.3 за ГРК'!I171</f>
        <v>0</v>
      </c>
      <c r="I130" s="240">
        <f>'дод.3 за ГРК'!J165+'дод.3 за ГРК'!J171</f>
        <v>3035600</v>
      </c>
      <c r="J130" s="240">
        <f>'дод.3 за ГРК'!K165+'дод.3 за ГРК'!K171</f>
        <v>0</v>
      </c>
      <c r="K130" s="240">
        <f>'дод.3 за ГРК'!L165+'дод.3 за ГРК'!L171</f>
        <v>0</v>
      </c>
      <c r="L130" s="240">
        <f>'дод.3 за ГРК'!M165+'дод.3 за ГРК'!M171</f>
        <v>0</v>
      </c>
      <c r="M130" s="240">
        <f>'дод.3 за ГРК'!N165+'дод.3 за ГРК'!N171</f>
        <v>3035600</v>
      </c>
      <c r="N130" s="240">
        <f>'дод.3 за ГРК'!O165+'дод.3 за ГРК'!O171</f>
        <v>3035600</v>
      </c>
      <c r="O130" s="240">
        <f>'дод.3 за ГРК'!P165+'дод.3 за ГРК'!P171</f>
        <v>3035600</v>
      </c>
      <c r="P130" s="240">
        <f>'дод.3 за ГРК'!Q165+'дод.3 за ГРК'!Q171</f>
        <v>3526400</v>
      </c>
    </row>
    <row r="131" spans="1:16" s="39" customFormat="1" ht="47.25">
      <c r="A131" s="119">
        <v>7400</v>
      </c>
      <c r="B131" s="234"/>
      <c r="C131" s="104" t="s">
        <v>59</v>
      </c>
      <c r="D131" s="113">
        <f>D132+D134+D135</f>
        <v>5301200</v>
      </c>
      <c r="E131" s="113">
        <f aca="true" t="shared" si="27" ref="E131:P131">E132+E134+E135</f>
        <v>5301200</v>
      </c>
      <c r="F131" s="113">
        <f t="shared" si="27"/>
        <v>1460000</v>
      </c>
      <c r="G131" s="113">
        <f t="shared" si="27"/>
        <v>0</v>
      </c>
      <c r="H131" s="113">
        <f t="shared" si="27"/>
        <v>0</v>
      </c>
      <c r="I131" s="113">
        <f t="shared" si="27"/>
        <v>574720300</v>
      </c>
      <c r="J131" s="113">
        <f t="shared" si="27"/>
        <v>350950000</v>
      </c>
      <c r="K131" s="113">
        <f t="shared" si="27"/>
        <v>0</v>
      </c>
      <c r="L131" s="113">
        <f t="shared" si="27"/>
        <v>97000</v>
      </c>
      <c r="M131" s="113">
        <f t="shared" si="27"/>
        <v>223770300</v>
      </c>
      <c r="N131" s="113">
        <f t="shared" si="27"/>
        <v>5000000</v>
      </c>
      <c r="O131" s="113">
        <f t="shared" si="27"/>
        <v>5000000</v>
      </c>
      <c r="P131" s="113">
        <f t="shared" si="27"/>
        <v>580021500</v>
      </c>
    </row>
    <row r="132" spans="1:16" s="39" customFormat="1" ht="47.25">
      <c r="A132" s="237" t="s">
        <v>380</v>
      </c>
      <c r="B132" s="234"/>
      <c r="C132" s="343" t="s">
        <v>379</v>
      </c>
      <c r="D132" s="240">
        <f>D133</f>
        <v>3301200</v>
      </c>
      <c r="E132" s="240">
        <f aca="true" t="shared" si="28" ref="E132:P132">E133</f>
        <v>3301200</v>
      </c>
      <c r="F132" s="240">
        <f t="shared" si="28"/>
        <v>1460000</v>
      </c>
      <c r="G132" s="240">
        <f t="shared" si="28"/>
        <v>0</v>
      </c>
      <c r="H132" s="240">
        <f t="shared" si="28"/>
        <v>0</v>
      </c>
      <c r="I132" s="240">
        <f t="shared" si="28"/>
        <v>980000</v>
      </c>
      <c r="J132" s="240">
        <f t="shared" si="28"/>
        <v>950000</v>
      </c>
      <c r="K132" s="240">
        <f t="shared" si="28"/>
        <v>0</v>
      </c>
      <c r="L132" s="240">
        <f t="shared" si="28"/>
        <v>97000</v>
      </c>
      <c r="M132" s="240">
        <f t="shared" si="28"/>
        <v>30000</v>
      </c>
      <c r="N132" s="240">
        <f t="shared" si="28"/>
        <v>0</v>
      </c>
      <c r="O132" s="240">
        <f t="shared" si="28"/>
        <v>0</v>
      </c>
      <c r="P132" s="240">
        <f t="shared" si="28"/>
        <v>4281200</v>
      </c>
    </row>
    <row r="133" spans="1:16" s="45" customFormat="1" ht="31.5">
      <c r="A133" s="174" t="s">
        <v>244</v>
      </c>
      <c r="B133" s="175" t="s">
        <v>245</v>
      </c>
      <c r="C133" s="173" t="s">
        <v>246</v>
      </c>
      <c r="D133" s="184">
        <f>'дод.3 за ГРК'!E31</f>
        <v>3301200</v>
      </c>
      <c r="E133" s="184">
        <f>'дод.3 за ГРК'!F31</f>
        <v>3301200</v>
      </c>
      <c r="F133" s="184">
        <f>'дод.3 за ГРК'!G31</f>
        <v>1460000</v>
      </c>
      <c r="G133" s="184">
        <f>'дод.3 за ГРК'!H31</f>
        <v>0</v>
      </c>
      <c r="H133" s="184">
        <f>'дод.3 за ГРК'!I31</f>
        <v>0</v>
      </c>
      <c r="I133" s="184">
        <f>'дод.3 за ГРК'!J31</f>
        <v>980000</v>
      </c>
      <c r="J133" s="184">
        <f>'дод.3 за ГРК'!K31</f>
        <v>950000</v>
      </c>
      <c r="K133" s="184">
        <f>'дод.3 за ГРК'!L31</f>
        <v>0</v>
      </c>
      <c r="L133" s="184">
        <f>'дод.3 за ГРК'!M31</f>
        <v>97000</v>
      </c>
      <c r="M133" s="184">
        <f>'дод.3 за ГРК'!N31</f>
        <v>30000</v>
      </c>
      <c r="N133" s="184">
        <f>'дод.3 за ГРК'!O31</f>
        <v>0</v>
      </c>
      <c r="O133" s="184">
        <f>'дод.3 за ГРК'!P31</f>
        <v>0</v>
      </c>
      <c r="P133" s="184">
        <f>'дод.3 за ГРК'!Q31</f>
        <v>4281200</v>
      </c>
    </row>
    <row r="134" spans="1:16" s="39" customFormat="1" ht="31.5">
      <c r="A134" s="78">
        <v>7430</v>
      </c>
      <c r="B134" s="234" t="s">
        <v>272</v>
      </c>
      <c r="C134" s="235" t="s">
        <v>273</v>
      </c>
      <c r="D134" s="240">
        <f>'дод.3 за ГРК'!E176</f>
        <v>2000000</v>
      </c>
      <c r="E134" s="240">
        <f>'дод.3 за ГРК'!F176</f>
        <v>2000000</v>
      </c>
      <c r="F134" s="240">
        <f>'дод.3 за ГРК'!G176</f>
        <v>0</v>
      </c>
      <c r="G134" s="240">
        <f>'дод.3 за ГРК'!H176</f>
        <v>0</v>
      </c>
      <c r="H134" s="240">
        <f>'дод.3 за ГРК'!I176</f>
        <v>0</v>
      </c>
      <c r="I134" s="240">
        <f>'дод.3 за ГРК'!J176</f>
        <v>2000000</v>
      </c>
      <c r="J134" s="240">
        <f>'дод.3 за ГРК'!K176</f>
        <v>0</v>
      </c>
      <c r="K134" s="240">
        <f>'дод.3 за ГРК'!L176</f>
        <v>0</v>
      </c>
      <c r="L134" s="240">
        <f>'дод.3 за ГРК'!M176</f>
        <v>0</v>
      </c>
      <c r="M134" s="240">
        <f>'дод.3 за ГРК'!N176</f>
        <v>2000000</v>
      </c>
      <c r="N134" s="240">
        <f>'дод.3 за ГРК'!O176</f>
        <v>2000000</v>
      </c>
      <c r="O134" s="240">
        <f>'дод.3 за ГРК'!P176</f>
        <v>2000000</v>
      </c>
      <c r="P134" s="240">
        <f>'дод.3 за ГРК'!Q176</f>
        <v>4000000</v>
      </c>
    </row>
    <row r="135" spans="1:16" s="39" customFormat="1" ht="47.25">
      <c r="A135" s="274">
        <v>7460</v>
      </c>
      <c r="B135" s="234" t="s">
        <v>386</v>
      </c>
      <c r="C135" s="343" t="s">
        <v>387</v>
      </c>
      <c r="D135" s="240">
        <f>D136+D137+D138</f>
        <v>0</v>
      </c>
      <c r="E135" s="240">
        <f aca="true" t="shared" si="29" ref="E135:P135">E136+E137+E138</f>
        <v>0</v>
      </c>
      <c r="F135" s="240">
        <f t="shared" si="29"/>
        <v>0</v>
      </c>
      <c r="G135" s="240">
        <f t="shared" si="29"/>
        <v>0</v>
      </c>
      <c r="H135" s="240">
        <f t="shared" si="29"/>
        <v>0</v>
      </c>
      <c r="I135" s="240">
        <f t="shared" si="29"/>
        <v>571740300</v>
      </c>
      <c r="J135" s="240">
        <f t="shared" si="29"/>
        <v>350000000</v>
      </c>
      <c r="K135" s="240">
        <f t="shared" si="29"/>
        <v>0</v>
      </c>
      <c r="L135" s="240">
        <f t="shared" si="29"/>
        <v>0</v>
      </c>
      <c r="M135" s="240">
        <f t="shared" si="29"/>
        <v>221740300</v>
      </c>
      <c r="N135" s="240">
        <f t="shared" si="29"/>
        <v>3000000</v>
      </c>
      <c r="O135" s="240">
        <f t="shared" si="29"/>
        <v>3000000</v>
      </c>
      <c r="P135" s="240">
        <f t="shared" si="29"/>
        <v>571740300</v>
      </c>
    </row>
    <row r="136" spans="1:16" s="45" customFormat="1" ht="78.75">
      <c r="A136" s="195">
        <v>7461</v>
      </c>
      <c r="B136" s="175" t="s">
        <v>386</v>
      </c>
      <c r="C136" s="220" t="s">
        <v>388</v>
      </c>
      <c r="D136" s="184">
        <f>'дод.3 за ГРК'!E178</f>
        <v>0</v>
      </c>
      <c r="E136" s="184">
        <f>'дод.3 за ГРК'!F178</f>
        <v>0</v>
      </c>
      <c r="F136" s="184">
        <f>'дод.3 за ГРК'!G178</f>
        <v>0</v>
      </c>
      <c r="G136" s="184">
        <f>'дод.3 за ГРК'!H178</f>
        <v>0</v>
      </c>
      <c r="H136" s="184">
        <f>'дод.3 за ГРК'!I178</f>
        <v>0</v>
      </c>
      <c r="I136" s="184">
        <f>'дод.3 за ГРК'!J178</f>
        <v>3000000</v>
      </c>
      <c r="J136" s="184">
        <f>'дод.3 за ГРК'!K178</f>
        <v>0</v>
      </c>
      <c r="K136" s="184">
        <f>'дод.3 за ГРК'!L178</f>
        <v>0</v>
      </c>
      <c r="L136" s="184">
        <f>'дод.3 за ГРК'!M178</f>
        <v>0</v>
      </c>
      <c r="M136" s="184">
        <f>'дод.3 за ГРК'!N178</f>
        <v>3000000</v>
      </c>
      <c r="N136" s="184">
        <f>'дод.3 за ГРК'!O178</f>
        <v>3000000</v>
      </c>
      <c r="O136" s="184">
        <f>'дод.3 за ГРК'!P178</f>
        <v>3000000</v>
      </c>
      <c r="P136" s="184">
        <f>'дод.3 за ГРК'!Q178</f>
        <v>3000000</v>
      </c>
    </row>
    <row r="137" spans="1:16" s="45" customFormat="1" ht="78.75">
      <c r="A137" s="195">
        <v>7462</v>
      </c>
      <c r="B137" s="175" t="s">
        <v>386</v>
      </c>
      <c r="C137" s="220" t="s">
        <v>598</v>
      </c>
      <c r="D137" s="184">
        <f>'дод.3 за ГРК'!E179</f>
        <v>0</v>
      </c>
      <c r="E137" s="184">
        <f>'дод.3 за ГРК'!F179</f>
        <v>0</v>
      </c>
      <c r="F137" s="184">
        <f>'дод.3 за ГРК'!G179</f>
        <v>0</v>
      </c>
      <c r="G137" s="184">
        <f>'дод.3 за ГРК'!H179</f>
        <v>0</v>
      </c>
      <c r="H137" s="184">
        <f>'дод.3 за ГРК'!I179</f>
        <v>0</v>
      </c>
      <c r="I137" s="184">
        <f>'дод.3 за ГРК'!J179</f>
        <v>218740300</v>
      </c>
      <c r="J137" s="184">
        <f>'дод.3 за ГРК'!K179</f>
        <v>0</v>
      </c>
      <c r="K137" s="184">
        <f>'дод.3 за ГРК'!L179</f>
        <v>0</v>
      </c>
      <c r="L137" s="184">
        <f>'дод.3 за ГРК'!M179</f>
        <v>0</v>
      </c>
      <c r="M137" s="184">
        <f>'дод.3 за ГРК'!N179</f>
        <v>218740300</v>
      </c>
      <c r="N137" s="184">
        <f>'дод.3 за ГРК'!O179</f>
        <v>0</v>
      </c>
      <c r="O137" s="184">
        <f>'дод.3 за ГРК'!P179</f>
        <v>0</v>
      </c>
      <c r="P137" s="184">
        <f>'дод.3 за ГРК'!Q179</f>
        <v>218740300</v>
      </c>
    </row>
    <row r="138" spans="1:16" s="80" customFormat="1" ht="110.25">
      <c r="A138" s="195">
        <v>7464</v>
      </c>
      <c r="B138" s="175" t="s">
        <v>386</v>
      </c>
      <c r="C138" s="220" t="s">
        <v>260</v>
      </c>
      <c r="D138" s="184">
        <f>'дод.3 за ГРК'!E180</f>
        <v>0</v>
      </c>
      <c r="E138" s="184">
        <f>'дод.3 за ГРК'!F180</f>
        <v>0</v>
      </c>
      <c r="F138" s="184">
        <f>'дод.3 за ГРК'!G180</f>
        <v>0</v>
      </c>
      <c r="G138" s="184">
        <f>'дод.3 за ГРК'!H180</f>
        <v>0</v>
      </c>
      <c r="H138" s="184">
        <f>'дод.3 за ГРК'!I180</f>
        <v>0</v>
      </c>
      <c r="I138" s="184">
        <f>'дод.3 за ГРК'!J180</f>
        <v>350000000</v>
      </c>
      <c r="J138" s="184">
        <f>'дод.3 за ГРК'!K180</f>
        <v>350000000</v>
      </c>
      <c r="K138" s="184">
        <f>'дод.3 за ГРК'!L180</f>
        <v>0</v>
      </c>
      <c r="L138" s="184">
        <f>'дод.3 за ГРК'!M180</f>
        <v>0</v>
      </c>
      <c r="M138" s="184">
        <f>'дод.3 за ГРК'!N180</f>
        <v>0</v>
      </c>
      <c r="N138" s="184">
        <f>'дод.3 за ГРК'!O180</f>
        <v>0</v>
      </c>
      <c r="O138" s="184">
        <f>'дод.3 за ГРК'!P180</f>
        <v>0</v>
      </c>
      <c r="P138" s="184">
        <f>'дод.3 за ГРК'!Q180</f>
        <v>350000000</v>
      </c>
    </row>
    <row r="139" spans="1:16" s="39" customFormat="1" ht="31.5">
      <c r="A139" s="374">
        <v>7500</v>
      </c>
      <c r="B139" s="175"/>
      <c r="C139" s="355" t="s">
        <v>60</v>
      </c>
      <c r="D139" s="239">
        <f>SUM(D140:D141)</f>
        <v>2165000</v>
      </c>
      <c r="E139" s="239">
        <f aca="true" t="shared" si="30" ref="E139:P139">SUM(E140:E141)</f>
        <v>2165000</v>
      </c>
      <c r="F139" s="239">
        <f t="shared" si="30"/>
        <v>0</v>
      </c>
      <c r="G139" s="239">
        <f t="shared" si="30"/>
        <v>0</v>
      </c>
      <c r="H139" s="239">
        <f t="shared" si="30"/>
        <v>0</v>
      </c>
      <c r="I139" s="239">
        <f t="shared" si="30"/>
        <v>450000</v>
      </c>
      <c r="J139" s="239">
        <f t="shared" si="30"/>
        <v>0</v>
      </c>
      <c r="K139" s="239">
        <f t="shared" si="30"/>
        <v>0</v>
      </c>
      <c r="L139" s="239">
        <f t="shared" si="30"/>
        <v>0</v>
      </c>
      <c r="M139" s="239">
        <f t="shared" si="30"/>
        <v>450000</v>
      </c>
      <c r="N139" s="239">
        <f t="shared" si="30"/>
        <v>450000</v>
      </c>
      <c r="O139" s="239">
        <f t="shared" si="30"/>
        <v>450000</v>
      </c>
      <c r="P139" s="239">
        <f t="shared" si="30"/>
        <v>2615000</v>
      </c>
    </row>
    <row r="140" spans="1:16" ht="31.5">
      <c r="A140" s="237" t="s">
        <v>250</v>
      </c>
      <c r="B140" s="234" t="s">
        <v>251</v>
      </c>
      <c r="C140" s="235" t="s">
        <v>263</v>
      </c>
      <c r="D140" s="386">
        <f>'дод.3 за ГРК'!E32</f>
        <v>565000</v>
      </c>
      <c r="E140" s="386">
        <f>'дод.3 за ГРК'!F32</f>
        <v>565000</v>
      </c>
      <c r="F140" s="386">
        <f>'дод.3 за ГРК'!G32</f>
        <v>0</v>
      </c>
      <c r="G140" s="386">
        <f>'дод.3 за ГРК'!H32</f>
        <v>0</v>
      </c>
      <c r="H140" s="386">
        <f>'дод.3 за ГРК'!I32</f>
        <v>0</v>
      </c>
      <c r="I140" s="386">
        <f>'дод.3 за ГРК'!J32</f>
        <v>450000</v>
      </c>
      <c r="J140" s="386">
        <f>'дод.3 за ГРК'!K32</f>
        <v>0</v>
      </c>
      <c r="K140" s="386">
        <f>'дод.3 за ГРК'!L32</f>
        <v>0</v>
      </c>
      <c r="L140" s="386">
        <f>'дод.3 за ГРК'!M32</f>
        <v>0</v>
      </c>
      <c r="M140" s="386">
        <f>'дод.3 за ГРК'!N32</f>
        <v>450000</v>
      </c>
      <c r="N140" s="386">
        <f>'дод.3 за ГРК'!O32</f>
        <v>450000</v>
      </c>
      <c r="O140" s="386">
        <f>'дод.3 за ГРК'!P32</f>
        <v>450000</v>
      </c>
      <c r="P140" s="386">
        <f>'дод.3 за ГРК'!Q32</f>
        <v>1015000</v>
      </c>
    </row>
    <row r="141" spans="1:16" ht="31.5">
      <c r="A141" s="78">
        <v>7610</v>
      </c>
      <c r="B141" s="234" t="s">
        <v>278</v>
      </c>
      <c r="C141" s="235" t="s">
        <v>279</v>
      </c>
      <c r="D141" s="386">
        <f>'дод.3 за ГРК'!E197</f>
        <v>1600000</v>
      </c>
      <c r="E141" s="386">
        <f>'дод.3 за ГРК'!F197</f>
        <v>1600000</v>
      </c>
      <c r="F141" s="386">
        <f>'дод.3 за ГРК'!G197</f>
        <v>0</v>
      </c>
      <c r="G141" s="386">
        <f>'дод.3 за ГРК'!H197</f>
        <v>0</v>
      </c>
      <c r="H141" s="386">
        <f>'дод.3 за ГРК'!I197</f>
        <v>0</v>
      </c>
      <c r="I141" s="386">
        <f>'дод.3 за ГРК'!J197</f>
        <v>0</v>
      </c>
      <c r="J141" s="386">
        <f>'дод.3 за ГРК'!K197</f>
        <v>0</v>
      </c>
      <c r="K141" s="386">
        <f>'дод.3 за ГРК'!L197</f>
        <v>0</v>
      </c>
      <c r="L141" s="386">
        <f>'дод.3 за ГРК'!M197</f>
        <v>0</v>
      </c>
      <c r="M141" s="386">
        <f>'дод.3 за ГРК'!N197</f>
        <v>0</v>
      </c>
      <c r="N141" s="386">
        <f>'дод.3 за ГРК'!O197</f>
        <v>0</v>
      </c>
      <c r="O141" s="386">
        <f>'дод.3 за ГРК'!P197</f>
        <v>0</v>
      </c>
      <c r="P141" s="386">
        <f>'дод.3 за ГРК'!Q197</f>
        <v>1600000</v>
      </c>
    </row>
    <row r="142" spans="1:16" ht="47.25">
      <c r="A142" s="119">
        <v>7600</v>
      </c>
      <c r="B142" s="234"/>
      <c r="C142" s="104" t="s">
        <v>61</v>
      </c>
      <c r="D142" s="229">
        <f>D143+D145+D146+D147+D148</f>
        <v>8643000</v>
      </c>
      <c r="E142" s="229">
        <f aca="true" t="shared" si="31" ref="E142:P142">E143+E145+E146+E147+E148</f>
        <v>8643000</v>
      </c>
      <c r="F142" s="229">
        <f t="shared" si="31"/>
        <v>0</v>
      </c>
      <c r="G142" s="229">
        <f t="shared" si="31"/>
        <v>0</v>
      </c>
      <c r="H142" s="229">
        <f t="shared" si="31"/>
        <v>0</v>
      </c>
      <c r="I142" s="229">
        <f t="shared" si="31"/>
        <v>160000</v>
      </c>
      <c r="J142" s="229">
        <f t="shared" si="31"/>
        <v>0</v>
      </c>
      <c r="K142" s="229">
        <f t="shared" si="31"/>
        <v>0</v>
      </c>
      <c r="L142" s="229">
        <f t="shared" si="31"/>
        <v>0</v>
      </c>
      <c r="M142" s="229">
        <f t="shared" si="31"/>
        <v>160000</v>
      </c>
      <c r="N142" s="229">
        <f t="shared" si="31"/>
        <v>160000</v>
      </c>
      <c r="O142" s="229">
        <f t="shared" si="31"/>
        <v>160000</v>
      </c>
      <c r="P142" s="229">
        <f t="shared" si="31"/>
        <v>8803000</v>
      </c>
    </row>
    <row r="143" spans="1:16" ht="31.5">
      <c r="A143" s="78">
        <v>7620</v>
      </c>
      <c r="B143" s="234"/>
      <c r="C143" s="343" t="s">
        <v>58</v>
      </c>
      <c r="D143" s="386">
        <f>D144</f>
        <v>3000000</v>
      </c>
      <c r="E143" s="386">
        <f aca="true" t="shared" si="32" ref="E143:P143">E144</f>
        <v>3000000</v>
      </c>
      <c r="F143" s="386">
        <f t="shared" si="32"/>
        <v>0</v>
      </c>
      <c r="G143" s="386">
        <f t="shared" si="32"/>
        <v>0</v>
      </c>
      <c r="H143" s="386">
        <f t="shared" si="32"/>
        <v>0</v>
      </c>
      <c r="I143" s="386">
        <f t="shared" si="32"/>
        <v>0</v>
      </c>
      <c r="J143" s="386">
        <f t="shared" si="32"/>
        <v>0</v>
      </c>
      <c r="K143" s="386">
        <f t="shared" si="32"/>
        <v>0</v>
      </c>
      <c r="L143" s="386">
        <f t="shared" si="32"/>
        <v>0</v>
      </c>
      <c r="M143" s="386">
        <f t="shared" si="32"/>
        <v>0</v>
      </c>
      <c r="N143" s="386">
        <f t="shared" si="32"/>
        <v>0</v>
      </c>
      <c r="O143" s="386">
        <f t="shared" si="32"/>
        <v>0</v>
      </c>
      <c r="P143" s="386">
        <f t="shared" si="32"/>
        <v>3000000</v>
      </c>
    </row>
    <row r="144" spans="1:16" s="210" customFormat="1" ht="31.5">
      <c r="A144" s="183">
        <v>7622</v>
      </c>
      <c r="B144" s="175" t="s">
        <v>235</v>
      </c>
      <c r="C144" s="173" t="s">
        <v>280</v>
      </c>
      <c r="D144" s="230">
        <f>'дод.3 за ГРК'!E199</f>
        <v>3000000</v>
      </c>
      <c r="E144" s="230">
        <f>'дод.3 за ГРК'!F199</f>
        <v>3000000</v>
      </c>
      <c r="F144" s="230">
        <f>'дод.3 за ГРК'!G199</f>
        <v>0</v>
      </c>
      <c r="G144" s="230">
        <f>'дод.3 за ГРК'!H199</f>
        <v>0</v>
      </c>
      <c r="H144" s="230">
        <f>'дод.3 за ГРК'!I199</f>
        <v>0</v>
      </c>
      <c r="I144" s="230">
        <f>'дод.3 за ГРК'!J199</f>
        <v>0</v>
      </c>
      <c r="J144" s="230">
        <f>'дод.3 за ГРК'!K199</f>
        <v>0</v>
      </c>
      <c r="K144" s="230">
        <f>'дод.3 за ГРК'!L199</f>
        <v>0</v>
      </c>
      <c r="L144" s="230">
        <f>'дод.3 за ГРК'!M199</f>
        <v>0</v>
      </c>
      <c r="M144" s="230">
        <f>'дод.3 за ГРК'!N199</f>
        <v>0</v>
      </c>
      <c r="N144" s="230">
        <f>'дод.3 за ГРК'!O199</f>
        <v>0</v>
      </c>
      <c r="O144" s="230">
        <f>'дод.3 за ГРК'!P199</f>
        <v>0</v>
      </c>
      <c r="P144" s="230">
        <f>'дод.3 за ГРК'!Q199</f>
        <v>3000000</v>
      </c>
    </row>
    <row r="145" spans="1:16" s="39" customFormat="1" ht="31.5">
      <c r="A145" s="234" t="s">
        <v>234</v>
      </c>
      <c r="B145" s="237" t="s">
        <v>235</v>
      </c>
      <c r="C145" s="235" t="s">
        <v>236</v>
      </c>
      <c r="D145" s="240">
        <f>'дод.3 за ГРК'!E14+'дод.3 за ГРК'!E194</f>
        <v>2290000</v>
      </c>
      <c r="E145" s="240">
        <f>'дод.3 за ГРК'!F14+'дод.3 за ГРК'!F194</f>
        <v>2290000</v>
      </c>
      <c r="F145" s="240">
        <f>'дод.3 за ГРК'!G14+'дод.3 за ГРК'!G194</f>
        <v>0</v>
      </c>
      <c r="G145" s="240">
        <f>'дод.3 за ГРК'!H14+'дод.3 за ГРК'!H194</f>
        <v>0</v>
      </c>
      <c r="H145" s="240">
        <f>'дод.3 за ГРК'!I14+'дод.3 за ГРК'!I194</f>
        <v>0</v>
      </c>
      <c r="I145" s="240">
        <f>'дод.3 за ГРК'!J14+'дод.3 за ГРК'!J194</f>
        <v>160000</v>
      </c>
      <c r="J145" s="240">
        <f>'дод.3 за ГРК'!K14+'дод.3 за ГРК'!K194</f>
        <v>0</v>
      </c>
      <c r="K145" s="240">
        <f>'дод.3 за ГРК'!L14+'дод.3 за ГРК'!L194</f>
        <v>0</v>
      </c>
      <c r="L145" s="240">
        <f>'дод.3 за ГРК'!M14+'дод.3 за ГРК'!M194</f>
        <v>0</v>
      </c>
      <c r="M145" s="240">
        <f>'дод.3 за ГРК'!N14+'дод.3 за ГРК'!N194</f>
        <v>160000</v>
      </c>
      <c r="N145" s="240">
        <f>'дод.3 за ГРК'!O14+'дод.3 за ГРК'!O194</f>
        <v>160000</v>
      </c>
      <c r="O145" s="240">
        <f>'дод.3 за ГРК'!P14+'дод.3 за ГРК'!P194</f>
        <v>160000</v>
      </c>
      <c r="P145" s="240">
        <f>'дод.3 за ГРК'!Q14+'дод.3 за ГРК'!Q194</f>
        <v>2450000</v>
      </c>
    </row>
    <row r="146" spans="1:16" s="39" customFormat="1" ht="15.75">
      <c r="A146" s="78" t="s">
        <v>389</v>
      </c>
      <c r="B146" s="234" t="s">
        <v>235</v>
      </c>
      <c r="C146" s="235" t="s">
        <v>390</v>
      </c>
      <c r="D146" s="240">
        <f>'дод.3 за ГРК'!E181</f>
        <v>3000000</v>
      </c>
      <c r="E146" s="240">
        <f>'дод.3 за ГРК'!F181</f>
        <v>3000000</v>
      </c>
      <c r="F146" s="240">
        <f>'дод.3 за ГРК'!G181</f>
        <v>0</v>
      </c>
      <c r="G146" s="240">
        <f>'дод.3 за ГРК'!H181</f>
        <v>0</v>
      </c>
      <c r="H146" s="240">
        <f>'дод.3 за ГРК'!I181</f>
        <v>0</v>
      </c>
      <c r="I146" s="240">
        <f>'дод.3 за ГРК'!J181</f>
        <v>0</v>
      </c>
      <c r="J146" s="240">
        <f>'дод.3 за ГРК'!K181</f>
        <v>0</v>
      </c>
      <c r="K146" s="240">
        <f>'дод.3 за ГРК'!L181</f>
        <v>0</v>
      </c>
      <c r="L146" s="240">
        <f>'дод.3 за ГРК'!M181</f>
        <v>0</v>
      </c>
      <c r="M146" s="240">
        <f>'дод.3 за ГРК'!N181</f>
        <v>0</v>
      </c>
      <c r="N146" s="240">
        <f>'дод.3 за ГРК'!O181</f>
        <v>0</v>
      </c>
      <c r="O146" s="240">
        <f>'дод.3 за ГРК'!P181</f>
        <v>0</v>
      </c>
      <c r="P146" s="240">
        <f>'дод.3 за ГРК'!Q181</f>
        <v>3000000</v>
      </c>
    </row>
    <row r="147" spans="1:16" s="39" customFormat="1" ht="31.5">
      <c r="A147" s="237" t="s">
        <v>238</v>
      </c>
      <c r="B147" s="237" t="s">
        <v>231</v>
      </c>
      <c r="C147" s="235" t="s">
        <v>239</v>
      </c>
      <c r="D147" s="240">
        <f>'дод.3 за ГРК'!E15</f>
        <v>150000</v>
      </c>
      <c r="E147" s="240">
        <f>'дод.3 за ГРК'!F15</f>
        <v>150000</v>
      </c>
      <c r="F147" s="240">
        <f>'дод.3 за ГРК'!G15</f>
        <v>0</v>
      </c>
      <c r="G147" s="240">
        <f>'дод.3 за ГРК'!H15</f>
        <v>0</v>
      </c>
      <c r="H147" s="240">
        <f>'дод.3 за ГРК'!I15</f>
        <v>0</v>
      </c>
      <c r="I147" s="240">
        <f>'дод.3 за ГРК'!J15</f>
        <v>0</v>
      </c>
      <c r="J147" s="240">
        <f>'дод.3 за ГРК'!K15</f>
        <v>0</v>
      </c>
      <c r="K147" s="240">
        <f>'дод.3 за ГРК'!L15</f>
        <v>0</v>
      </c>
      <c r="L147" s="240">
        <f>'дод.3 за ГРК'!M15</f>
        <v>0</v>
      </c>
      <c r="M147" s="240">
        <f>'дод.3 за ГРК'!N15</f>
        <v>0</v>
      </c>
      <c r="N147" s="240">
        <f>'дод.3 за ГРК'!O15</f>
        <v>0</v>
      </c>
      <c r="O147" s="240">
        <f>'дод.3 за ГРК'!P15</f>
        <v>0</v>
      </c>
      <c r="P147" s="240">
        <f>'дод.3 за ГРК'!Q15</f>
        <v>150000</v>
      </c>
    </row>
    <row r="148" spans="1:16" s="39" customFormat="1" ht="15.75">
      <c r="A148" s="234" t="s">
        <v>230</v>
      </c>
      <c r="B148" s="237" t="s">
        <v>231</v>
      </c>
      <c r="C148" s="235" t="s">
        <v>232</v>
      </c>
      <c r="D148" s="240">
        <f>D149</f>
        <v>203000</v>
      </c>
      <c r="E148" s="240">
        <f aca="true" t="shared" si="33" ref="E148:P148">E149</f>
        <v>203000</v>
      </c>
      <c r="F148" s="240">
        <f t="shared" si="33"/>
        <v>0</v>
      </c>
      <c r="G148" s="240">
        <f t="shared" si="33"/>
        <v>0</v>
      </c>
      <c r="H148" s="240">
        <f t="shared" si="33"/>
        <v>0</v>
      </c>
      <c r="I148" s="240">
        <f t="shared" si="33"/>
        <v>0</v>
      </c>
      <c r="J148" s="240">
        <f t="shared" si="33"/>
        <v>0</v>
      </c>
      <c r="K148" s="240">
        <f t="shared" si="33"/>
        <v>0</v>
      </c>
      <c r="L148" s="240">
        <f t="shared" si="33"/>
        <v>0</v>
      </c>
      <c r="M148" s="240">
        <f t="shared" si="33"/>
        <v>0</v>
      </c>
      <c r="N148" s="240">
        <f t="shared" si="33"/>
        <v>0</v>
      </c>
      <c r="O148" s="240">
        <f t="shared" si="33"/>
        <v>0</v>
      </c>
      <c r="P148" s="240">
        <f t="shared" si="33"/>
        <v>203000</v>
      </c>
    </row>
    <row r="149" spans="1:16" s="80" customFormat="1" ht="31.5">
      <c r="A149" s="175" t="s">
        <v>610</v>
      </c>
      <c r="B149" s="174" t="s">
        <v>231</v>
      </c>
      <c r="C149" s="173" t="s">
        <v>611</v>
      </c>
      <c r="D149" s="184">
        <f>'дод.3 за ГРК'!E17</f>
        <v>203000</v>
      </c>
      <c r="E149" s="184">
        <f>'дод.3 за ГРК'!F17</f>
        <v>203000</v>
      </c>
      <c r="F149" s="184">
        <f>'дод.3 за ГРК'!G17</f>
        <v>0</v>
      </c>
      <c r="G149" s="184">
        <f>'дод.3 за ГРК'!H17</f>
        <v>0</v>
      </c>
      <c r="H149" s="184">
        <f>'дод.3 за ГРК'!I17</f>
        <v>0</v>
      </c>
      <c r="I149" s="184">
        <f>'дод.3 за ГРК'!J17</f>
        <v>0</v>
      </c>
      <c r="J149" s="184">
        <f>'дод.3 за ГРК'!K17</f>
        <v>0</v>
      </c>
      <c r="K149" s="184">
        <f>'дод.3 за ГРК'!L17</f>
        <v>0</v>
      </c>
      <c r="L149" s="184">
        <f>'дод.3 за ГРК'!M17</f>
        <v>0</v>
      </c>
      <c r="M149" s="184">
        <f>'дод.3 за ГРК'!N17</f>
        <v>0</v>
      </c>
      <c r="N149" s="184">
        <f>'дод.3 за ГРК'!O17</f>
        <v>0</v>
      </c>
      <c r="O149" s="184">
        <f>'дод.3 за ГРК'!P17</f>
        <v>0</v>
      </c>
      <c r="P149" s="184">
        <f>'дод.3 за ГРК'!Q17</f>
        <v>203000</v>
      </c>
    </row>
    <row r="150" spans="1:16" s="39" customFormat="1" ht="15.75">
      <c r="A150" s="231">
        <v>8000</v>
      </c>
      <c r="B150" s="387"/>
      <c r="C150" s="249" t="s">
        <v>62</v>
      </c>
      <c r="D150" s="113">
        <f aca="true" t="shared" si="34" ref="D150:P150">D151+D153+D155+D159+D162</f>
        <v>42023200</v>
      </c>
      <c r="E150" s="113">
        <f t="shared" si="34"/>
        <v>4802000</v>
      </c>
      <c r="F150" s="113">
        <f t="shared" si="34"/>
        <v>0</v>
      </c>
      <c r="G150" s="113">
        <f t="shared" si="34"/>
        <v>0</v>
      </c>
      <c r="H150" s="113">
        <f t="shared" si="34"/>
        <v>0</v>
      </c>
      <c r="I150" s="113">
        <f t="shared" si="34"/>
        <v>4538100</v>
      </c>
      <c r="J150" s="113">
        <f t="shared" si="34"/>
        <v>700000</v>
      </c>
      <c r="K150" s="113">
        <f t="shared" si="34"/>
        <v>0</v>
      </c>
      <c r="L150" s="113">
        <f t="shared" si="34"/>
        <v>0</v>
      </c>
      <c r="M150" s="113">
        <f t="shared" si="34"/>
        <v>3838100</v>
      </c>
      <c r="N150" s="113">
        <f t="shared" si="34"/>
        <v>508000</v>
      </c>
      <c r="O150" s="113">
        <f t="shared" si="34"/>
        <v>508000</v>
      </c>
      <c r="P150" s="113">
        <f t="shared" si="34"/>
        <v>46561300</v>
      </c>
    </row>
    <row r="151" spans="1:16" s="39" customFormat="1" ht="63">
      <c r="A151" s="231">
        <v>8100</v>
      </c>
      <c r="B151" s="387"/>
      <c r="C151" s="104" t="s">
        <v>63</v>
      </c>
      <c r="D151" s="113">
        <f>D152</f>
        <v>2524000</v>
      </c>
      <c r="E151" s="113">
        <f aca="true" t="shared" si="35" ref="E151:P151">E152</f>
        <v>2524000</v>
      </c>
      <c r="F151" s="113">
        <f t="shared" si="35"/>
        <v>0</v>
      </c>
      <c r="G151" s="113">
        <f t="shared" si="35"/>
        <v>0</v>
      </c>
      <c r="H151" s="113">
        <f t="shared" si="35"/>
        <v>0</v>
      </c>
      <c r="I151" s="113">
        <f t="shared" si="35"/>
        <v>508000</v>
      </c>
      <c r="J151" s="113">
        <f t="shared" si="35"/>
        <v>0</v>
      </c>
      <c r="K151" s="113">
        <f t="shared" si="35"/>
        <v>0</v>
      </c>
      <c r="L151" s="113">
        <f t="shared" si="35"/>
        <v>0</v>
      </c>
      <c r="M151" s="113">
        <f t="shared" si="35"/>
        <v>508000</v>
      </c>
      <c r="N151" s="113">
        <f t="shared" si="35"/>
        <v>508000</v>
      </c>
      <c r="O151" s="113">
        <f t="shared" si="35"/>
        <v>508000</v>
      </c>
      <c r="P151" s="113">
        <f t="shared" si="35"/>
        <v>3032000</v>
      </c>
    </row>
    <row r="152" spans="1:16" s="39" customFormat="1" ht="47.25">
      <c r="A152" s="78">
        <v>8110</v>
      </c>
      <c r="B152" s="234" t="s">
        <v>281</v>
      </c>
      <c r="C152" s="50" t="s">
        <v>713</v>
      </c>
      <c r="D152" s="240">
        <f>'дод.3 за ГРК'!E205</f>
        <v>2524000</v>
      </c>
      <c r="E152" s="240">
        <f>'дод.3 за ГРК'!F205</f>
        <v>2524000</v>
      </c>
      <c r="F152" s="240">
        <f>'дод.3 за ГРК'!G205</f>
        <v>0</v>
      </c>
      <c r="G152" s="240">
        <f>'дод.3 за ГРК'!H205</f>
        <v>0</v>
      </c>
      <c r="H152" s="240">
        <f>'дод.3 за ГРК'!I205</f>
        <v>0</v>
      </c>
      <c r="I152" s="240">
        <f>'дод.3 за ГРК'!J205</f>
        <v>508000</v>
      </c>
      <c r="J152" s="240">
        <f>'дод.3 за ГРК'!K205</f>
        <v>0</v>
      </c>
      <c r="K152" s="240">
        <f>'дод.3 за ГРК'!L205</f>
        <v>0</v>
      </c>
      <c r="L152" s="240">
        <f>'дод.3 за ГРК'!M205</f>
        <v>0</v>
      </c>
      <c r="M152" s="240">
        <f>'дод.3 за ГРК'!N205</f>
        <v>508000</v>
      </c>
      <c r="N152" s="240">
        <f>'дод.3 за ГРК'!O205</f>
        <v>508000</v>
      </c>
      <c r="O152" s="240">
        <f>'дод.3 за ГРК'!P205</f>
        <v>508000</v>
      </c>
      <c r="P152" s="240">
        <f>'дод.3 за ГРК'!Q205</f>
        <v>3032000</v>
      </c>
    </row>
    <row r="153" spans="1:16" s="39" customFormat="1" ht="15.75">
      <c r="A153" s="119">
        <v>8200</v>
      </c>
      <c r="B153" s="234"/>
      <c r="C153" s="249" t="s">
        <v>64</v>
      </c>
      <c r="D153" s="113">
        <f>D154</f>
        <v>280000</v>
      </c>
      <c r="E153" s="113">
        <f aca="true" t="shared" si="36" ref="E153:P153">E154</f>
        <v>280000</v>
      </c>
      <c r="F153" s="113">
        <f t="shared" si="36"/>
        <v>0</v>
      </c>
      <c r="G153" s="113">
        <f t="shared" si="36"/>
        <v>0</v>
      </c>
      <c r="H153" s="113">
        <f t="shared" si="36"/>
        <v>0</v>
      </c>
      <c r="I153" s="113">
        <f t="shared" si="36"/>
        <v>0</v>
      </c>
      <c r="J153" s="113">
        <f t="shared" si="36"/>
        <v>0</v>
      </c>
      <c r="K153" s="113">
        <f t="shared" si="36"/>
        <v>0</v>
      </c>
      <c r="L153" s="113">
        <f t="shared" si="36"/>
        <v>0</v>
      </c>
      <c r="M153" s="113">
        <f t="shared" si="36"/>
        <v>0</v>
      </c>
      <c r="N153" s="113">
        <f t="shared" si="36"/>
        <v>0</v>
      </c>
      <c r="O153" s="113">
        <f t="shared" si="36"/>
        <v>0</v>
      </c>
      <c r="P153" s="113">
        <f t="shared" si="36"/>
        <v>280000</v>
      </c>
    </row>
    <row r="154" spans="1:16" s="39" customFormat="1" ht="31.5">
      <c r="A154" s="237" t="s">
        <v>268</v>
      </c>
      <c r="B154" s="234" t="s">
        <v>269</v>
      </c>
      <c r="C154" s="235" t="s">
        <v>270</v>
      </c>
      <c r="D154" s="240">
        <f>'дод.3 за ГРК'!E33</f>
        <v>280000</v>
      </c>
      <c r="E154" s="240">
        <f>'дод.3 за ГРК'!F33</f>
        <v>280000</v>
      </c>
      <c r="F154" s="240">
        <f>'дод.3 за ГРК'!G33</f>
        <v>0</v>
      </c>
      <c r="G154" s="240">
        <f>'дод.3 за ГРК'!H33</f>
        <v>0</v>
      </c>
      <c r="H154" s="240">
        <f>'дод.3 за ГРК'!I33</f>
        <v>0</v>
      </c>
      <c r="I154" s="240">
        <f>'дод.3 за ГРК'!J33</f>
        <v>0</v>
      </c>
      <c r="J154" s="240">
        <f>'дод.3 за ГРК'!K33</f>
        <v>0</v>
      </c>
      <c r="K154" s="240">
        <f>'дод.3 за ГРК'!L33</f>
        <v>0</v>
      </c>
      <c r="L154" s="240">
        <f>'дод.3 за ГРК'!M33</f>
        <v>0</v>
      </c>
      <c r="M154" s="240">
        <f>'дод.3 за ГРК'!N33</f>
        <v>0</v>
      </c>
      <c r="N154" s="240">
        <f>'дод.3 за ГРК'!O33</f>
        <v>0</v>
      </c>
      <c r="O154" s="240">
        <f>'дод.3 за ГРК'!P33</f>
        <v>0</v>
      </c>
      <c r="P154" s="240">
        <f>'дод.3 за ГРК'!Q33</f>
        <v>280000</v>
      </c>
    </row>
    <row r="155" spans="1:16" s="39" customFormat="1" ht="31.5">
      <c r="A155" s="105" t="s">
        <v>66</v>
      </c>
      <c r="B155" s="234"/>
      <c r="C155" s="104" t="s">
        <v>65</v>
      </c>
      <c r="D155" s="113">
        <f>D156+D158</f>
        <v>0</v>
      </c>
      <c r="E155" s="113">
        <f aca="true" t="shared" si="37" ref="E155:P155">E156+E158</f>
        <v>0</v>
      </c>
      <c r="F155" s="113">
        <f t="shared" si="37"/>
        <v>0</v>
      </c>
      <c r="G155" s="113">
        <f t="shared" si="37"/>
        <v>0</v>
      </c>
      <c r="H155" s="113">
        <f t="shared" si="37"/>
        <v>0</v>
      </c>
      <c r="I155" s="113">
        <f t="shared" si="37"/>
        <v>4030100</v>
      </c>
      <c r="J155" s="113">
        <f t="shared" si="37"/>
        <v>700000</v>
      </c>
      <c r="K155" s="113">
        <f t="shared" si="37"/>
        <v>0</v>
      </c>
      <c r="L155" s="113">
        <f t="shared" si="37"/>
        <v>0</v>
      </c>
      <c r="M155" s="113">
        <f t="shared" si="37"/>
        <v>3330100</v>
      </c>
      <c r="N155" s="113">
        <f t="shared" si="37"/>
        <v>0</v>
      </c>
      <c r="O155" s="113">
        <f t="shared" si="37"/>
        <v>0</v>
      </c>
      <c r="P155" s="113">
        <f t="shared" si="37"/>
        <v>4030100</v>
      </c>
    </row>
    <row r="156" spans="1:16" s="39" customFormat="1" ht="47.25">
      <c r="A156" s="78">
        <v>8310</v>
      </c>
      <c r="B156" s="133"/>
      <c r="C156" s="343" t="s">
        <v>397</v>
      </c>
      <c r="D156" s="240">
        <f>D157</f>
        <v>0</v>
      </c>
      <c r="E156" s="240">
        <f aca="true" t="shared" si="38" ref="E156:P156">E157</f>
        <v>0</v>
      </c>
      <c r="F156" s="240">
        <f t="shared" si="38"/>
        <v>0</v>
      </c>
      <c r="G156" s="240">
        <f t="shared" si="38"/>
        <v>0</v>
      </c>
      <c r="H156" s="240">
        <f t="shared" si="38"/>
        <v>0</v>
      </c>
      <c r="I156" s="240">
        <f t="shared" si="38"/>
        <v>360000</v>
      </c>
      <c r="J156" s="240">
        <f t="shared" si="38"/>
        <v>360000</v>
      </c>
      <c r="K156" s="240">
        <f t="shared" si="38"/>
        <v>0</v>
      </c>
      <c r="L156" s="240">
        <f t="shared" si="38"/>
        <v>0</v>
      </c>
      <c r="M156" s="240">
        <f t="shared" si="38"/>
        <v>0</v>
      </c>
      <c r="N156" s="240">
        <f t="shared" si="38"/>
        <v>0</v>
      </c>
      <c r="O156" s="240">
        <f t="shared" si="38"/>
        <v>0</v>
      </c>
      <c r="P156" s="240">
        <f t="shared" si="38"/>
        <v>360000</v>
      </c>
    </row>
    <row r="157" spans="1:16" s="45" customFormat="1" ht="31.5">
      <c r="A157" s="183">
        <v>8311</v>
      </c>
      <c r="B157" s="175" t="s">
        <v>398</v>
      </c>
      <c r="C157" s="173" t="s">
        <v>399</v>
      </c>
      <c r="D157" s="184">
        <f>'дод.3 за ГРК'!E191</f>
        <v>0</v>
      </c>
      <c r="E157" s="184">
        <f>'дод.3 за ГРК'!F191</f>
        <v>0</v>
      </c>
      <c r="F157" s="184">
        <f>'дод.3 за ГРК'!G191</f>
        <v>0</v>
      </c>
      <c r="G157" s="184">
        <f>'дод.3 за ГРК'!H191</f>
        <v>0</v>
      </c>
      <c r="H157" s="184">
        <f>'дод.3 за ГРК'!I191</f>
        <v>0</v>
      </c>
      <c r="I157" s="184">
        <f>'дод.3 за ГРК'!J191</f>
        <v>360000</v>
      </c>
      <c r="J157" s="184">
        <f>'дод.3 за ГРК'!K191</f>
        <v>360000</v>
      </c>
      <c r="K157" s="184">
        <f>'дод.3 за ГРК'!L191</f>
        <v>0</v>
      </c>
      <c r="L157" s="184">
        <f>'дод.3 за ГРК'!M191</f>
        <v>0</v>
      </c>
      <c r="M157" s="184">
        <f>'дод.3 за ГРК'!N191</f>
        <v>0</v>
      </c>
      <c r="N157" s="184">
        <f>'дод.3 за ГРК'!O191</f>
        <v>0</v>
      </c>
      <c r="O157" s="184">
        <f>'дод.3 за ГРК'!P191</f>
        <v>0</v>
      </c>
      <c r="P157" s="184">
        <f>'дод.3 за ГРК'!Q191</f>
        <v>360000</v>
      </c>
    </row>
    <row r="158" spans="1:16" s="39" customFormat="1" ht="31.5">
      <c r="A158" s="78">
        <v>8340</v>
      </c>
      <c r="B158" s="234" t="s">
        <v>400</v>
      </c>
      <c r="C158" s="343" t="s">
        <v>401</v>
      </c>
      <c r="D158" s="240">
        <f>'дод.3 за ГРК'!E202</f>
        <v>0</v>
      </c>
      <c r="E158" s="240">
        <f>'дод.3 за ГРК'!F202</f>
        <v>0</v>
      </c>
      <c r="F158" s="240">
        <f>'дод.3 за ГРК'!G202</f>
        <v>0</v>
      </c>
      <c r="G158" s="240">
        <f>'дод.3 за ГРК'!H202</f>
        <v>0</v>
      </c>
      <c r="H158" s="240">
        <f>'дод.3 за ГРК'!I202</f>
        <v>0</v>
      </c>
      <c r="I158" s="240">
        <f>'дод.3 за ГРК'!J202</f>
        <v>3670100</v>
      </c>
      <c r="J158" s="240">
        <f>'дод.3 за ГРК'!K202</f>
        <v>340000</v>
      </c>
      <c r="K158" s="240">
        <f>'дод.3 за ГРК'!L202</f>
        <v>0</v>
      </c>
      <c r="L158" s="240">
        <f>'дод.3 за ГРК'!M202</f>
        <v>0</v>
      </c>
      <c r="M158" s="240">
        <f>'дод.3 за ГРК'!N202</f>
        <v>3330100</v>
      </c>
      <c r="N158" s="240">
        <f>'дод.3 за ГРК'!O202</f>
        <v>0</v>
      </c>
      <c r="O158" s="240">
        <f>'дод.3 за ГРК'!P202</f>
        <v>0</v>
      </c>
      <c r="P158" s="240">
        <f>'дод.3 за ГРК'!Q202</f>
        <v>3670100</v>
      </c>
    </row>
    <row r="159" spans="1:16" s="39" customFormat="1" ht="15.75">
      <c r="A159" s="119">
        <v>8400</v>
      </c>
      <c r="B159" s="234"/>
      <c r="C159" s="249" t="s">
        <v>67</v>
      </c>
      <c r="D159" s="113">
        <f>D160+D161</f>
        <v>1998000</v>
      </c>
      <c r="E159" s="113">
        <f aca="true" t="shared" si="39" ref="E159:P159">E160+E161</f>
        <v>1998000</v>
      </c>
      <c r="F159" s="113">
        <f t="shared" si="39"/>
        <v>0</v>
      </c>
      <c r="G159" s="113">
        <f t="shared" si="39"/>
        <v>0</v>
      </c>
      <c r="H159" s="113">
        <f t="shared" si="39"/>
        <v>0</v>
      </c>
      <c r="I159" s="113">
        <f t="shared" si="39"/>
        <v>0</v>
      </c>
      <c r="J159" s="113">
        <f t="shared" si="39"/>
        <v>0</v>
      </c>
      <c r="K159" s="113">
        <f t="shared" si="39"/>
        <v>0</v>
      </c>
      <c r="L159" s="113">
        <f t="shared" si="39"/>
        <v>0</v>
      </c>
      <c r="M159" s="113">
        <f t="shared" si="39"/>
        <v>0</v>
      </c>
      <c r="N159" s="113">
        <f t="shared" si="39"/>
        <v>0</v>
      </c>
      <c r="O159" s="113">
        <f t="shared" si="39"/>
        <v>0</v>
      </c>
      <c r="P159" s="113">
        <f t="shared" si="39"/>
        <v>1998000</v>
      </c>
    </row>
    <row r="160" spans="1:16" ht="31.5">
      <c r="A160" s="78">
        <v>8410</v>
      </c>
      <c r="B160" s="237" t="s">
        <v>274</v>
      </c>
      <c r="C160" s="339" t="s">
        <v>276</v>
      </c>
      <c r="D160" s="240">
        <f>'дод.3 за ГРК'!E184</f>
        <v>1698000</v>
      </c>
      <c r="E160" s="240">
        <f>'дод.3 за ГРК'!F184</f>
        <v>1698000</v>
      </c>
      <c r="F160" s="240">
        <f>'дод.3 за ГРК'!G184</f>
        <v>0</v>
      </c>
      <c r="G160" s="240">
        <f>'дод.3 за ГРК'!H184</f>
        <v>0</v>
      </c>
      <c r="H160" s="240">
        <f>'дод.3 за ГРК'!I184</f>
        <v>0</v>
      </c>
      <c r="I160" s="240">
        <f>'дод.3 за ГРК'!J184</f>
        <v>0</v>
      </c>
      <c r="J160" s="240">
        <f>'дод.3 за ГРК'!K184</f>
        <v>0</v>
      </c>
      <c r="K160" s="240">
        <f>'дод.3 за ГРК'!L184</f>
        <v>0</v>
      </c>
      <c r="L160" s="240">
        <f>'дод.3 за ГРК'!M184</f>
        <v>0</v>
      </c>
      <c r="M160" s="240">
        <f>'дод.3 за ГРК'!N184</f>
        <v>0</v>
      </c>
      <c r="N160" s="240">
        <f>'дод.3 за ГРК'!O184</f>
        <v>0</v>
      </c>
      <c r="O160" s="240">
        <f>'дод.3 за ГРК'!P184</f>
        <v>0</v>
      </c>
      <c r="P160" s="240">
        <f>'дод.3 за ГРК'!Q184</f>
        <v>1698000</v>
      </c>
    </row>
    <row r="161" spans="1:16" s="39" customFormat="1" ht="31.5">
      <c r="A161" s="78">
        <v>8420</v>
      </c>
      <c r="B161" s="237" t="s">
        <v>274</v>
      </c>
      <c r="C161" s="339" t="s">
        <v>275</v>
      </c>
      <c r="D161" s="240">
        <f>'дод.3 за ГРК'!E185</f>
        <v>300000</v>
      </c>
      <c r="E161" s="240">
        <f>'дод.3 за ГРК'!F185</f>
        <v>300000</v>
      </c>
      <c r="F161" s="240">
        <f>'дод.3 за ГРК'!G185</f>
        <v>0</v>
      </c>
      <c r="G161" s="240">
        <f>'дод.3 за ГРК'!H185</f>
        <v>0</v>
      </c>
      <c r="H161" s="240">
        <f>'дод.3 за ГРК'!I185</f>
        <v>0</v>
      </c>
      <c r="I161" s="240">
        <f>'дод.3 за ГРК'!J185</f>
        <v>0</v>
      </c>
      <c r="J161" s="240">
        <f>'дод.3 за ГРК'!K185</f>
        <v>0</v>
      </c>
      <c r="K161" s="240">
        <f>'дод.3 за ГРК'!L185</f>
        <v>0</v>
      </c>
      <c r="L161" s="240">
        <f>'дод.3 за ГРК'!M185</f>
        <v>0</v>
      </c>
      <c r="M161" s="240">
        <f>'дод.3 за ГРК'!N185</f>
        <v>0</v>
      </c>
      <c r="N161" s="240">
        <f>'дод.3 за ГРК'!O185</f>
        <v>0</v>
      </c>
      <c r="O161" s="240">
        <f>'дод.3 за ГРК'!P185</f>
        <v>0</v>
      </c>
      <c r="P161" s="240">
        <f>'дод.3 за ГРК'!Q185</f>
        <v>300000</v>
      </c>
    </row>
    <row r="162" spans="1:16" s="200" customFormat="1" ht="15.75">
      <c r="A162" s="119">
        <v>8700</v>
      </c>
      <c r="B162" s="106" t="s">
        <v>403</v>
      </c>
      <c r="C162" s="118" t="s">
        <v>402</v>
      </c>
      <c r="D162" s="113">
        <f>'дод.3 за ГРК'!E207</f>
        <v>37221200</v>
      </c>
      <c r="E162" s="113">
        <f>'дод.3 за ГРК'!F207</f>
        <v>0</v>
      </c>
      <c r="F162" s="113">
        <f>'дод.3 за ГРК'!G207</f>
        <v>0</v>
      </c>
      <c r="G162" s="113">
        <f>'дод.3 за ГРК'!H207</f>
        <v>0</v>
      </c>
      <c r="H162" s="113">
        <f>'дод.3 за ГРК'!I207</f>
        <v>0</v>
      </c>
      <c r="I162" s="113">
        <f>'дод.3 за ГРК'!J207</f>
        <v>0</v>
      </c>
      <c r="J162" s="113">
        <f>'дод.3 за ГРК'!K207</f>
        <v>0</v>
      </c>
      <c r="K162" s="113">
        <f>'дод.3 за ГРК'!L207</f>
        <v>0</v>
      </c>
      <c r="L162" s="113">
        <f>'дод.3 за ГРК'!M207</f>
        <v>0</v>
      </c>
      <c r="M162" s="113">
        <f>'дод.3 за ГРК'!N207</f>
        <v>0</v>
      </c>
      <c r="N162" s="113">
        <f>'дод.3 за ГРК'!O207</f>
        <v>0</v>
      </c>
      <c r="O162" s="113">
        <f>'дод.3 за ГРК'!P207</f>
        <v>0</v>
      </c>
      <c r="P162" s="113">
        <f>'дод.3 за ГРК'!Q207</f>
        <v>37221200</v>
      </c>
    </row>
    <row r="163" spans="1:17" s="45" customFormat="1" ht="15.75">
      <c r="A163" s="49"/>
      <c r="B163" s="175"/>
      <c r="C163" s="338" t="s">
        <v>565</v>
      </c>
      <c r="D163" s="239">
        <f>D8+D10+D32+D68+D91+D99+D115+D122+D150</f>
        <v>1739008300</v>
      </c>
      <c r="E163" s="239">
        <f aca="true" t="shared" si="40" ref="E163:P163">E8+E10+E32+E68+E91+E99+E115+E122+E150</f>
        <v>1701787100</v>
      </c>
      <c r="F163" s="239">
        <f t="shared" si="40"/>
        <v>387850300</v>
      </c>
      <c r="G163" s="239">
        <f t="shared" si="40"/>
        <v>47078000</v>
      </c>
      <c r="H163" s="239">
        <f t="shared" si="40"/>
        <v>0</v>
      </c>
      <c r="I163" s="239">
        <f t="shared" si="40"/>
        <v>723432100</v>
      </c>
      <c r="J163" s="239">
        <f t="shared" si="40"/>
        <v>407863600</v>
      </c>
      <c r="K163" s="239">
        <f t="shared" si="40"/>
        <v>4835400</v>
      </c>
      <c r="L163" s="239">
        <f t="shared" si="40"/>
        <v>3265500</v>
      </c>
      <c r="M163" s="239">
        <f t="shared" si="40"/>
        <v>315568500</v>
      </c>
      <c r="N163" s="239">
        <f t="shared" si="40"/>
        <v>91346100</v>
      </c>
      <c r="O163" s="239">
        <f t="shared" si="40"/>
        <v>91346100</v>
      </c>
      <c r="P163" s="239">
        <f t="shared" si="40"/>
        <v>2462440400</v>
      </c>
      <c r="Q163" s="384">
        <f>P163-'дод.3 за ГРК'!Q208</f>
        <v>0</v>
      </c>
    </row>
    <row r="164" spans="1:16" s="170" customFormat="1" ht="173.25">
      <c r="A164" s="320" t="s">
        <v>32</v>
      </c>
      <c r="B164" s="321" t="s">
        <v>403</v>
      </c>
      <c r="C164" s="383" t="s">
        <v>534</v>
      </c>
      <c r="D164" s="240">
        <f>'дод.3 за ГРК'!E211</f>
        <v>20731400</v>
      </c>
      <c r="E164" s="240">
        <f>'дод.3 за ГРК'!F211</f>
        <v>0</v>
      </c>
      <c r="F164" s="240">
        <f>'дод.3 за ГРК'!G211</f>
        <v>0</v>
      </c>
      <c r="G164" s="240">
        <f>'дод.3 за ГРК'!H211</f>
        <v>0</v>
      </c>
      <c r="H164" s="240">
        <f>'дод.3 за ГРК'!I211</f>
        <v>20731400</v>
      </c>
      <c r="I164" s="240">
        <f>'дод.3 за ГРК'!J211</f>
        <v>0</v>
      </c>
      <c r="J164" s="240">
        <f>'дод.3 за ГРК'!K211</f>
        <v>0</v>
      </c>
      <c r="K164" s="240">
        <f>'дод.3 за ГРК'!L211</f>
        <v>0</v>
      </c>
      <c r="L164" s="240">
        <f>'дод.3 за ГРК'!M211</f>
        <v>0</v>
      </c>
      <c r="M164" s="240">
        <f>'дод.3 за ГРК'!N211</f>
        <v>0</v>
      </c>
      <c r="N164" s="240">
        <f>'дод.3 за ГРК'!O211</f>
        <v>0</v>
      </c>
      <c r="O164" s="240">
        <f>'дод.3 за ГРК'!P211</f>
        <v>0</v>
      </c>
      <c r="P164" s="240">
        <f>'дод.3 за ГРК'!Q211</f>
        <v>20731400</v>
      </c>
    </row>
    <row r="165" spans="1:16" s="45" customFormat="1" ht="15.75">
      <c r="A165" s="120">
        <v>9000</v>
      </c>
      <c r="B165" s="175"/>
      <c r="C165" s="355" t="s">
        <v>572</v>
      </c>
      <c r="D165" s="239">
        <f>D166+D168+D173+D176</f>
        <v>4852278800</v>
      </c>
      <c r="E165" s="239">
        <f aca="true" t="shared" si="41" ref="E165:P165">E166+E168+E173+E176</f>
        <v>4852278800</v>
      </c>
      <c r="F165" s="239">
        <f t="shared" si="41"/>
        <v>0</v>
      </c>
      <c r="G165" s="239">
        <f t="shared" si="41"/>
        <v>0</v>
      </c>
      <c r="H165" s="239">
        <f t="shared" si="41"/>
        <v>0</v>
      </c>
      <c r="I165" s="239">
        <f t="shared" si="41"/>
        <v>0</v>
      </c>
      <c r="J165" s="239">
        <f t="shared" si="41"/>
        <v>0</v>
      </c>
      <c r="K165" s="239">
        <f t="shared" si="41"/>
        <v>0</v>
      </c>
      <c r="L165" s="239">
        <f t="shared" si="41"/>
        <v>0</v>
      </c>
      <c r="M165" s="239">
        <f t="shared" si="41"/>
        <v>0</v>
      </c>
      <c r="N165" s="239">
        <f t="shared" si="41"/>
        <v>0</v>
      </c>
      <c r="O165" s="239">
        <f t="shared" si="41"/>
        <v>0</v>
      </c>
      <c r="P165" s="239">
        <f t="shared" si="41"/>
        <v>4852278800</v>
      </c>
    </row>
    <row r="166" spans="1:16" s="45" customFormat="1" ht="31.5">
      <c r="A166" s="277">
        <v>9100</v>
      </c>
      <c r="B166" s="321"/>
      <c r="C166" s="74" t="s">
        <v>26</v>
      </c>
      <c r="D166" s="239">
        <f>D167</f>
        <v>507717500</v>
      </c>
      <c r="E166" s="239">
        <f aca="true" t="shared" si="42" ref="E166:P166">E167</f>
        <v>507717500</v>
      </c>
      <c r="F166" s="239">
        <f t="shared" si="42"/>
        <v>0</v>
      </c>
      <c r="G166" s="239">
        <f t="shared" si="42"/>
        <v>0</v>
      </c>
      <c r="H166" s="239">
        <f t="shared" si="42"/>
        <v>0</v>
      </c>
      <c r="I166" s="239">
        <f t="shared" si="42"/>
        <v>0</v>
      </c>
      <c r="J166" s="239">
        <f t="shared" si="42"/>
        <v>0</v>
      </c>
      <c r="K166" s="239">
        <f t="shared" si="42"/>
        <v>0</v>
      </c>
      <c r="L166" s="239">
        <f t="shared" si="42"/>
        <v>0</v>
      </c>
      <c r="M166" s="239">
        <f t="shared" si="42"/>
        <v>0</v>
      </c>
      <c r="N166" s="239">
        <f t="shared" si="42"/>
        <v>0</v>
      </c>
      <c r="O166" s="239">
        <f t="shared" si="42"/>
        <v>0</v>
      </c>
      <c r="P166" s="239">
        <f t="shared" si="42"/>
        <v>507717500</v>
      </c>
    </row>
    <row r="167" spans="1:16" s="45" customFormat="1" ht="110.25">
      <c r="A167" s="281">
        <v>9130</v>
      </c>
      <c r="B167" s="234" t="s">
        <v>693</v>
      </c>
      <c r="C167" s="50" t="s">
        <v>599</v>
      </c>
      <c r="D167" s="240">
        <f>'дод.3 за ГРК'!E213</f>
        <v>507717500</v>
      </c>
      <c r="E167" s="240">
        <f>'дод.3 за ГРК'!F213</f>
        <v>507717500</v>
      </c>
      <c r="F167" s="240">
        <f>'дод.3 за ГРК'!G213</f>
        <v>0</v>
      </c>
      <c r="G167" s="240">
        <f>'дод.3 за ГРК'!H213</f>
        <v>0</v>
      </c>
      <c r="H167" s="240">
        <f>'дод.3 за ГРК'!I213</f>
        <v>0</v>
      </c>
      <c r="I167" s="240">
        <f>'дод.3 за ГРК'!J213</f>
        <v>0</v>
      </c>
      <c r="J167" s="240">
        <f>'дод.3 за ГРК'!K213</f>
        <v>0</v>
      </c>
      <c r="K167" s="240">
        <f>'дод.3 за ГРК'!L213</f>
        <v>0</v>
      </c>
      <c r="L167" s="240">
        <f>'дод.3 за ГРК'!M213</f>
        <v>0</v>
      </c>
      <c r="M167" s="240">
        <f>'дод.3 за ГРК'!N213</f>
        <v>0</v>
      </c>
      <c r="N167" s="240">
        <f>'дод.3 за ГРК'!O213</f>
        <v>0</v>
      </c>
      <c r="O167" s="240">
        <f>'дод.3 за ГРК'!P213</f>
        <v>0</v>
      </c>
      <c r="P167" s="240">
        <f>'дод.3 за ГРК'!Q213</f>
        <v>507717500</v>
      </c>
    </row>
    <row r="168" spans="1:16" s="45" customFormat="1" ht="78.75">
      <c r="A168" s="221">
        <v>9200</v>
      </c>
      <c r="B168" s="234"/>
      <c r="C168" s="227" t="s">
        <v>125</v>
      </c>
      <c r="D168" s="113">
        <f>SUM(D169:D172)</f>
        <v>4290188900</v>
      </c>
      <c r="E168" s="113">
        <f aca="true" t="shared" si="43" ref="E168:P168">SUM(E169:E172)</f>
        <v>4290188900</v>
      </c>
      <c r="F168" s="113">
        <f t="shared" si="43"/>
        <v>0</v>
      </c>
      <c r="G168" s="113">
        <f t="shared" si="43"/>
        <v>0</v>
      </c>
      <c r="H168" s="113">
        <f t="shared" si="43"/>
        <v>0</v>
      </c>
      <c r="I168" s="113">
        <f t="shared" si="43"/>
        <v>0</v>
      </c>
      <c r="J168" s="113">
        <f t="shared" si="43"/>
        <v>0</v>
      </c>
      <c r="K168" s="113">
        <f t="shared" si="43"/>
        <v>0</v>
      </c>
      <c r="L168" s="113">
        <f t="shared" si="43"/>
        <v>0</v>
      </c>
      <c r="M168" s="113">
        <f t="shared" si="43"/>
        <v>0</v>
      </c>
      <c r="N168" s="113">
        <f t="shared" si="43"/>
        <v>0</v>
      </c>
      <c r="O168" s="113">
        <f t="shared" si="43"/>
        <v>0</v>
      </c>
      <c r="P168" s="113">
        <f t="shared" si="43"/>
        <v>4290188900</v>
      </c>
    </row>
    <row r="169" spans="1:16" s="39" customFormat="1" ht="204.75">
      <c r="A169" s="78">
        <v>9210</v>
      </c>
      <c r="B169" s="234" t="s">
        <v>693</v>
      </c>
      <c r="C169" s="50" t="s">
        <v>600</v>
      </c>
      <c r="D169" s="240">
        <f>'дод.3 за ГРК'!E215</f>
        <v>1404613600</v>
      </c>
      <c r="E169" s="240">
        <f>'дод.3 за ГРК'!F215</f>
        <v>1404613600</v>
      </c>
      <c r="F169" s="240">
        <f>'дод.3 за ГРК'!G215</f>
        <v>0</v>
      </c>
      <c r="G169" s="240">
        <f>'дод.3 за ГРК'!H215</f>
        <v>0</v>
      </c>
      <c r="H169" s="240">
        <f>'дод.3 за ГРК'!I215</f>
        <v>0</v>
      </c>
      <c r="I169" s="240">
        <f>'дод.3 за ГРК'!J215</f>
        <v>0</v>
      </c>
      <c r="J169" s="240">
        <f>'дод.3 за ГРК'!K215</f>
        <v>0</v>
      </c>
      <c r="K169" s="240">
        <f>'дод.3 за ГРК'!L215</f>
        <v>0</v>
      </c>
      <c r="L169" s="240">
        <f>'дод.3 за ГРК'!M215</f>
        <v>0</v>
      </c>
      <c r="M169" s="240">
        <f>'дод.3 за ГРК'!N215</f>
        <v>0</v>
      </c>
      <c r="N169" s="240">
        <f>'дод.3 за ГРК'!O215</f>
        <v>0</v>
      </c>
      <c r="O169" s="240">
        <f>'дод.3 за ГРК'!P215</f>
        <v>0</v>
      </c>
      <c r="P169" s="240">
        <f>'дод.3 за ГРК'!Q215</f>
        <v>1404613600</v>
      </c>
    </row>
    <row r="170" spans="1:16" s="39" customFormat="1" ht="110.25">
      <c r="A170" s="78">
        <v>9220</v>
      </c>
      <c r="B170" s="234" t="s">
        <v>693</v>
      </c>
      <c r="C170" s="50" t="s">
        <v>698</v>
      </c>
      <c r="D170" s="240">
        <f>'дод.3 за ГРК'!E216</f>
        <v>80395200</v>
      </c>
      <c r="E170" s="240">
        <f>'дод.3 за ГРК'!F216</f>
        <v>80395200</v>
      </c>
      <c r="F170" s="240">
        <f>'дод.3 за ГРК'!G216</f>
        <v>0</v>
      </c>
      <c r="G170" s="240">
        <f>'дод.3 за ГРК'!H216</f>
        <v>0</v>
      </c>
      <c r="H170" s="240">
        <f>'дод.3 за ГРК'!I216</f>
        <v>0</v>
      </c>
      <c r="I170" s="240">
        <f>'дод.3 за ГРК'!J216</f>
        <v>0</v>
      </c>
      <c r="J170" s="240">
        <f>'дод.3 за ГРК'!K216</f>
        <v>0</v>
      </c>
      <c r="K170" s="240">
        <f>'дод.3 за ГРК'!L216</f>
        <v>0</v>
      </c>
      <c r="L170" s="240">
        <f>'дод.3 за ГРК'!M216</f>
        <v>0</v>
      </c>
      <c r="M170" s="240">
        <f>'дод.3 за ГРК'!N216</f>
        <v>0</v>
      </c>
      <c r="N170" s="240">
        <f>'дод.3 за ГРК'!O216</f>
        <v>0</v>
      </c>
      <c r="O170" s="240">
        <f>'дод.3 за ГРК'!P216</f>
        <v>0</v>
      </c>
      <c r="P170" s="240">
        <f>'дод.3 за ГРК'!Q216</f>
        <v>80395200</v>
      </c>
    </row>
    <row r="171" spans="1:16" s="39" customFormat="1" ht="330.75">
      <c r="A171" s="78">
        <v>9230</v>
      </c>
      <c r="B171" s="234" t="s">
        <v>693</v>
      </c>
      <c r="C171" s="50" t="s">
        <v>601</v>
      </c>
      <c r="D171" s="240">
        <f>'дод.3 за ГРК'!E217</f>
        <v>2774961400</v>
      </c>
      <c r="E171" s="240">
        <f>'дод.3 за ГРК'!F217</f>
        <v>2774961400</v>
      </c>
      <c r="F171" s="240">
        <f>'дод.3 за ГРК'!G217</f>
        <v>0</v>
      </c>
      <c r="G171" s="240">
        <f>'дод.3 за ГРК'!H217</f>
        <v>0</v>
      </c>
      <c r="H171" s="240">
        <f>'дод.3 за ГРК'!I217</f>
        <v>0</v>
      </c>
      <c r="I171" s="240">
        <f>'дод.3 за ГРК'!J217</f>
        <v>0</v>
      </c>
      <c r="J171" s="240">
        <f>'дод.3 за ГРК'!K217</f>
        <v>0</v>
      </c>
      <c r="K171" s="240">
        <f>'дод.3 за ГРК'!L217</f>
        <v>0</v>
      </c>
      <c r="L171" s="240">
        <f>'дод.3 за ГРК'!M217</f>
        <v>0</v>
      </c>
      <c r="M171" s="240">
        <f>'дод.3 за ГРК'!N217</f>
        <v>0</v>
      </c>
      <c r="N171" s="240">
        <f>'дод.3 за ГРК'!O217</f>
        <v>0</v>
      </c>
      <c r="O171" s="240">
        <f>'дод.3 за ГРК'!P217</f>
        <v>0</v>
      </c>
      <c r="P171" s="240">
        <f>'дод.3 за ГРК'!Q217</f>
        <v>2774961400</v>
      </c>
    </row>
    <row r="172" spans="1:16" s="45" customFormat="1" ht="283.5">
      <c r="A172" s="78">
        <v>9250</v>
      </c>
      <c r="B172" s="234" t="s">
        <v>693</v>
      </c>
      <c r="C172" s="50" t="s">
        <v>539</v>
      </c>
      <c r="D172" s="240">
        <f>'дод.3 за ГРК'!E218</f>
        <v>30218700</v>
      </c>
      <c r="E172" s="240">
        <f>'дод.3 за ГРК'!F218</f>
        <v>30218700</v>
      </c>
      <c r="F172" s="240">
        <f>'дод.3 за ГРК'!G218</f>
        <v>0</v>
      </c>
      <c r="G172" s="240">
        <f>'дод.3 за ГРК'!H218</f>
        <v>0</v>
      </c>
      <c r="H172" s="240">
        <f>'дод.3 за ГРК'!I218</f>
        <v>0</v>
      </c>
      <c r="I172" s="240">
        <f>'дод.3 за ГРК'!J218</f>
        <v>0</v>
      </c>
      <c r="J172" s="240">
        <f>'дод.3 за ГРК'!K218</f>
        <v>0</v>
      </c>
      <c r="K172" s="240">
        <f>'дод.3 за ГРК'!L218</f>
        <v>0</v>
      </c>
      <c r="L172" s="240">
        <f>'дод.3 за ГРК'!M218</f>
        <v>0</v>
      </c>
      <c r="M172" s="240">
        <f>'дод.3 за ГРК'!N218</f>
        <v>0</v>
      </c>
      <c r="N172" s="240">
        <f>'дод.3 за ГРК'!O218</f>
        <v>0</v>
      </c>
      <c r="O172" s="240">
        <f>'дод.3 за ГРК'!P218</f>
        <v>0</v>
      </c>
      <c r="P172" s="240">
        <f>'дод.3 за ГРК'!Q218</f>
        <v>30218700</v>
      </c>
    </row>
    <row r="173" spans="1:16" s="45" customFormat="1" ht="94.5">
      <c r="A173" s="119">
        <v>9400</v>
      </c>
      <c r="B173" s="106"/>
      <c r="C173" s="227" t="s">
        <v>126</v>
      </c>
      <c r="D173" s="113">
        <f>SUM(D174:D175)</f>
        <v>53894200</v>
      </c>
      <c r="E173" s="113">
        <f aca="true" t="shared" si="44" ref="E173:P173">SUM(E174:E175)</f>
        <v>53894200</v>
      </c>
      <c r="F173" s="113">
        <f t="shared" si="44"/>
        <v>0</v>
      </c>
      <c r="G173" s="113">
        <f t="shared" si="44"/>
        <v>0</v>
      </c>
      <c r="H173" s="113">
        <f t="shared" si="44"/>
        <v>0</v>
      </c>
      <c r="I173" s="113">
        <f t="shared" si="44"/>
        <v>0</v>
      </c>
      <c r="J173" s="113">
        <f t="shared" si="44"/>
        <v>0</v>
      </c>
      <c r="K173" s="113">
        <f t="shared" si="44"/>
        <v>0</v>
      </c>
      <c r="L173" s="113">
        <f t="shared" si="44"/>
        <v>0</v>
      </c>
      <c r="M173" s="113">
        <f t="shared" si="44"/>
        <v>0</v>
      </c>
      <c r="N173" s="113">
        <f t="shared" si="44"/>
        <v>0</v>
      </c>
      <c r="O173" s="113">
        <f t="shared" si="44"/>
        <v>0</v>
      </c>
      <c r="P173" s="113">
        <f t="shared" si="44"/>
        <v>53894200</v>
      </c>
    </row>
    <row r="174" spans="1:16" s="45" customFormat="1" ht="63">
      <c r="A174" s="78">
        <v>9410</v>
      </c>
      <c r="B174" s="234" t="s">
        <v>693</v>
      </c>
      <c r="C174" s="50" t="s">
        <v>702</v>
      </c>
      <c r="D174" s="240">
        <f>'дод.3 за ГРК'!E220</f>
        <v>21455300</v>
      </c>
      <c r="E174" s="240">
        <f>'дод.3 за ГРК'!F220</f>
        <v>21455300</v>
      </c>
      <c r="F174" s="240">
        <f>'дод.3 за ГРК'!G220</f>
        <v>0</v>
      </c>
      <c r="G174" s="240">
        <f>'дод.3 за ГРК'!H220</f>
        <v>0</v>
      </c>
      <c r="H174" s="240">
        <f>'дод.3 за ГРК'!I220</f>
        <v>0</v>
      </c>
      <c r="I174" s="240">
        <f>'дод.3 за ГРК'!J220</f>
        <v>0</v>
      </c>
      <c r="J174" s="240">
        <f>'дод.3 за ГРК'!K220</f>
        <v>0</v>
      </c>
      <c r="K174" s="240">
        <f>'дод.3 за ГРК'!L220</f>
        <v>0</v>
      </c>
      <c r="L174" s="240">
        <f>'дод.3 за ГРК'!M220</f>
        <v>0</v>
      </c>
      <c r="M174" s="240">
        <f>'дод.3 за ГРК'!N220</f>
        <v>0</v>
      </c>
      <c r="N174" s="240">
        <f>'дод.3 за ГРК'!O220</f>
        <v>0</v>
      </c>
      <c r="O174" s="240">
        <f>'дод.3 за ГРК'!P220</f>
        <v>0</v>
      </c>
      <c r="P174" s="240">
        <f>'дод.3 за ГРК'!Q220</f>
        <v>21455300</v>
      </c>
    </row>
    <row r="175" spans="1:16" ht="94.5">
      <c r="A175" s="281">
        <v>9460</v>
      </c>
      <c r="B175" s="234" t="s">
        <v>693</v>
      </c>
      <c r="C175" s="50" t="s">
        <v>703</v>
      </c>
      <c r="D175" s="240">
        <f>'дод.3 за ГРК'!E221</f>
        <v>32438900</v>
      </c>
      <c r="E175" s="240">
        <f>'дод.3 за ГРК'!F221</f>
        <v>32438900</v>
      </c>
      <c r="F175" s="240">
        <f>'дод.3 за ГРК'!G221</f>
        <v>0</v>
      </c>
      <c r="G175" s="240">
        <f>'дод.3 за ГРК'!H221</f>
        <v>0</v>
      </c>
      <c r="H175" s="240">
        <f>'дод.3 за ГРК'!I221</f>
        <v>0</v>
      </c>
      <c r="I175" s="240">
        <f>'дод.3 за ГРК'!J221</f>
        <v>0</v>
      </c>
      <c r="J175" s="240">
        <f>'дод.3 за ГРК'!K221</f>
        <v>0</v>
      </c>
      <c r="K175" s="240">
        <f>'дод.3 за ГРК'!L221</f>
        <v>0</v>
      </c>
      <c r="L175" s="240">
        <f>'дод.3 за ГРК'!M221</f>
        <v>0</v>
      </c>
      <c r="M175" s="240">
        <f>'дод.3 за ГРК'!N221</f>
        <v>0</v>
      </c>
      <c r="N175" s="240">
        <f>'дод.3 за ГРК'!O221</f>
        <v>0</v>
      </c>
      <c r="O175" s="240">
        <f>'дод.3 за ГРК'!P221</f>
        <v>0</v>
      </c>
      <c r="P175" s="240">
        <f>'дод.3 за ГРК'!Q221</f>
        <v>32438900</v>
      </c>
    </row>
    <row r="176" spans="1:16" s="39" customFormat="1" ht="78.75">
      <c r="A176" s="221">
        <v>9700</v>
      </c>
      <c r="B176" s="106"/>
      <c r="C176" s="227" t="s">
        <v>127</v>
      </c>
      <c r="D176" s="113">
        <f>D177</f>
        <v>478200</v>
      </c>
      <c r="E176" s="113">
        <f aca="true" t="shared" si="45" ref="E176:P176">E177</f>
        <v>478200</v>
      </c>
      <c r="F176" s="113">
        <f t="shared" si="45"/>
        <v>0</v>
      </c>
      <c r="G176" s="113">
        <f t="shared" si="45"/>
        <v>0</v>
      </c>
      <c r="H176" s="113">
        <f t="shared" si="45"/>
        <v>0</v>
      </c>
      <c r="I176" s="113">
        <f t="shared" si="45"/>
        <v>0</v>
      </c>
      <c r="J176" s="113">
        <f t="shared" si="45"/>
        <v>0</v>
      </c>
      <c r="K176" s="113">
        <f t="shared" si="45"/>
        <v>0</v>
      </c>
      <c r="L176" s="113">
        <f t="shared" si="45"/>
        <v>0</v>
      </c>
      <c r="M176" s="113">
        <f t="shared" si="45"/>
        <v>0</v>
      </c>
      <c r="N176" s="113">
        <f t="shared" si="45"/>
        <v>0</v>
      </c>
      <c r="O176" s="113">
        <f t="shared" si="45"/>
        <v>0</v>
      </c>
      <c r="P176" s="113">
        <f t="shared" si="45"/>
        <v>478200</v>
      </c>
    </row>
    <row r="177" spans="1:16" ht="15.75">
      <c r="A177" s="281">
        <v>9770</v>
      </c>
      <c r="B177" s="234" t="s">
        <v>693</v>
      </c>
      <c r="C177" s="50" t="s">
        <v>704</v>
      </c>
      <c r="D177" s="240">
        <f>'дод.3 за ГРК'!E223</f>
        <v>478200</v>
      </c>
      <c r="E177" s="240">
        <f>'дод.3 за ГРК'!F223</f>
        <v>478200</v>
      </c>
      <c r="F177" s="240">
        <f>'дод.3 за ГРК'!G223</f>
        <v>0</v>
      </c>
      <c r="G177" s="240">
        <f>'дод.3 за ГРК'!H223</f>
        <v>0</v>
      </c>
      <c r="H177" s="240">
        <f>'дод.3 за ГРК'!I223</f>
        <v>0</v>
      </c>
      <c r="I177" s="240">
        <f>'дод.3 за ГРК'!J223</f>
        <v>0</v>
      </c>
      <c r="J177" s="240">
        <f>'дод.3 за ГРК'!K223</f>
        <v>0</v>
      </c>
      <c r="K177" s="240">
        <f>'дод.3 за ГРК'!L223</f>
        <v>0</v>
      </c>
      <c r="L177" s="240">
        <f>'дод.3 за ГРК'!M223</f>
        <v>0</v>
      </c>
      <c r="M177" s="240">
        <f>'дод.3 за ГРК'!N223</f>
        <v>0</v>
      </c>
      <c r="N177" s="240">
        <f>'дод.3 за ГРК'!O223</f>
        <v>0</v>
      </c>
      <c r="O177" s="240">
        <f>'дод.3 за ГРК'!P223</f>
        <v>0</v>
      </c>
      <c r="P177" s="240">
        <f>'дод.3 за ГРК'!Q223</f>
        <v>478200</v>
      </c>
    </row>
    <row r="178" spans="1:16" s="39" customFormat="1" ht="15.75">
      <c r="A178" s="78"/>
      <c r="B178" s="237"/>
      <c r="C178" s="102" t="s">
        <v>566</v>
      </c>
      <c r="D178" s="113">
        <f>D163+D165+D164</f>
        <v>6612018500</v>
      </c>
      <c r="E178" s="113">
        <f aca="true" t="shared" si="46" ref="E178:P178">E163+E165+E164</f>
        <v>6554065900</v>
      </c>
      <c r="F178" s="113">
        <f t="shared" si="46"/>
        <v>387850300</v>
      </c>
      <c r="G178" s="113">
        <f t="shared" si="46"/>
        <v>47078000</v>
      </c>
      <c r="H178" s="113">
        <f t="shared" si="46"/>
        <v>20731400</v>
      </c>
      <c r="I178" s="113">
        <f t="shared" si="46"/>
        <v>723432100</v>
      </c>
      <c r="J178" s="113">
        <f t="shared" si="46"/>
        <v>407863600</v>
      </c>
      <c r="K178" s="113">
        <f t="shared" si="46"/>
        <v>4835400</v>
      </c>
      <c r="L178" s="113">
        <f t="shared" si="46"/>
        <v>3265500</v>
      </c>
      <c r="M178" s="113">
        <f t="shared" si="46"/>
        <v>315568500</v>
      </c>
      <c r="N178" s="113">
        <f t="shared" si="46"/>
        <v>91346100</v>
      </c>
      <c r="O178" s="113">
        <f t="shared" si="46"/>
        <v>91346100</v>
      </c>
      <c r="P178" s="113">
        <f t="shared" si="46"/>
        <v>7335450600</v>
      </c>
    </row>
    <row r="179" spans="1:16" s="39" customFormat="1" ht="15.75">
      <c r="A179" s="204"/>
      <c r="B179" s="205"/>
      <c r="C179" s="203"/>
      <c r="D179" s="202">
        <f>D178-'дод.3 за ГРК'!E224</f>
        <v>0</v>
      </c>
      <c r="E179" s="202">
        <f>E178-'дод.3 за ГРК'!F224</f>
        <v>0</v>
      </c>
      <c r="F179" s="202">
        <f>F178-'дод.3 за ГРК'!G224</f>
        <v>0</v>
      </c>
      <c r="G179" s="202">
        <f>G178-'дод.3 за ГРК'!H224</f>
        <v>0</v>
      </c>
      <c r="H179" s="202">
        <f>H178-'дод.3 за ГРК'!I224</f>
        <v>0</v>
      </c>
      <c r="I179" s="202">
        <f>I178-'дод.3 за ГРК'!J224</f>
        <v>0</v>
      </c>
      <c r="J179" s="202">
        <f>J178-'дод.3 за ГРК'!K224</f>
        <v>0</v>
      </c>
      <c r="K179" s="202">
        <f>K178-'дод.3 за ГРК'!L224</f>
        <v>0</v>
      </c>
      <c r="L179" s="202">
        <f>L178-'дод.3 за ГРК'!M224</f>
        <v>0</v>
      </c>
      <c r="M179" s="202">
        <f>M178-'дод.3 за ГРК'!N224</f>
        <v>0</v>
      </c>
      <c r="N179" s="202">
        <f>N178-'дод.3 за ГРК'!O224</f>
        <v>0</v>
      </c>
      <c r="O179" s="202">
        <f>O178-'дод.3 за ГРК'!P224</f>
        <v>0</v>
      </c>
      <c r="P179" s="202">
        <f>P178-'дод.3 за ГРК'!Q224</f>
        <v>0</v>
      </c>
    </row>
    <row r="180" spans="4:16" ht="12.75"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1:16" s="39" customFormat="1" ht="18.75">
      <c r="A181" s="161"/>
      <c r="B181" s="44"/>
      <c r="C181" s="135" t="s">
        <v>549</v>
      </c>
      <c r="D181" s="114"/>
      <c r="E181" s="114"/>
      <c r="F181" s="136"/>
      <c r="G181" s="136"/>
      <c r="H181" s="137"/>
      <c r="I181" s="137"/>
      <c r="J181" s="137"/>
      <c r="K181" s="137"/>
      <c r="L181" s="412" t="s">
        <v>550</v>
      </c>
      <c r="M181" s="412"/>
      <c r="N181" s="8"/>
      <c r="O181" s="8"/>
      <c r="P181" s="8"/>
    </row>
    <row r="182" spans="1:16" s="39" customFormat="1" ht="12.75">
      <c r="A182" s="408"/>
      <c r="B182" s="408"/>
      <c r="C182" s="408"/>
      <c r="D182" s="408"/>
      <c r="E182" s="408"/>
      <c r="F182" s="408"/>
      <c r="G182" s="408"/>
      <c r="H182" s="408"/>
      <c r="I182" s="408"/>
      <c r="J182" s="408"/>
      <c r="K182" s="408"/>
      <c r="L182" s="408"/>
      <c r="M182" s="408"/>
      <c r="N182" s="408"/>
      <c r="O182" s="408"/>
      <c r="P182" s="408"/>
    </row>
    <row r="183" spans="1:16" s="39" customFormat="1" ht="12.75">
      <c r="A183" s="408"/>
      <c r="B183" s="408"/>
      <c r="C183" s="408"/>
      <c r="D183" s="408"/>
      <c r="E183" s="408"/>
      <c r="F183" s="408"/>
      <c r="G183" s="408"/>
      <c r="H183" s="408"/>
      <c r="I183" s="408"/>
      <c r="J183" s="408"/>
      <c r="K183" s="408"/>
      <c r="L183" s="408"/>
      <c r="M183" s="408"/>
      <c r="N183" s="408"/>
      <c r="O183" s="408"/>
      <c r="P183" s="408"/>
    </row>
    <row r="184" spans="1:16" s="39" customFormat="1" ht="12.75">
      <c r="A184" s="408"/>
      <c r="B184" s="408"/>
      <c r="C184" s="408"/>
      <c r="D184" s="408"/>
      <c r="E184" s="408"/>
      <c r="F184" s="408"/>
      <c r="G184" s="408"/>
      <c r="H184" s="408"/>
      <c r="I184" s="408"/>
      <c r="J184" s="408"/>
      <c r="K184" s="408"/>
      <c r="L184" s="408"/>
      <c r="M184" s="408"/>
      <c r="N184" s="408"/>
      <c r="O184" s="408"/>
      <c r="P184" s="408"/>
    </row>
    <row r="185" spans="1:16" s="39" customFormat="1" ht="12.75">
      <c r="A185" s="408"/>
      <c r="B185" s="408"/>
      <c r="C185" s="408"/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  <c r="N185" s="408"/>
      <c r="O185" s="408"/>
      <c r="P185" s="408"/>
    </row>
  </sheetData>
  <sheetProtection/>
  <mergeCells count="27">
    <mergeCell ref="N1:P1"/>
    <mergeCell ref="A182:P182"/>
    <mergeCell ref="L6:L7"/>
    <mergeCell ref="M5:M7"/>
    <mergeCell ref="N6:N7"/>
    <mergeCell ref="E5:E7"/>
    <mergeCell ref="J5:J7"/>
    <mergeCell ref="N5:O5"/>
    <mergeCell ref="I4:O4"/>
    <mergeCell ref="L181:M181"/>
    <mergeCell ref="A185:P185"/>
    <mergeCell ref="F6:F7"/>
    <mergeCell ref="G6:G7"/>
    <mergeCell ref="I5:I7"/>
    <mergeCell ref="A183:P183"/>
    <mergeCell ref="A184:P184"/>
    <mergeCell ref="K5:L5"/>
    <mergeCell ref="P4:P7"/>
    <mergeCell ref="A4:A7"/>
    <mergeCell ref="B4:B7"/>
    <mergeCell ref="K6:K7"/>
    <mergeCell ref="F5:G5"/>
    <mergeCell ref="A2:P2"/>
    <mergeCell ref="C4:C7"/>
    <mergeCell ref="D5:D7"/>
    <mergeCell ref="H5:H7"/>
    <mergeCell ref="D4:H4"/>
  </mergeCells>
  <printOptions horizontalCentered="1"/>
  <pageMargins left="0.1968503937007874" right="0.1968503937007874" top="0.7874015748031497" bottom="0.5905511811023623" header="0.5118110236220472" footer="0.31496062992125984"/>
  <pageSetup fitToHeight="0" horizontalDpi="300" verticalDpi="300" orientation="landscape" paperSize="9" scale="6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59"/>
  <sheetViews>
    <sheetView showGridLines="0" showZeros="0" zoomScale="75" zoomScaleNormal="75" zoomScaleSheetLayoutView="90" zoomScalePageLayoutView="0" workbookViewId="0" topLeftCell="A1">
      <selection activeCell="O1" sqref="O1:Q1"/>
    </sheetView>
  </sheetViews>
  <sheetFormatPr defaultColWidth="9.16015625" defaultRowHeight="12.75"/>
  <cols>
    <col min="1" max="1" width="11.33203125" style="32" customWidth="1"/>
    <col min="2" max="2" width="7.16015625" style="161" customWidth="1"/>
    <col min="3" max="3" width="7.66015625" style="44" customWidth="1"/>
    <col min="4" max="4" width="40.66015625" style="127" customWidth="1"/>
    <col min="5" max="5" width="17.16015625" style="8" customWidth="1"/>
    <col min="6" max="6" width="17" style="8" customWidth="1"/>
    <col min="7" max="7" width="14.33203125" style="8" customWidth="1"/>
    <col min="8" max="8" width="13.16015625" style="8" customWidth="1"/>
    <col min="9" max="9" width="16.5" style="8" customWidth="1"/>
    <col min="10" max="10" width="15.5" style="8" customWidth="1"/>
    <col min="11" max="11" width="17.66015625" style="8" customWidth="1"/>
    <col min="12" max="12" width="12.33203125" style="8" customWidth="1"/>
    <col min="13" max="13" width="12.5" style="8" customWidth="1"/>
    <col min="14" max="14" width="14.5" style="8" customWidth="1"/>
    <col min="15" max="15" width="14.83203125" style="8" customWidth="1"/>
    <col min="16" max="16" width="13.66015625" style="8" customWidth="1"/>
    <col min="17" max="17" width="17.33203125" style="8" customWidth="1"/>
    <col min="18" max="18" width="12.5" style="7" bestFit="1" customWidth="1"/>
    <col min="19" max="19" width="15.5" style="7" customWidth="1"/>
    <col min="20" max="16384" width="9.16015625" style="7" customWidth="1"/>
  </cols>
  <sheetData>
    <row r="1" spans="4:17" ht="42.75" customHeight="1">
      <c r="D1" s="132"/>
      <c r="E1" s="4"/>
      <c r="F1" s="4"/>
      <c r="G1" s="4"/>
      <c r="H1" s="4"/>
      <c r="I1" s="4"/>
      <c r="J1" s="4"/>
      <c r="K1" s="4"/>
      <c r="L1" s="4"/>
      <c r="O1" s="411" t="s">
        <v>254</v>
      </c>
      <c r="P1" s="411"/>
      <c r="Q1" s="411"/>
    </row>
    <row r="2" spans="1:17" ht="52.5" customHeight="1">
      <c r="A2" s="417" t="s">
        <v>448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7" ht="12.75" customHeight="1">
      <c r="A3" s="33"/>
      <c r="B3" s="34"/>
      <c r="C3" s="43"/>
      <c r="D3" s="131"/>
      <c r="E3" s="9"/>
      <c r="F3" s="9"/>
      <c r="G3" s="12"/>
      <c r="H3" s="9"/>
      <c r="I3" s="9"/>
      <c r="J3" s="10"/>
      <c r="K3" s="11"/>
      <c r="L3" s="11"/>
      <c r="M3" s="11"/>
      <c r="N3" s="11"/>
      <c r="O3" s="11"/>
      <c r="P3" s="11"/>
      <c r="Q3" s="48" t="s">
        <v>498</v>
      </c>
    </row>
    <row r="4" spans="1:17" s="39" customFormat="1" ht="15" customHeight="1">
      <c r="A4" s="405" t="s">
        <v>552</v>
      </c>
      <c r="B4" s="416" t="s">
        <v>562</v>
      </c>
      <c r="C4" s="415" t="s">
        <v>551</v>
      </c>
      <c r="D4" s="413" t="s">
        <v>564</v>
      </c>
      <c r="E4" s="413" t="s">
        <v>438</v>
      </c>
      <c r="F4" s="413"/>
      <c r="G4" s="413"/>
      <c r="H4" s="413"/>
      <c r="I4" s="413"/>
      <c r="J4" s="413" t="s">
        <v>439</v>
      </c>
      <c r="K4" s="413"/>
      <c r="L4" s="413"/>
      <c r="M4" s="413"/>
      <c r="N4" s="413"/>
      <c r="O4" s="413"/>
      <c r="P4" s="413"/>
      <c r="Q4" s="413" t="s">
        <v>440</v>
      </c>
    </row>
    <row r="5" spans="1:17" s="39" customFormat="1" ht="13.5" customHeight="1">
      <c r="A5" s="405"/>
      <c r="B5" s="416"/>
      <c r="C5" s="415"/>
      <c r="D5" s="405"/>
      <c r="E5" s="405" t="s">
        <v>441</v>
      </c>
      <c r="F5" s="407" t="s">
        <v>442</v>
      </c>
      <c r="G5" s="405" t="s">
        <v>443</v>
      </c>
      <c r="H5" s="405"/>
      <c r="I5" s="407" t="s">
        <v>444</v>
      </c>
      <c r="J5" s="405" t="s">
        <v>441</v>
      </c>
      <c r="K5" s="407" t="s">
        <v>442</v>
      </c>
      <c r="L5" s="405" t="s">
        <v>443</v>
      </c>
      <c r="M5" s="405"/>
      <c r="N5" s="407" t="s">
        <v>444</v>
      </c>
      <c r="O5" s="413" t="s">
        <v>443</v>
      </c>
      <c r="P5" s="413"/>
      <c r="Q5" s="413"/>
    </row>
    <row r="6" spans="1:17" s="39" customFormat="1" ht="12" customHeight="1">
      <c r="A6" s="405"/>
      <c r="B6" s="416"/>
      <c r="C6" s="415"/>
      <c r="D6" s="405"/>
      <c r="E6" s="405"/>
      <c r="F6" s="407"/>
      <c r="G6" s="405" t="s">
        <v>445</v>
      </c>
      <c r="H6" s="405" t="s">
        <v>474</v>
      </c>
      <c r="I6" s="407"/>
      <c r="J6" s="405"/>
      <c r="K6" s="407"/>
      <c r="L6" s="405" t="s">
        <v>445</v>
      </c>
      <c r="M6" s="405" t="s">
        <v>474</v>
      </c>
      <c r="N6" s="407"/>
      <c r="O6" s="413" t="s">
        <v>482</v>
      </c>
      <c r="P6" s="109" t="s">
        <v>443</v>
      </c>
      <c r="Q6" s="413"/>
    </row>
    <row r="7" spans="1:17" s="39" customFormat="1" ht="84.75" customHeight="1">
      <c r="A7" s="405"/>
      <c r="B7" s="416"/>
      <c r="C7" s="415"/>
      <c r="D7" s="405"/>
      <c r="E7" s="405"/>
      <c r="F7" s="407"/>
      <c r="G7" s="405"/>
      <c r="H7" s="405"/>
      <c r="I7" s="407"/>
      <c r="J7" s="405"/>
      <c r="K7" s="407"/>
      <c r="L7" s="405"/>
      <c r="M7" s="405"/>
      <c r="N7" s="407"/>
      <c r="O7" s="413"/>
      <c r="P7" s="117" t="s">
        <v>493</v>
      </c>
      <c r="Q7" s="413"/>
    </row>
    <row r="8" spans="1:19" s="40" customFormat="1" ht="31.5">
      <c r="A8" s="320" t="s">
        <v>481</v>
      </c>
      <c r="B8" s="321" t="s">
        <v>492</v>
      </c>
      <c r="C8" s="320"/>
      <c r="D8" s="322" t="s">
        <v>714</v>
      </c>
      <c r="E8" s="239">
        <f>E9</f>
        <v>19915500</v>
      </c>
      <c r="F8" s="239">
        <f aca="true" t="shared" si="0" ref="F8:Q8">F9</f>
        <v>19915500</v>
      </c>
      <c r="G8" s="239">
        <f t="shared" si="0"/>
        <v>11506000</v>
      </c>
      <c r="H8" s="239">
        <f t="shared" si="0"/>
        <v>474400</v>
      </c>
      <c r="I8" s="239">
        <f t="shared" si="0"/>
        <v>0</v>
      </c>
      <c r="J8" s="239">
        <f t="shared" si="0"/>
        <v>11472000</v>
      </c>
      <c r="K8" s="239">
        <f t="shared" si="0"/>
        <v>0</v>
      </c>
      <c r="L8" s="239">
        <f t="shared" si="0"/>
        <v>0</v>
      </c>
      <c r="M8" s="239">
        <f t="shared" si="0"/>
        <v>0</v>
      </c>
      <c r="N8" s="239">
        <f t="shared" si="0"/>
        <v>11472000</v>
      </c>
      <c r="O8" s="239">
        <f t="shared" si="0"/>
        <v>11472000</v>
      </c>
      <c r="P8" s="239">
        <f t="shared" si="0"/>
        <v>11472000</v>
      </c>
      <c r="Q8" s="239">
        <f t="shared" si="0"/>
        <v>31387500</v>
      </c>
      <c r="R8" s="318"/>
      <c r="S8" s="318"/>
    </row>
    <row r="9" spans="1:19" s="39" customFormat="1" ht="31.5">
      <c r="A9" s="320" t="s">
        <v>475</v>
      </c>
      <c r="B9" s="321" t="s">
        <v>492</v>
      </c>
      <c r="C9" s="320"/>
      <c r="D9" s="322" t="s">
        <v>715</v>
      </c>
      <c r="E9" s="239">
        <f>E10+E11+E12+E14+E15+E16</f>
        <v>19915500</v>
      </c>
      <c r="F9" s="239">
        <f aca="true" t="shared" si="1" ref="F9:Q9">F10+F11+F12+F14+F15+F16</f>
        <v>19915500</v>
      </c>
      <c r="G9" s="239">
        <f t="shared" si="1"/>
        <v>11506000</v>
      </c>
      <c r="H9" s="239">
        <f t="shared" si="1"/>
        <v>474400</v>
      </c>
      <c r="I9" s="239">
        <f t="shared" si="1"/>
        <v>0</v>
      </c>
      <c r="J9" s="239">
        <f t="shared" si="1"/>
        <v>11472000</v>
      </c>
      <c r="K9" s="239">
        <f t="shared" si="1"/>
        <v>0</v>
      </c>
      <c r="L9" s="239">
        <f t="shared" si="1"/>
        <v>0</v>
      </c>
      <c r="M9" s="239">
        <f t="shared" si="1"/>
        <v>0</v>
      </c>
      <c r="N9" s="239">
        <f t="shared" si="1"/>
        <v>11472000</v>
      </c>
      <c r="O9" s="239">
        <f t="shared" si="1"/>
        <v>11472000</v>
      </c>
      <c r="P9" s="239">
        <f t="shared" si="1"/>
        <v>11472000</v>
      </c>
      <c r="Q9" s="239">
        <f t="shared" si="1"/>
        <v>31387500</v>
      </c>
      <c r="R9" s="318"/>
      <c r="S9" s="318"/>
    </row>
    <row r="10" spans="1:19" s="55" customFormat="1" ht="110.25">
      <c r="A10" s="237" t="s">
        <v>224</v>
      </c>
      <c r="B10" s="234" t="s">
        <v>138</v>
      </c>
      <c r="C10" s="237" t="s">
        <v>139</v>
      </c>
      <c r="D10" s="235" t="s">
        <v>137</v>
      </c>
      <c r="E10" s="240">
        <f>F10+I10</f>
        <v>16047500</v>
      </c>
      <c r="F10" s="240">
        <v>16047500</v>
      </c>
      <c r="G10" s="240">
        <v>11506000</v>
      </c>
      <c r="H10" s="240">
        <v>474400</v>
      </c>
      <c r="I10" s="240"/>
      <c r="J10" s="240">
        <f>K10+O10</f>
        <v>190000</v>
      </c>
      <c r="K10" s="240"/>
      <c r="L10" s="240"/>
      <c r="M10" s="240"/>
      <c r="N10" s="240">
        <v>190000</v>
      </c>
      <c r="O10" s="240">
        <v>190000</v>
      </c>
      <c r="P10" s="240">
        <v>190000</v>
      </c>
      <c r="Q10" s="240">
        <f aca="true" t="shared" si="2" ref="Q10:Q17">J10+E10</f>
        <v>16237500</v>
      </c>
      <c r="R10" s="318"/>
      <c r="S10" s="318"/>
    </row>
    <row r="11" spans="1:19" s="55" customFormat="1" ht="31.5">
      <c r="A11" s="237" t="s">
        <v>225</v>
      </c>
      <c r="B11" s="234" t="s">
        <v>226</v>
      </c>
      <c r="C11" s="237" t="s">
        <v>227</v>
      </c>
      <c r="D11" s="235" t="s">
        <v>228</v>
      </c>
      <c r="E11" s="240">
        <f>F11+I11</f>
        <v>2565000</v>
      </c>
      <c r="F11" s="240">
        <v>2565000</v>
      </c>
      <c r="G11" s="240"/>
      <c r="H11" s="240"/>
      <c r="I11" s="240"/>
      <c r="J11" s="240">
        <f>K11+O11</f>
        <v>8982000</v>
      </c>
      <c r="K11" s="240"/>
      <c r="L11" s="240"/>
      <c r="M11" s="240"/>
      <c r="N11" s="240">
        <v>8982000</v>
      </c>
      <c r="O11" s="240">
        <v>8982000</v>
      </c>
      <c r="P11" s="240">
        <v>8982000</v>
      </c>
      <c r="Q11" s="240">
        <f t="shared" si="2"/>
        <v>11547000</v>
      </c>
      <c r="R11" s="318"/>
      <c r="S11" s="318"/>
    </row>
    <row r="12" spans="1:19" s="55" customFormat="1" ht="31.5">
      <c r="A12" s="237" t="s">
        <v>608</v>
      </c>
      <c r="B12" s="234" t="s">
        <v>609</v>
      </c>
      <c r="C12" s="237"/>
      <c r="D12" s="235" t="s">
        <v>612</v>
      </c>
      <c r="E12" s="240"/>
      <c r="F12" s="240"/>
      <c r="G12" s="240"/>
      <c r="H12" s="240"/>
      <c r="I12" s="240"/>
      <c r="J12" s="240">
        <f>J13</f>
        <v>2300000</v>
      </c>
      <c r="K12" s="240"/>
      <c r="L12" s="240"/>
      <c r="M12" s="240"/>
      <c r="N12" s="240">
        <f>N13</f>
        <v>2300000</v>
      </c>
      <c r="O12" s="240">
        <f>O13</f>
        <v>2300000</v>
      </c>
      <c r="P12" s="240">
        <f>P13</f>
        <v>2300000</v>
      </c>
      <c r="Q12" s="240">
        <f>Q13</f>
        <v>2300000</v>
      </c>
      <c r="R12" s="318"/>
      <c r="S12" s="318"/>
    </row>
    <row r="13" spans="1:19" s="176" customFormat="1" ht="63">
      <c r="A13" s="293" t="s">
        <v>92</v>
      </c>
      <c r="B13" s="294" t="s">
        <v>93</v>
      </c>
      <c r="C13" s="293" t="s">
        <v>231</v>
      </c>
      <c r="D13" s="398" t="s">
        <v>94</v>
      </c>
      <c r="E13" s="295"/>
      <c r="F13" s="295"/>
      <c r="G13" s="295"/>
      <c r="H13" s="295"/>
      <c r="I13" s="295"/>
      <c r="J13" s="295">
        <v>2300000</v>
      </c>
      <c r="K13" s="295"/>
      <c r="L13" s="295"/>
      <c r="M13" s="295"/>
      <c r="N13" s="295">
        <v>2300000</v>
      </c>
      <c r="O13" s="295">
        <v>2300000</v>
      </c>
      <c r="P13" s="295">
        <v>2300000</v>
      </c>
      <c r="Q13" s="295">
        <f t="shared" si="2"/>
        <v>2300000</v>
      </c>
      <c r="R13" s="318"/>
      <c r="S13" s="318"/>
    </row>
    <row r="14" spans="1:19" s="55" customFormat="1" ht="38.25" customHeight="1">
      <c r="A14" s="237" t="s">
        <v>233</v>
      </c>
      <c r="B14" s="234" t="s">
        <v>234</v>
      </c>
      <c r="C14" s="237" t="s">
        <v>235</v>
      </c>
      <c r="D14" s="235" t="s">
        <v>236</v>
      </c>
      <c r="E14" s="240">
        <f>F14+I14</f>
        <v>950000</v>
      </c>
      <c r="F14" s="240">
        <v>950000</v>
      </c>
      <c r="G14" s="240"/>
      <c r="H14" s="240"/>
      <c r="I14" s="240"/>
      <c r="J14" s="240">
        <f>K14+O14</f>
        <v>0</v>
      </c>
      <c r="K14" s="240"/>
      <c r="L14" s="240"/>
      <c r="M14" s="240"/>
      <c r="N14" s="240"/>
      <c r="O14" s="240"/>
      <c r="P14" s="240"/>
      <c r="Q14" s="240">
        <f t="shared" si="2"/>
        <v>950000</v>
      </c>
      <c r="R14" s="318"/>
      <c r="S14" s="318"/>
    </row>
    <row r="15" spans="1:19" s="55" customFormat="1" ht="38.25" customHeight="1">
      <c r="A15" s="237" t="s">
        <v>237</v>
      </c>
      <c r="B15" s="237" t="s">
        <v>238</v>
      </c>
      <c r="C15" s="237" t="s">
        <v>231</v>
      </c>
      <c r="D15" s="235" t="s">
        <v>239</v>
      </c>
      <c r="E15" s="240">
        <f>F15+I15</f>
        <v>150000</v>
      </c>
      <c r="F15" s="240">
        <v>150000</v>
      </c>
      <c r="G15" s="240"/>
      <c r="H15" s="240"/>
      <c r="I15" s="113"/>
      <c r="J15" s="240">
        <f>K15+O15</f>
        <v>0</v>
      </c>
      <c r="K15" s="113"/>
      <c r="L15" s="113"/>
      <c r="M15" s="113"/>
      <c r="N15" s="240"/>
      <c r="O15" s="240"/>
      <c r="P15" s="240"/>
      <c r="Q15" s="240">
        <f t="shared" si="2"/>
        <v>150000</v>
      </c>
      <c r="R15" s="318"/>
      <c r="S15" s="318"/>
    </row>
    <row r="16" spans="1:19" s="55" customFormat="1" ht="38.25" customHeight="1">
      <c r="A16" s="237" t="s">
        <v>229</v>
      </c>
      <c r="B16" s="234" t="s">
        <v>230</v>
      </c>
      <c r="C16" s="237" t="s">
        <v>231</v>
      </c>
      <c r="D16" s="235" t="s">
        <v>232</v>
      </c>
      <c r="E16" s="240">
        <f>F16+I16</f>
        <v>203000</v>
      </c>
      <c r="F16" s="240">
        <f>303000-100000</f>
        <v>203000</v>
      </c>
      <c r="G16" s="240"/>
      <c r="H16" s="240"/>
      <c r="I16" s="240"/>
      <c r="J16" s="240">
        <f>K16+O16</f>
        <v>0</v>
      </c>
      <c r="K16" s="240"/>
      <c r="L16" s="240"/>
      <c r="M16" s="240"/>
      <c r="N16" s="240">
        <f>2700000-2700000</f>
        <v>0</v>
      </c>
      <c r="O16" s="240">
        <f>2700000-2700000</f>
        <v>0</v>
      </c>
      <c r="P16" s="240">
        <f>2700000-2700000</f>
        <v>0</v>
      </c>
      <c r="Q16" s="240">
        <f t="shared" si="2"/>
        <v>203000</v>
      </c>
      <c r="R16" s="318"/>
      <c r="S16" s="318"/>
    </row>
    <row r="17" spans="1:19" s="80" customFormat="1" ht="38.25" customHeight="1">
      <c r="A17" s="174" t="s">
        <v>95</v>
      </c>
      <c r="B17" s="175" t="s">
        <v>610</v>
      </c>
      <c r="C17" s="174" t="s">
        <v>231</v>
      </c>
      <c r="D17" s="173" t="s">
        <v>611</v>
      </c>
      <c r="E17" s="184">
        <v>203000</v>
      </c>
      <c r="F17" s="184">
        <v>203000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>
        <f t="shared" si="2"/>
        <v>203000</v>
      </c>
      <c r="R17" s="318"/>
      <c r="S17" s="318"/>
    </row>
    <row r="18" spans="1:19" s="39" customFormat="1" ht="31.5">
      <c r="A18" s="320" t="s">
        <v>449</v>
      </c>
      <c r="B18" s="320" t="s">
        <v>451</v>
      </c>
      <c r="C18" s="234"/>
      <c r="D18" s="118" t="s">
        <v>716</v>
      </c>
      <c r="E18" s="113">
        <f>E19</f>
        <v>9794000</v>
      </c>
      <c r="F18" s="113">
        <f aca="true" t="shared" si="3" ref="F18:Q18">F19</f>
        <v>9794000</v>
      </c>
      <c r="G18" s="113">
        <f t="shared" si="3"/>
        <v>3225100</v>
      </c>
      <c r="H18" s="113">
        <f t="shared" si="3"/>
        <v>99300</v>
      </c>
      <c r="I18" s="113">
        <f t="shared" si="3"/>
        <v>0</v>
      </c>
      <c r="J18" s="113">
        <f t="shared" si="3"/>
        <v>1665000</v>
      </c>
      <c r="K18" s="113">
        <f t="shared" si="3"/>
        <v>985000</v>
      </c>
      <c r="L18" s="113">
        <f t="shared" si="3"/>
        <v>23000</v>
      </c>
      <c r="M18" s="113">
        <f t="shared" si="3"/>
        <v>97000</v>
      </c>
      <c r="N18" s="113">
        <f t="shared" si="3"/>
        <v>680000</v>
      </c>
      <c r="O18" s="113">
        <f t="shared" si="3"/>
        <v>650000</v>
      </c>
      <c r="P18" s="113">
        <f t="shared" si="3"/>
        <v>650000</v>
      </c>
      <c r="Q18" s="113">
        <f t="shared" si="3"/>
        <v>11459000</v>
      </c>
      <c r="R18" s="318"/>
      <c r="S18" s="318"/>
    </row>
    <row r="19" spans="1:19" s="39" customFormat="1" ht="31.5">
      <c r="A19" s="105" t="s">
        <v>450</v>
      </c>
      <c r="B19" s="105" t="s">
        <v>451</v>
      </c>
      <c r="C19" s="234"/>
      <c r="D19" s="118" t="s">
        <v>717</v>
      </c>
      <c r="E19" s="113">
        <f aca="true" t="shared" si="4" ref="E19:Q19">E20+E21+E23+E25+E27+E29+E30+E32+E33</f>
        <v>9794000</v>
      </c>
      <c r="F19" s="113">
        <f t="shared" si="4"/>
        <v>9794000</v>
      </c>
      <c r="G19" s="113">
        <f t="shared" si="4"/>
        <v>3225100</v>
      </c>
      <c r="H19" s="113">
        <f t="shared" si="4"/>
        <v>99300</v>
      </c>
      <c r="I19" s="113">
        <f t="shared" si="4"/>
        <v>0</v>
      </c>
      <c r="J19" s="113">
        <f t="shared" si="4"/>
        <v>1665000</v>
      </c>
      <c r="K19" s="113">
        <f t="shared" si="4"/>
        <v>985000</v>
      </c>
      <c r="L19" s="113">
        <f t="shared" si="4"/>
        <v>23000</v>
      </c>
      <c r="M19" s="113">
        <f t="shared" si="4"/>
        <v>97000</v>
      </c>
      <c r="N19" s="113">
        <f t="shared" si="4"/>
        <v>680000</v>
      </c>
      <c r="O19" s="113">
        <f t="shared" si="4"/>
        <v>650000</v>
      </c>
      <c r="P19" s="113">
        <f t="shared" si="4"/>
        <v>650000</v>
      </c>
      <c r="Q19" s="113">
        <f t="shared" si="4"/>
        <v>11459000</v>
      </c>
      <c r="R19" s="318"/>
      <c r="S19" s="318"/>
    </row>
    <row r="20" spans="1:19" s="55" customFormat="1" ht="47.25">
      <c r="A20" s="237" t="s">
        <v>240</v>
      </c>
      <c r="B20" s="237" t="s">
        <v>241</v>
      </c>
      <c r="C20" s="234" t="s">
        <v>144</v>
      </c>
      <c r="D20" s="235" t="s">
        <v>143</v>
      </c>
      <c r="E20" s="240">
        <f>F20+I20</f>
        <v>1607300</v>
      </c>
      <c r="F20" s="240">
        <v>1607300</v>
      </c>
      <c r="G20" s="240">
        <v>1140000</v>
      </c>
      <c r="H20" s="240">
        <v>64000</v>
      </c>
      <c r="I20" s="240"/>
      <c r="J20" s="240">
        <f>K20+O20</f>
        <v>35000</v>
      </c>
      <c r="K20" s="240">
        <v>35000</v>
      </c>
      <c r="L20" s="240">
        <v>23000</v>
      </c>
      <c r="M20" s="240"/>
      <c r="N20" s="240"/>
      <c r="O20" s="240"/>
      <c r="P20" s="240"/>
      <c r="Q20" s="240">
        <f>J20+E20</f>
        <v>1642300</v>
      </c>
      <c r="R20" s="318"/>
      <c r="S20" s="318"/>
    </row>
    <row r="21" spans="1:19" s="55" customFormat="1" ht="31.5">
      <c r="A21" s="237" t="s">
        <v>248</v>
      </c>
      <c r="B21" s="78">
        <v>1160</v>
      </c>
      <c r="C21" s="237"/>
      <c r="D21" s="50" t="s">
        <v>146</v>
      </c>
      <c r="E21" s="240">
        <f>F21+I21</f>
        <v>1172700</v>
      </c>
      <c r="F21" s="240">
        <v>1172700</v>
      </c>
      <c r="G21" s="240"/>
      <c r="H21" s="240"/>
      <c r="I21" s="240"/>
      <c r="J21" s="240">
        <f>K21+O21</f>
        <v>0</v>
      </c>
      <c r="K21" s="240"/>
      <c r="L21" s="240"/>
      <c r="M21" s="240"/>
      <c r="N21" s="240"/>
      <c r="O21" s="240"/>
      <c r="P21" s="240"/>
      <c r="Q21" s="240">
        <f>J21+E21</f>
        <v>1172700</v>
      </c>
      <c r="R21" s="318"/>
      <c r="S21" s="318"/>
    </row>
    <row r="22" spans="1:19" s="80" customFormat="1" ht="31.5">
      <c r="A22" s="174" t="s">
        <v>30</v>
      </c>
      <c r="B22" s="183">
        <v>1162</v>
      </c>
      <c r="C22" s="174" t="s">
        <v>147</v>
      </c>
      <c r="D22" s="79" t="s">
        <v>668</v>
      </c>
      <c r="E22" s="184">
        <f>E21</f>
        <v>1172700</v>
      </c>
      <c r="F22" s="184">
        <f aca="true" t="shared" si="5" ref="F22:Q22">F21</f>
        <v>1172700</v>
      </c>
      <c r="G22" s="184">
        <f t="shared" si="5"/>
        <v>0</v>
      </c>
      <c r="H22" s="184">
        <f t="shared" si="5"/>
        <v>0</v>
      </c>
      <c r="I22" s="184">
        <f t="shared" si="5"/>
        <v>0</v>
      </c>
      <c r="J22" s="184">
        <f t="shared" si="5"/>
        <v>0</v>
      </c>
      <c r="K22" s="184">
        <f t="shared" si="5"/>
        <v>0</v>
      </c>
      <c r="L22" s="184">
        <f t="shared" si="5"/>
        <v>0</v>
      </c>
      <c r="M22" s="184">
        <f t="shared" si="5"/>
        <v>0</v>
      </c>
      <c r="N22" s="184">
        <f t="shared" si="5"/>
        <v>0</v>
      </c>
      <c r="O22" s="184">
        <f t="shared" si="5"/>
        <v>0</v>
      </c>
      <c r="P22" s="184">
        <f t="shared" si="5"/>
        <v>0</v>
      </c>
      <c r="Q22" s="184">
        <f t="shared" si="5"/>
        <v>1172700</v>
      </c>
      <c r="R22" s="381"/>
      <c r="S22" s="381"/>
    </row>
    <row r="23" spans="1:19" s="55" customFormat="1" ht="31.5">
      <c r="A23" s="237" t="s">
        <v>382</v>
      </c>
      <c r="B23" s="237" t="s">
        <v>344</v>
      </c>
      <c r="C23" s="234"/>
      <c r="D23" s="50" t="s">
        <v>194</v>
      </c>
      <c r="E23" s="240">
        <f>E24</f>
        <v>280000</v>
      </c>
      <c r="F23" s="240">
        <f aca="true" t="shared" si="6" ref="F23:Q23">F24</f>
        <v>280000</v>
      </c>
      <c r="G23" s="240">
        <f t="shared" si="6"/>
        <v>0</v>
      </c>
      <c r="H23" s="240">
        <f t="shared" si="6"/>
        <v>0</v>
      </c>
      <c r="I23" s="240">
        <f t="shared" si="6"/>
        <v>0</v>
      </c>
      <c r="J23" s="240">
        <f t="shared" si="6"/>
        <v>0</v>
      </c>
      <c r="K23" s="240">
        <f t="shared" si="6"/>
        <v>0</v>
      </c>
      <c r="L23" s="240">
        <f t="shared" si="6"/>
        <v>0</v>
      </c>
      <c r="M23" s="240">
        <f t="shared" si="6"/>
        <v>0</v>
      </c>
      <c r="N23" s="240">
        <f t="shared" si="6"/>
        <v>0</v>
      </c>
      <c r="O23" s="240">
        <f t="shared" si="6"/>
        <v>0</v>
      </c>
      <c r="P23" s="240">
        <f t="shared" si="6"/>
        <v>0</v>
      </c>
      <c r="Q23" s="240">
        <f t="shared" si="6"/>
        <v>280000</v>
      </c>
      <c r="R23" s="318"/>
      <c r="S23" s="318"/>
    </row>
    <row r="24" spans="1:19" s="45" customFormat="1" ht="47.25">
      <c r="A24" s="175" t="s">
        <v>271</v>
      </c>
      <c r="B24" s="183">
        <v>3112</v>
      </c>
      <c r="C24" s="175" t="s">
        <v>196</v>
      </c>
      <c r="D24" s="173" t="s">
        <v>205</v>
      </c>
      <c r="E24" s="184">
        <f>F24+I24</f>
        <v>280000</v>
      </c>
      <c r="F24" s="184">
        <v>280000</v>
      </c>
      <c r="G24" s="184"/>
      <c r="H24" s="184"/>
      <c r="I24" s="180"/>
      <c r="J24" s="184">
        <f>K24+O24</f>
        <v>0</v>
      </c>
      <c r="K24" s="180"/>
      <c r="L24" s="180"/>
      <c r="M24" s="180"/>
      <c r="N24" s="184"/>
      <c r="O24" s="184"/>
      <c r="P24" s="184"/>
      <c r="Q24" s="184">
        <f>J24+E24</f>
        <v>280000</v>
      </c>
      <c r="R24" s="318"/>
      <c r="S24" s="318"/>
    </row>
    <row r="25" spans="1:19" s="55" customFormat="1" ht="15.75">
      <c r="A25" s="237" t="s">
        <v>28</v>
      </c>
      <c r="B25" s="133">
        <v>3240</v>
      </c>
      <c r="C25" s="237"/>
      <c r="D25" s="379" t="s">
        <v>203</v>
      </c>
      <c r="E25" s="240">
        <f>F25+I25</f>
        <v>926700</v>
      </c>
      <c r="F25" s="240">
        <v>926700</v>
      </c>
      <c r="G25" s="240">
        <v>625100</v>
      </c>
      <c r="H25" s="240">
        <v>35300</v>
      </c>
      <c r="I25" s="240"/>
      <c r="J25" s="240">
        <f>K25+O25</f>
        <v>0</v>
      </c>
      <c r="K25" s="240"/>
      <c r="L25" s="240"/>
      <c r="M25" s="240"/>
      <c r="N25" s="240"/>
      <c r="O25" s="240"/>
      <c r="P25" s="240"/>
      <c r="Q25" s="240">
        <f>J25+E25</f>
        <v>926700</v>
      </c>
      <c r="R25" s="318"/>
      <c r="S25" s="318"/>
    </row>
    <row r="26" spans="1:19" s="55" customFormat="1" ht="63">
      <c r="A26" s="237" t="s">
        <v>29</v>
      </c>
      <c r="B26" s="49">
        <v>3241</v>
      </c>
      <c r="C26" s="174" t="s">
        <v>204</v>
      </c>
      <c r="D26" s="171" t="s">
        <v>181</v>
      </c>
      <c r="E26" s="184">
        <f>E25</f>
        <v>926700</v>
      </c>
      <c r="F26" s="184">
        <f aca="true" t="shared" si="7" ref="F26:Q26">F25</f>
        <v>926700</v>
      </c>
      <c r="G26" s="184">
        <f t="shared" si="7"/>
        <v>625100</v>
      </c>
      <c r="H26" s="184">
        <f t="shared" si="7"/>
        <v>35300</v>
      </c>
      <c r="I26" s="184">
        <f t="shared" si="7"/>
        <v>0</v>
      </c>
      <c r="J26" s="184">
        <f t="shared" si="7"/>
        <v>0</v>
      </c>
      <c r="K26" s="184">
        <f t="shared" si="7"/>
        <v>0</v>
      </c>
      <c r="L26" s="184">
        <f t="shared" si="7"/>
        <v>0</v>
      </c>
      <c r="M26" s="184">
        <f t="shared" si="7"/>
        <v>0</v>
      </c>
      <c r="N26" s="184">
        <f t="shared" si="7"/>
        <v>0</v>
      </c>
      <c r="O26" s="184">
        <f t="shared" si="7"/>
        <v>0</v>
      </c>
      <c r="P26" s="184">
        <f t="shared" si="7"/>
        <v>0</v>
      </c>
      <c r="Q26" s="184">
        <f t="shared" si="7"/>
        <v>926700</v>
      </c>
      <c r="R26" s="318"/>
      <c r="S26" s="318"/>
    </row>
    <row r="27" spans="1:19" s="55" customFormat="1" ht="31.5">
      <c r="A27" s="237" t="s">
        <v>247</v>
      </c>
      <c r="B27" s="333">
        <v>4080</v>
      </c>
      <c r="C27" s="237"/>
      <c r="D27" s="241" t="s">
        <v>213</v>
      </c>
      <c r="E27" s="240">
        <f>F27+I27</f>
        <v>1061100</v>
      </c>
      <c r="F27" s="240">
        <v>1061100</v>
      </c>
      <c r="G27" s="240"/>
      <c r="H27" s="240"/>
      <c r="I27" s="240"/>
      <c r="J27" s="240">
        <f>K27+O27</f>
        <v>0</v>
      </c>
      <c r="K27" s="240"/>
      <c r="L27" s="240"/>
      <c r="M27" s="240"/>
      <c r="N27" s="240"/>
      <c r="O27" s="240"/>
      <c r="P27" s="240"/>
      <c r="Q27" s="240">
        <f>J27+E27</f>
        <v>1061100</v>
      </c>
      <c r="R27" s="318"/>
      <c r="S27" s="318"/>
    </row>
    <row r="28" spans="1:19" s="80" customFormat="1" ht="31.5">
      <c r="A28" s="174" t="s">
        <v>31</v>
      </c>
      <c r="B28" s="193">
        <v>4082</v>
      </c>
      <c r="C28" s="174" t="s">
        <v>217</v>
      </c>
      <c r="D28" s="171" t="s">
        <v>172</v>
      </c>
      <c r="E28" s="184">
        <f>E27</f>
        <v>1061100</v>
      </c>
      <c r="F28" s="184">
        <f aca="true" t="shared" si="8" ref="F28:Q28">F27</f>
        <v>1061100</v>
      </c>
      <c r="G28" s="184">
        <f t="shared" si="8"/>
        <v>0</v>
      </c>
      <c r="H28" s="184">
        <f t="shared" si="8"/>
        <v>0</v>
      </c>
      <c r="I28" s="184">
        <f t="shared" si="8"/>
        <v>0</v>
      </c>
      <c r="J28" s="184">
        <f t="shared" si="8"/>
        <v>0</v>
      </c>
      <c r="K28" s="184">
        <f t="shared" si="8"/>
        <v>0</v>
      </c>
      <c r="L28" s="184">
        <f t="shared" si="8"/>
        <v>0</v>
      </c>
      <c r="M28" s="184">
        <f t="shared" si="8"/>
        <v>0</v>
      </c>
      <c r="N28" s="184">
        <f t="shared" si="8"/>
        <v>0</v>
      </c>
      <c r="O28" s="184">
        <f t="shared" si="8"/>
        <v>0</v>
      </c>
      <c r="P28" s="184">
        <f t="shared" si="8"/>
        <v>0</v>
      </c>
      <c r="Q28" s="184">
        <f t="shared" si="8"/>
        <v>1061100</v>
      </c>
      <c r="R28" s="381"/>
      <c r="S28" s="381"/>
    </row>
    <row r="29" spans="1:19" s="55" customFormat="1" ht="31.5">
      <c r="A29" s="237" t="s">
        <v>242</v>
      </c>
      <c r="B29" s="237" t="s">
        <v>226</v>
      </c>
      <c r="C29" s="234" t="s">
        <v>227</v>
      </c>
      <c r="D29" s="235" t="s">
        <v>228</v>
      </c>
      <c r="E29" s="240">
        <f>F29+I29</f>
        <v>600000</v>
      </c>
      <c r="F29" s="240">
        <v>600000</v>
      </c>
      <c r="G29" s="240"/>
      <c r="H29" s="240"/>
      <c r="I29" s="240"/>
      <c r="J29" s="240">
        <v>200000</v>
      </c>
      <c r="K29" s="240"/>
      <c r="L29" s="240"/>
      <c r="M29" s="240"/>
      <c r="N29" s="240">
        <v>200000</v>
      </c>
      <c r="O29" s="240">
        <v>200000</v>
      </c>
      <c r="P29" s="240">
        <v>200000</v>
      </c>
      <c r="Q29" s="240">
        <f>J29+E29</f>
        <v>800000</v>
      </c>
      <c r="R29" s="318"/>
      <c r="S29" s="318"/>
    </row>
    <row r="30" spans="1:19" s="55" customFormat="1" ht="47.25">
      <c r="A30" s="237" t="s">
        <v>381</v>
      </c>
      <c r="B30" s="237" t="s">
        <v>380</v>
      </c>
      <c r="C30" s="234"/>
      <c r="D30" s="50" t="s">
        <v>379</v>
      </c>
      <c r="E30" s="240">
        <f>E31</f>
        <v>3301200</v>
      </c>
      <c r="F30" s="240">
        <f aca="true" t="shared" si="9" ref="F30:Q30">F31</f>
        <v>3301200</v>
      </c>
      <c r="G30" s="240">
        <f t="shared" si="9"/>
        <v>1460000</v>
      </c>
      <c r="H30" s="240">
        <f t="shared" si="9"/>
        <v>0</v>
      </c>
      <c r="I30" s="240">
        <f t="shared" si="9"/>
        <v>0</v>
      </c>
      <c r="J30" s="240">
        <f t="shared" si="9"/>
        <v>980000</v>
      </c>
      <c r="K30" s="240">
        <f t="shared" si="9"/>
        <v>950000</v>
      </c>
      <c r="L30" s="240">
        <f t="shared" si="9"/>
        <v>0</v>
      </c>
      <c r="M30" s="240">
        <f t="shared" si="9"/>
        <v>97000</v>
      </c>
      <c r="N30" s="240">
        <f t="shared" si="9"/>
        <v>30000</v>
      </c>
      <c r="O30" s="240">
        <f t="shared" si="9"/>
        <v>0</v>
      </c>
      <c r="P30" s="240">
        <f t="shared" si="9"/>
        <v>0</v>
      </c>
      <c r="Q30" s="240">
        <f t="shared" si="9"/>
        <v>4281200</v>
      </c>
      <c r="R30" s="318"/>
      <c r="S30" s="318"/>
    </row>
    <row r="31" spans="1:19" s="45" customFormat="1" ht="24" customHeight="1">
      <c r="A31" s="174" t="s">
        <v>243</v>
      </c>
      <c r="B31" s="174" t="s">
        <v>244</v>
      </c>
      <c r="C31" s="175" t="s">
        <v>245</v>
      </c>
      <c r="D31" s="173" t="s">
        <v>246</v>
      </c>
      <c r="E31" s="184">
        <f>F31+I31</f>
        <v>3301200</v>
      </c>
      <c r="F31" s="184">
        <v>3301200</v>
      </c>
      <c r="G31" s="184">
        <v>1460000</v>
      </c>
      <c r="H31" s="184"/>
      <c r="I31" s="184"/>
      <c r="J31" s="184">
        <f>K31+N31</f>
        <v>980000</v>
      </c>
      <c r="K31" s="184">
        <v>950000</v>
      </c>
      <c r="L31" s="184"/>
      <c r="M31" s="184">
        <v>97000</v>
      </c>
      <c r="N31" s="184">
        <v>30000</v>
      </c>
      <c r="O31" s="184"/>
      <c r="P31" s="184"/>
      <c r="Q31" s="184">
        <f>J31+E31</f>
        <v>4281200</v>
      </c>
      <c r="R31" s="318"/>
      <c r="S31" s="318"/>
    </row>
    <row r="32" spans="1:19" s="55" customFormat="1" ht="31.5">
      <c r="A32" s="237" t="s">
        <v>249</v>
      </c>
      <c r="B32" s="237" t="s">
        <v>250</v>
      </c>
      <c r="C32" s="234" t="s">
        <v>251</v>
      </c>
      <c r="D32" s="235" t="s">
        <v>263</v>
      </c>
      <c r="E32" s="240">
        <f>F32+I32</f>
        <v>565000</v>
      </c>
      <c r="F32" s="240">
        <v>565000</v>
      </c>
      <c r="G32" s="240"/>
      <c r="H32" s="240"/>
      <c r="I32" s="240"/>
      <c r="J32" s="240">
        <f>K32+O32</f>
        <v>450000</v>
      </c>
      <c r="K32" s="240"/>
      <c r="L32" s="240"/>
      <c r="M32" s="240"/>
      <c r="N32" s="240">
        <v>450000</v>
      </c>
      <c r="O32" s="240">
        <v>450000</v>
      </c>
      <c r="P32" s="240">
        <v>450000</v>
      </c>
      <c r="Q32" s="240">
        <f>J32+E32</f>
        <v>1015000</v>
      </c>
      <c r="R32" s="318"/>
      <c r="S32" s="318"/>
    </row>
    <row r="33" spans="1:19" s="55" customFormat="1" ht="31.5">
      <c r="A33" s="237" t="s">
        <v>267</v>
      </c>
      <c r="B33" s="237" t="s">
        <v>268</v>
      </c>
      <c r="C33" s="234" t="s">
        <v>269</v>
      </c>
      <c r="D33" s="235" t="s">
        <v>270</v>
      </c>
      <c r="E33" s="240">
        <f>F33+I33</f>
        <v>280000</v>
      </c>
      <c r="F33" s="240">
        <v>280000</v>
      </c>
      <c r="G33" s="240"/>
      <c r="H33" s="240"/>
      <c r="I33" s="240"/>
      <c r="J33" s="240">
        <f>K33+O33</f>
        <v>0</v>
      </c>
      <c r="K33" s="240"/>
      <c r="L33" s="240"/>
      <c r="M33" s="240"/>
      <c r="N33" s="240"/>
      <c r="O33" s="240"/>
      <c r="P33" s="240"/>
      <c r="Q33" s="240">
        <f>J33+E33</f>
        <v>280000</v>
      </c>
      <c r="R33" s="318"/>
      <c r="S33" s="318"/>
    </row>
    <row r="34" spans="1:19" s="39" customFormat="1" ht="47.25">
      <c r="A34" s="105" t="s">
        <v>456</v>
      </c>
      <c r="B34" s="105" t="s">
        <v>455</v>
      </c>
      <c r="C34" s="237"/>
      <c r="D34" s="118" t="s">
        <v>718</v>
      </c>
      <c r="E34" s="113">
        <f>E35</f>
        <v>443111600</v>
      </c>
      <c r="F34" s="113">
        <f aca="true" t="shared" si="10" ref="F34:Q34">F35</f>
        <v>443111600</v>
      </c>
      <c r="G34" s="113">
        <f t="shared" si="10"/>
        <v>263381700</v>
      </c>
      <c r="H34" s="113">
        <f t="shared" si="10"/>
        <v>30600200</v>
      </c>
      <c r="I34" s="113">
        <f t="shared" si="10"/>
        <v>0</v>
      </c>
      <c r="J34" s="113">
        <f t="shared" si="10"/>
        <v>33042800</v>
      </c>
      <c r="K34" s="113">
        <f t="shared" si="10"/>
        <v>11807800</v>
      </c>
      <c r="L34" s="113">
        <f t="shared" si="10"/>
        <v>2992400</v>
      </c>
      <c r="M34" s="113">
        <f t="shared" si="10"/>
        <v>2257200</v>
      </c>
      <c r="N34" s="113">
        <f t="shared" si="10"/>
        <v>21235000</v>
      </c>
      <c r="O34" s="113">
        <f t="shared" si="10"/>
        <v>20170000</v>
      </c>
      <c r="P34" s="113">
        <f t="shared" si="10"/>
        <v>20170000</v>
      </c>
      <c r="Q34" s="113">
        <f t="shared" si="10"/>
        <v>476154400</v>
      </c>
      <c r="R34" s="318"/>
      <c r="S34" s="318"/>
    </row>
    <row r="35" spans="1:19" s="39" customFormat="1" ht="47.25">
      <c r="A35" s="105" t="s">
        <v>457</v>
      </c>
      <c r="B35" s="105" t="s">
        <v>455</v>
      </c>
      <c r="C35" s="237"/>
      <c r="D35" s="118" t="s">
        <v>719</v>
      </c>
      <c r="E35" s="113">
        <f>E37+E39+E41+E43+E45+E47+E48+E50+E52+E53+E54</f>
        <v>443111600</v>
      </c>
      <c r="F35" s="113">
        <f>F37+F39+F41+F43+F45+F47+F48+F50+F52+F53+F54</f>
        <v>443111600</v>
      </c>
      <c r="G35" s="113">
        <f aca="true" t="shared" si="11" ref="G35:Q35">G37+G39+G41+G43+G45+G47+G48+G50+G52+G53+G54</f>
        <v>263381700</v>
      </c>
      <c r="H35" s="113">
        <f t="shared" si="11"/>
        <v>30600200</v>
      </c>
      <c r="I35" s="113">
        <f t="shared" si="11"/>
        <v>0</v>
      </c>
      <c r="J35" s="113">
        <f t="shared" si="11"/>
        <v>33042800</v>
      </c>
      <c r="K35" s="113">
        <f t="shared" si="11"/>
        <v>11807800</v>
      </c>
      <c r="L35" s="113">
        <f t="shared" si="11"/>
        <v>2992400</v>
      </c>
      <c r="M35" s="113">
        <f t="shared" si="11"/>
        <v>2257200</v>
      </c>
      <c r="N35" s="113">
        <f t="shared" si="11"/>
        <v>21235000</v>
      </c>
      <c r="O35" s="113">
        <f t="shared" si="11"/>
        <v>20170000</v>
      </c>
      <c r="P35" s="113">
        <f t="shared" si="11"/>
        <v>20170000</v>
      </c>
      <c r="Q35" s="113">
        <f t="shared" si="11"/>
        <v>476154400</v>
      </c>
      <c r="R35" s="318"/>
      <c r="S35" s="318"/>
    </row>
    <row r="36" spans="1:19" s="181" customFormat="1" ht="15.75">
      <c r="A36" s="177"/>
      <c r="B36" s="177"/>
      <c r="C36" s="178"/>
      <c r="D36" s="179" t="s">
        <v>140</v>
      </c>
      <c r="E36" s="180">
        <f>E38+E40+E42+E44+E46+E49+E51</f>
        <v>120212500</v>
      </c>
      <c r="F36" s="180">
        <f aca="true" t="shared" si="12" ref="F36:Q36">F38+F40+F42+F44+F46+F49+F51</f>
        <v>120212500</v>
      </c>
      <c r="G36" s="180">
        <f t="shared" si="12"/>
        <v>97387300</v>
      </c>
      <c r="H36" s="180">
        <f t="shared" si="12"/>
        <v>0</v>
      </c>
      <c r="I36" s="180">
        <f t="shared" si="12"/>
        <v>0</v>
      </c>
      <c r="J36" s="180">
        <f t="shared" si="12"/>
        <v>0</v>
      </c>
      <c r="K36" s="180">
        <f t="shared" si="12"/>
        <v>0</v>
      </c>
      <c r="L36" s="180">
        <f t="shared" si="12"/>
        <v>0</v>
      </c>
      <c r="M36" s="180">
        <f t="shared" si="12"/>
        <v>0</v>
      </c>
      <c r="N36" s="180">
        <f t="shared" si="12"/>
        <v>0</v>
      </c>
      <c r="O36" s="180">
        <f t="shared" si="12"/>
        <v>0</v>
      </c>
      <c r="P36" s="180">
        <f t="shared" si="12"/>
        <v>0</v>
      </c>
      <c r="Q36" s="180">
        <f t="shared" si="12"/>
        <v>120212500</v>
      </c>
      <c r="R36" s="318"/>
      <c r="S36" s="318"/>
    </row>
    <row r="37" spans="1:19" s="182" customFormat="1" ht="78.75">
      <c r="A37" s="237" t="s">
        <v>283</v>
      </c>
      <c r="B37" s="78">
        <v>1040</v>
      </c>
      <c r="C37" s="237" t="s">
        <v>131</v>
      </c>
      <c r="D37" s="343" t="s">
        <v>129</v>
      </c>
      <c r="E37" s="240">
        <f aca="true" t="shared" si="13" ref="E37:E53">F37+I37</f>
        <v>17029800</v>
      </c>
      <c r="F37" s="240">
        <v>17029800</v>
      </c>
      <c r="G37" s="240">
        <v>10515600</v>
      </c>
      <c r="H37" s="240">
        <v>1601900</v>
      </c>
      <c r="I37" s="113"/>
      <c r="J37" s="240">
        <f aca="true" t="shared" si="14" ref="J37:J53">K37+N37</f>
        <v>10000</v>
      </c>
      <c r="K37" s="240">
        <v>10000</v>
      </c>
      <c r="L37" s="240"/>
      <c r="M37" s="240"/>
      <c r="N37" s="240"/>
      <c r="O37" s="240"/>
      <c r="P37" s="240"/>
      <c r="Q37" s="240">
        <f aca="true" t="shared" si="15" ref="Q37:Q53">E37+J37</f>
        <v>17039800</v>
      </c>
      <c r="R37" s="318"/>
      <c r="S37" s="318"/>
    </row>
    <row r="38" spans="1:19" s="185" customFormat="1" ht="19.5" customHeight="1">
      <c r="A38" s="183"/>
      <c r="B38" s="183"/>
      <c r="C38" s="174"/>
      <c r="D38" s="171" t="s">
        <v>573</v>
      </c>
      <c r="E38" s="184">
        <f t="shared" si="13"/>
        <v>7875600</v>
      </c>
      <c r="F38" s="184">
        <v>7875600</v>
      </c>
      <c r="G38" s="184">
        <v>6455400</v>
      </c>
      <c r="H38" s="184"/>
      <c r="I38" s="180"/>
      <c r="J38" s="184">
        <f t="shared" si="14"/>
        <v>0</v>
      </c>
      <c r="K38" s="184"/>
      <c r="L38" s="184"/>
      <c r="M38" s="184"/>
      <c r="N38" s="184"/>
      <c r="O38" s="184"/>
      <c r="P38" s="184"/>
      <c r="Q38" s="184">
        <f t="shared" si="15"/>
        <v>7875600</v>
      </c>
      <c r="R38" s="318"/>
      <c r="S38" s="318"/>
    </row>
    <row r="39" spans="1:19" s="185" customFormat="1" ht="78.75">
      <c r="A39" s="237" t="s">
        <v>284</v>
      </c>
      <c r="B39" s="78">
        <v>1050</v>
      </c>
      <c r="C39" s="237" t="s">
        <v>131</v>
      </c>
      <c r="D39" s="343" t="s">
        <v>130</v>
      </c>
      <c r="E39" s="240">
        <f t="shared" si="13"/>
        <v>17051300</v>
      </c>
      <c r="F39" s="240">
        <v>17051300</v>
      </c>
      <c r="G39" s="240">
        <v>9510100</v>
      </c>
      <c r="H39" s="240">
        <v>1789000</v>
      </c>
      <c r="I39" s="113"/>
      <c r="J39" s="240">
        <f t="shared" si="14"/>
        <v>0</v>
      </c>
      <c r="K39" s="240"/>
      <c r="L39" s="240"/>
      <c r="M39" s="240"/>
      <c r="N39" s="240"/>
      <c r="O39" s="240"/>
      <c r="P39" s="240"/>
      <c r="Q39" s="240">
        <f t="shared" si="15"/>
        <v>17051300</v>
      </c>
      <c r="R39" s="318"/>
      <c r="S39" s="318"/>
    </row>
    <row r="40" spans="1:19" s="185" customFormat="1" ht="24" customHeight="1">
      <c r="A40" s="183"/>
      <c r="B40" s="183"/>
      <c r="C40" s="174"/>
      <c r="D40" s="171" t="s">
        <v>573</v>
      </c>
      <c r="E40" s="184">
        <f t="shared" si="13"/>
        <v>6990600</v>
      </c>
      <c r="F40" s="184">
        <v>6990600</v>
      </c>
      <c r="G40" s="184">
        <v>5730000</v>
      </c>
      <c r="H40" s="184"/>
      <c r="I40" s="180"/>
      <c r="J40" s="184">
        <f t="shared" si="14"/>
        <v>0</v>
      </c>
      <c r="K40" s="184"/>
      <c r="L40" s="184"/>
      <c r="M40" s="184"/>
      <c r="N40" s="184"/>
      <c r="O40" s="184"/>
      <c r="P40" s="184"/>
      <c r="Q40" s="184">
        <f t="shared" si="15"/>
        <v>6990600</v>
      </c>
      <c r="R40" s="318"/>
      <c r="S40" s="318"/>
    </row>
    <row r="41" spans="1:19" s="185" customFormat="1" ht="126">
      <c r="A41" s="237" t="s">
        <v>285</v>
      </c>
      <c r="B41" s="78">
        <v>1060</v>
      </c>
      <c r="C41" s="237" t="s">
        <v>132</v>
      </c>
      <c r="D41" s="378" t="s">
        <v>27</v>
      </c>
      <c r="E41" s="240">
        <f t="shared" si="13"/>
        <v>12374200</v>
      </c>
      <c r="F41" s="240">
        <v>12374200</v>
      </c>
      <c r="G41" s="240">
        <v>6564800</v>
      </c>
      <c r="H41" s="240">
        <v>1251200</v>
      </c>
      <c r="I41" s="113"/>
      <c r="J41" s="240">
        <f t="shared" si="14"/>
        <v>0</v>
      </c>
      <c r="K41" s="240"/>
      <c r="L41" s="240"/>
      <c r="M41" s="240"/>
      <c r="N41" s="240"/>
      <c r="O41" s="240"/>
      <c r="P41" s="240"/>
      <c r="Q41" s="240">
        <f t="shared" si="15"/>
        <v>12374200</v>
      </c>
      <c r="R41" s="318"/>
      <c r="S41" s="318"/>
    </row>
    <row r="42" spans="1:19" s="185" customFormat="1" ht="27.75" customHeight="1">
      <c r="A42" s="183"/>
      <c r="B42" s="183"/>
      <c r="C42" s="174"/>
      <c r="D42" s="171" t="s">
        <v>573</v>
      </c>
      <c r="E42" s="184">
        <f t="shared" si="13"/>
        <v>3376000</v>
      </c>
      <c r="F42" s="184">
        <v>3376000</v>
      </c>
      <c r="G42" s="184">
        <v>2767200</v>
      </c>
      <c r="H42" s="184"/>
      <c r="I42" s="180"/>
      <c r="J42" s="184">
        <f t="shared" si="14"/>
        <v>0</v>
      </c>
      <c r="K42" s="184"/>
      <c r="L42" s="184"/>
      <c r="M42" s="184"/>
      <c r="N42" s="184"/>
      <c r="O42" s="184"/>
      <c r="P42" s="184"/>
      <c r="Q42" s="184">
        <f t="shared" si="15"/>
        <v>3376000</v>
      </c>
      <c r="R42" s="318"/>
      <c r="S42" s="318"/>
    </row>
    <row r="43" spans="1:19" s="185" customFormat="1" ht="126">
      <c r="A43" s="237" t="s">
        <v>286</v>
      </c>
      <c r="B43" s="78">
        <v>1070</v>
      </c>
      <c r="C43" s="237" t="s">
        <v>131</v>
      </c>
      <c r="D43" s="343" t="s">
        <v>289</v>
      </c>
      <c r="E43" s="240">
        <f t="shared" si="13"/>
        <v>107054300</v>
      </c>
      <c r="F43" s="240">
        <v>107054300</v>
      </c>
      <c r="G43" s="240">
        <v>69120600</v>
      </c>
      <c r="H43" s="240">
        <v>7853200</v>
      </c>
      <c r="I43" s="113"/>
      <c r="J43" s="240">
        <f t="shared" si="14"/>
        <v>112100</v>
      </c>
      <c r="K43" s="240">
        <v>112100</v>
      </c>
      <c r="L43" s="240">
        <v>19900</v>
      </c>
      <c r="M43" s="240">
        <v>13200</v>
      </c>
      <c r="N43" s="240"/>
      <c r="O43" s="240"/>
      <c r="P43" s="240"/>
      <c r="Q43" s="240">
        <f t="shared" si="15"/>
        <v>107166400</v>
      </c>
      <c r="R43" s="318"/>
      <c r="S43" s="318"/>
    </row>
    <row r="44" spans="1:19" s="185" customFormat="1" ht="23.25" customHeight="1">
      <c r="A44" s="183"/>
      <c r="B44" s="183"/>
      <c r="C44" s="174"/>
      <c r="D44" s="171" t="s">
        <v>573</v>
      </c>
      <c r="E44" s="184">
        <f t="shared" si="13"/>
        <v>59095900</v>
      </c>
      <c r="F44" s="184">
        <v>59095900</v>
      </c>
      <c r="G44" s="184">
        <v>48439300</v>
      </c>
      <c r="H44" s="184"/>
      <c r="I44" s="180"/>
      <c r="J44" s="184">
        <f t="shared" si="14"/>
        <v>0</v>
      </c>
      <c r="K44" s="180"/>
      <c r="L44" s="180"/>
      <c r="M44" s="180"/>
      <c r="N44" s="184"/>
      <c r="O44" s="184"/>
      <c r="P44" s="184"/>
      <c r="Q44" s="184">
        <f t="shared" si="15"/>
        <v>59095900</v>
      </c>
      <c r="R44" s="318"/>
      <c r="S44" s="318"/>
    </row>
    <row r="45" spans="1:19" s="185" customFormat="1" ht="173.25">
      <c r="A45" s="237" t="s">
        <v>290</v>
      </c>
      <c r="B45" s="78">
        <v>1080</v>
      </c>
      <c r="C45" s="237" t="s">
        <v>131</v>
      </c>
      <c r="D45" s="343" t="s">
        <v>291</v>
      </c>
      <c r="E45" s="240">
        <f t="shared" si="13"/>
        <v>31894500</v>
      </c>
      <c r="F45" s="240">
        <v>31894500</v>
      </c>
      <c r="G45" s="240">
        <v>17788100</v>
      </c>
      <c r="H45" s="240">
        <v>2364100</v>
      </c>
      <c r="I45" s="113"/>
      <c r="J45" s="240">
        <f t="shared" si="14"/>
        <v>27300</v>
      </c>
      <c r="K45" s="240">
        <v>27300</v>
      </c>
      <c r="L45" s="240"/>
      <c r="M45" s="240">
        <v>25300</v>
      </c>
      <c r="N45" s="240"/>
      <c r="O45" s="240"/>
      <c r="P45" s="240"/>
      <c r="Q45" s="240">
        <f t="shared" si="15"/>
        <v>31921800</v>
      </c>
      <c r="R45" s="318"/>
      <c r="S45" s="318"/>
    </row>
    <row r="46" spans="1:19" s="185" customFormat="1" ht="21.75" customHeight="1">
      <c r="A46" s="174"/>
      <c r="B46" s="183"/>
      <c r="C46" s="174"/>
      <c r="D46" s="171" t="s">
        <v>573</v>
      </c>
      <c r="E46" s="184">
        <f>F46+I46</f>
        <v>15887000</v>
      </c>
      <c r="F46" s="184">
        <v>15887000</v>
      </c>
      <c r="G46" s="184">
        <v>13022100</v>
      </c>
      <c r="H46" s="184"/>
      <c r="I46" s="180"/>
      <c r="J46" s="184"/>
      <c r="K46" s="180"/>
      <c r="L46" s="180"/>
      <c r="M46" s="180"/>
      <c r="N46" s="184"/>
      <c r="O46" s="184"/>
      <c r="P46" s="184"/>
      <c r="Q46" s="184">
        <f>J46+E46</f>
        <v>15887000</v>
      </c>
      <c r="R46" s="318"/>
      <c r="S46" s="318"/>
    </row>
    <row r="47" spans="1:19" s="185" customFormat="1" ht="63">
      <c r="A47" s="237" t="s">
        <v>292</v>
      </c>
      <c r="B47" s="78">
        <v>1090</v>
      </c>
      <c r="C47" s="237" t="s">
        <v>133</v>
      </c>
      <c r="D47" s="343" t="s">
        <v>293</v>
      </c>
      <c r="E47" s="240">
        <f t="shared" si="13"/>
        <v>38690900</v>
      </c>
      <c r="F47" s="240">
        <v>38690900</v>
      </c>
      <c r="G47" s="240">
        <v>25239300</v>
      </c>
      <c r="H47" s="240">
        <v>2432000</v>
      </c>
      <c r="I47" s="113"/>
      <c r="J47" s="240">
        <f t="shared" si="14"/>
        <v>440100</v>
      </c>
      <c r="K47" s="240">
        <v>390100</v>
      </c>
      <c r="L47" s="240">
        <v>35000</v>
      </c>
      <c r="M47" s="240">
        <v>195400</v>
      </c>
      <c r="N47" s="240">
        <v>50000</v>
      </c>
      <c r="O47" s="240"/>
      <c r="P47" s="240"/>
      <c r="Q47" s="240">
        <f t="shared" si="15"/>
        <v>39131000</v>
      </c>
      <c r="R47" s="318"/>
      <c r="S47" s="318"/>
    </row>
    <row r="48" spans="1:19" s="185" customFormat="1" ht="47.25">
      <c r="A48" s="237" t="s">
        <v>294</v>
      </c>
      <c r="B48" s="78">
        <v>1110</v>
      </c>
      <c r="C48" s="237" t="s">
        <v>135</v>
      </c>
      <c r="D48" s="50" t="s">
        <v>134</v>
      </c>
      <c r="E48" s="240">
        <f t="shared" si="13"/>
        <v>183173000</v>
      </c>
      <c r="F48" s="240">
        <v>183173000</v>
      </c>
      <c r="G48" s="240">
        <v>109154000</v>
      </c>
      <c r="H48" s="240">
        <v>12523300</v>
      </c>
      <c r="I48" s="113"/>
      <c r="J48" s="240">
        <f t="shared" si="14"/>
        <v>9533300</v>
      </c>
      <c r="K48" s="240">
        <v>8558300</v>
      </c>
      <c r="L48" s="240">
        <v>2092500</v>
      </c>
      <c r="M48" s="240">
        <v>1604300</v>
      </c>
      <c r="N48" s="240">
        <v>975000</v>
      </c>
      <c r="O48" s="240"/>
      <c r="P48" s="240"/>
      <c r="Q48" s="240">
        <f t="shared" si="15"/>
        <v>192706300</v>
      </c>
      <c r="R48" s="318"/>
      <c r="S48" s="318"/>
    </row>
    <row r="49" spans="1:19" s="185" customFormat="1" ht="23.25" customHeight="1">
      <c r="A49" s="183"/>
      <c r="B49" s="183"/>
      <c r="C49" s="174"/>
      <c r="D49" s="171" t="s">
        <v>573</v>
      </c>
      <c r="E49" s="222">
        <f t="shared" si="13"/>
        <v>25587400</v>
      </c>
      <c r="F49" s="222">
        <v>25587400</v>
      </c>
      <c r="G49" s="222">
        <v>20973300</v>
      </c>
      <c r="H49" s="222"/>
      <c r="I49" s="180"/>
      <c r="J49" s="184">
        <f t="shared" si="14"/>
        <v>0</v>
      </c>
      <c r="K49" s="180"/>
      <c r="L49" s="180"/>
      <c r="M49" s="180"/>
      <c r="N49" s="184"/>
      <c r="O49" s="184"/>
      <c r="P49" s="184"/>
      <c r="Q49" s="184">
        <f t="shared" si="15"/>
        <v>25587400</v>
      </c>
      <c r="R49" s="318"/>
      <c r="S49" s="318"/>
    </row>
    <row r="50" spans="1:19" s="185" customFormat="1" ht="63">
      <c r="A50" s="237" t="s">
        <v>295</v>
      </c>
      <c r="B50" s="78">
        <v>1120</v>
      </c>
      <c r="C50" s="237" t="s">
        <v>142</v>
      </c>
      <c r="D50" s="50" t="s">
        <v>296</v>
      </c>
      <c r="E50" s="240">
        <f t="shared" si="13"/>
        <v>9180600</v>
      </c>
      <c r="F50" s="240">
        <v>9180600</v>
      </c>
      <c r="G50" s="240"/>
      <c r="H50" s="240"/>
      <c r="I50" s="113"/>
      <c r="J50" s="240">
        <f t="shared" si="14"/>
        <v>350000</v>
      </c>
      <c r="K50" s="240">
        <v>350000</v>
      </c>
      <c r="L50" s="240"/>
      <c r="M50" s="113"/>
      <c r="N50" s="240"/>
      <c r="O50" s="240"/>
      <c r="P50" s="240"/>
      <c r="Q50" s="240">
        <f t="shared" si="15"/>
        <v>9530600</v>
      </c>
      <c r="R50" s="318"/>
      <c r="S50" s="318"/>
    </row>
    <row r="51" spans="1:19" s="185" customFormat="1" ht="31.5">
      <c r="A51" s="237"/>
      <c r="B51" s="78"/>
      <c r="C51" s="237"/>
      <c r="D51" s="171" t="s">
        <v>573</v>
      </c>
      <c r="E51" s="240">
        <f>F51+I51</f>
        <v>1400000</v>
      </c>
      <c r="F51" s="240">
        <v>1400000</v>
      </c>
      <c r="G51" s="240"/>
      <c r="H51" s="240"/>
      <c r="I51" s="113"/>
      <c r="J51" s="240"/>
      <c r="K51" s="240"/>
      <c r="L51" s="240"/>
      <c r="M51" s="113"/>
      <c r="N51" s="240"/>
      <c r="O51" s="240"/>
      <c r="P51" s="240"/>
      <c r="Q51" s="240">
        <f>E51+J51</f>
        <v>1400000</v>
      </c>
      <c r="R51" s="318"/>
      <c r="S51" s="318"/>
    </row>
    <row r="52" spans="1:19" s="185" customFormat="1" ht="47.25">
      <c r="A52" s="237" t="s">
        <v>297</v>
      </c>
      <c r="B52" s="78">
        <v>1140</v>
      </c>
      <c r="C52" s="237" t="s">
        <v>144</v>
      </c>
      <c r="D52" s="50" t="s">
        <v>143</v>
      </c>
      <c r="E52" s="240">
        <f t="shared" si="13"/>
        <v>18426100</v>
      </c>
      <c r="F52" s="240">
        <v>18426100</v>
      </c>
      <c r="G52" s="240">
        <v>13553600</v>
      </c>
      <c r="H52" s="240">
        <v>695700</v>
      </c>
      <c r="I52" s="113"/>
      <c r="J52" s="240">
        <f t="shared" si="14"/>
        <v>2400000</v>
      </c>
      <c r="K52" s="240">
        <v>2360000</v>
      </c>
      <c r="L52" s="240">
        <v>845000</v>
      </c>
      <c r="M52" s="240">
        <v>419000</v>
      </c>
      <c r="N52" s="240">
        <v>40000</v>
      </c>
      <c r="O52" s="240"/>
      <c r="P52" s="240"/>
      <c r="Q52" s="240">
        <f t="shared" si="15"/>
        <v>20826100</v>
      </c>
      <c r="R52" s="318"/>
      <c r="S52" s="318"/>
    </row>
    <row r="53" spans="1:19" s="185" customFormat="1" ht="31.5">
      <c r="A53" s="237" t="s">
        <v>298</v>
      </c>
      <c r="B53" s="78">
        <v>1150</v>
      </c>
      <c r="C53" s="237" t="s">
        <v>147</v>
      </c>
      <c r="D53" s="50" t="s">
        <v>145</v>
      </c>
      <c r="E53" s="240">
        <f t="shared" si="13"/>
        <v>2200600</v>
      </c>
      <c r="F53" s="240">
        <v>2200600</v>
      </c>
      <c r="G53" s="240">
        <v>1290000</v>
      </c>
      <c r="H53" s="240">
        <v>69200</v>
      </c>
      <c r="I53" s="113"/>
      <c r="J53" s="240">
        <f t="shared" si="14"/>
        <v>0</v>
      </c>
      <c r="K53" s="113"/>
      <c r="L53" s="113"/>
      <c r="M53" s="113"/>
      <c r="N53" s="240"/>
      <c r="O53" s="240"/>
      <c r="P53" s="240"/>
      <c r="Q53" s="240">
        <f t="shared" si="15"/>
        <v>2200600</v>
      </c>
      <c r="R53" s="318"/>
      <c r="S53" s="318"/>
    </row>
    <row r="54" spans="1:19" s="185" customFormat="1" ht="31.5">
      <c r="A54" s="237" t="s">
        <v>299</v>
      </c>
      <c r="B54" s="78">
        <v>1160</v>
      </c>
      <c r="C54" s="237"/>
      <c r="D54" s="50" t="s">
        <v>146</v>
      </c>
      <c r="E54" s="240">
        <f aca="true" t="shared" si="16" ref="E54:P54">E55+E56</f>
        <v>6036300</v>
      </c>
      <c r="F54" s="240">
        <f t="shared" si="16"/>
        <v>6036300</v>
      </c>
      <c r="G54" s="240">
        <f t="shared" si="16"/>
        <v>645600</v>
      </c>
      <c r="H54" s="240">
        <f t="shared" si="16"/>
        <v>20600</v>
      </c>
      <c r="I54" s="240">
        <f t="shared" si="16"/>
        <v>0</v>
      </c>
      <c r="J54" s="240">
        <f t="shared" si="16"/>
        <v>20170000</v>
      </c>
      <c r="K54" s="240">
        <f t="shared" si="16"/>
        <v>0</v>
      </c>
      <c r="L54" s="240">
        <f t="shared" si="16"/>
        <v>0</v>
      </c>
      <c r="M54" s="240">
        <f t="shared" si="16"/>
        <v>0</v>
      </c>
      <c r="N54" s="240">
        <f t="shared" si="16"/>
        <v>20170000</v>
      </c>
      <c r="O54" s="240">
        <f t="shared" si="16"/>
        <v>20170000</v>
      </c>
      <c r="P54" s="240">
        <f t="shared" si="16"/>
        <v>20170000</v>
      </c>
      <c r="Q54" s="240">
        <f>E54+J54</f>
        <v>26206300</v>
      </c>
      <c r="R54" s="318"/>
      <c r="S54" s="318"/>
    </row>
    <row r="55" spans="1:19" s="185" customFormat="1" ht="31.5">
      <c r="A55" s="174" t="s">
        <v>173</v>
      </c>
      <c r="B55" s="183">
        <v>1161</v>
      </c>
      <c r="C55" s="174" t="s">
        <v>147</v>
      </c>
      <c r="D55" s="332" t="s">
        <v>667</v>
      </c>
      <c r="E55" s="184">
        <f>F55+I55</f>
        <v>906300</v>
      </c>
      <c r="F55" s="184">
        <v>906300</v>
      </c>
      <c r="G55" s="184">
        <v>645600</v>
      </c>
      <c r="H55" s="184">
        <v>20600</v>
      </c>
      <c r="I55" s="180"/>
      <c r="J55" s="184">
        <f>K55+N55</f>
        <v>0</v>
      </c>
      <c r="K55" s="180"/>
      <c r="L55" s="180"/>
      <c r="M55" s="180"/>
      <c r="N55" s="184"/>
      <c r="O55" s="184"/>
      <c r="P55" s="184"/>
      <c r="Q55" s="184">
        <f>E55+J55</f>
        <v>906300</v>
      </c>
      <c r="R55" s="318"/>
      <c r="S55" s="318"/>
    </row>
    <row r="56" spans="1:19" s="185" customFormat="1" ht="31.5">
      <c r="A56" s="174" t="s">
        <v>174</v>
      </c>
      <c r="B56" s="183">
        <v>1162</v>
      </c>
      <c r="C56" s="174" t="s">
        <v>147</v>
      </c>
      <c r="D56" s="79" t="s">
        <v>668</v>
      </c>
      <c r="E56" s="184">
        <f>F56+I56</f>
        <v>5130000</v>
      </c>
      <c r="F56" s="184">
        <v>5130000</v>
      </c>
      <c r="G56" s="184"/>
      <c r="H56" s="184"/>
      <c r="I56" s="180"/>
      <c r="J56" s="184">
        <f>K56+N56</f>
        <v>20170000</v>
      </c>
      <c r="K56" s="180"/>
      <c r="L56" s="180"/>
      <c r="M56" s="180"/>
      <c r="N56" s="184">
        <v>20170000</v>
      </c>
      <c r="O56" s="184">
        <v>20170000</v>
      </c>
      <c r="P56" s="184">
        <v>20170000</v>
      </c>
      <c r="Q56" s="184">
        <f>E56+J56</f>
        <v>25300000</v>
      </c>
      <c r="R56" s="318"/>
      <c r="S56" s="318"/>
    </row>
    <row r="57" spans="1:19" ht="47.25">
      <c r="A57" s="372" t="s">
        <v>459</v>
      </c>
      <c r="B57" s="372" t="s">
        <v>458</v>
      </c>
      <c r="C57" s="373"/>
      <c r="D57" s="121" t="s">
        <v>720</v>
      </c>
      <c r="E57" s="113">
        <f>E58</f>
        <v>885883700</v>
      </c>
      <c r="F57" s="113">
        <f aca="true" t="shared" si="17" ref="F57:Q57">F58</f>
        <v>885883700</v>
      </c>
      <c r="G57" s="113">
        <f t="shared" si="17"/>
        <v>1180000</v>
      </c>
      <c r="H57" s="113">
        <f t="shared" si="17"/>
        <v>18100</v>
      </c>
      <c r="I57" s="113">
        <f t="shared" si="17"/>
        <v>0</v>
      </c>
      <c r="J57" s="113">
        <f t="shared" si="17"/>
        <v>41306400</v>
      </c>
      <c r="K57" s="113">
        <f t="shared" si="17"/>
        <v>21310300</v>
      </c>
      <c r="L57" s="113">
        <f t="shared" si="17"/>
        <v>0</v>
      </c>
      <c r="M57" s="113">
        <f t="shared" si="17"/>
        <v>0</v>
      </c>
      <c r="N57" s="113">
        <f t="shared" si="17"/>
        <v>19996100</v>
      </c>
      <c r="O57" s="113">
        <f t="shared" si="17"/>
        <v>19749100</v>
      </c>
      <c r="P57" s="113">
        <f t="shared" si="17"/>
        <v>19749100</v>
      </c>
      <c r="Q57" s="113">
        <f t="shared" si="17"/>
        <v>927190100</v>
      </c>
      <c r="R57" s="318"/>
      <c r="S57" s="318"/>
    </row>
    <row r="58" spans="1:19" ht="47.25">
      <c r="A58" s="138" t="s">
        <v>460</v>
      </c>
      <c r="B58" s="138" t="s">
        <v>458</v>
      </c>
      <c r="C58" s="373"/>
      <c r="D58" s="121" t="s">
        <v>721</v>
      </c>
      <c r="E58" s="113">
        <f>E61+E65</f>
        <v>885883700</v>
      </c>
      <c r="F58" s="113">
        <f aca="true" t="shared" si="18" ref="F58:Q58">F61+F65</f>
        <v>885883700</v>
      </c>
      <c r="G58" s="113">
        <f t="shared" si="18"/>
        <v>1180000</v>
      </c>
      <c r="H58" s="113">
        <f t="shared" si="18"/>
        <v>18100</v>
      </c>
      <c r="I58" s="113">
        <f t="shared" si="18"/>
        <v>0</v>
      </c>
      <c r="J58" s="113">
        <f t="shared" si="18"/>
        <v>41306400</v>
      </c>
      <c r="K58" s="113">
        <f t="shared" si="18"/>
        <v>21310300</v>
      </c>
      <c r="L58" s="113">
        <f t="shared" si="18"/>
        <v>0</v>
      </c>
      <c r="M58" s="113">
        <f t="shared" si="18"/>
        <v>0</v>
      </c>
      <c r="N58" s="113">
        <f t="shared" si="18"/>
        <v>19996100</v>
      </c>
      <c r="O58" s="113">
        <f t="shared" si="18"/>
        <v>19749100</v>
      </c>
      <c r="P58" s="113">
        <f t="shared" si="18"/>
        <v>19749100</v>
      </c>
      <c r="Q58" s="113">
        <f t="shared" si="18"/>
        <v>927190100</v>
      </c>
      <c r="R58" s="318"/>
      <c r="S58" s="318"/>
    </row>
    <row r="59" spans="1:19" s="187" customFormat="1" ht="15.75">
      <c r="A59" s="186"/>
      <c r="B59" s="186"/>
      <c r="C59" s="186"/>
      <c r="D59" s="172" t="s">
        <v>149</v>
      </c>
      <c r="E59" s="180">
        <f>E67+E69+E71+E73+E75+E77+E79+E81+E83+E85+E92</f>
        <v>787404700</v>
      </c>
      <c r="F59" s="180">
        <f>F67+F69+F71+F73+F75+F77+F79+F81+F83+F85+F92</f>
        <v>787404700</v>
      </c>
      <c r="G59" s="180">
        <f aca="true" t="shared" si="19" ref="G59:Q59">G67+G69+G71+G73+G75+G77+G79+G81+G83+G85+G92</f>
        <v>0</v>
      </c>
      <c r="H59" s="180">
        <f t="shared" si="19"/>
        <v>0</v>
      </c>
      <c r="I59" s="180">
        <f t="shared" si="19"/>
        <v>0</v>
      </c>
      <c r="J59" s="180">
        <f t="shared" si="19"/>
        <v>0</v>
      </c>
      <c r="K59" s="180">
        <f t="shared" si="19"/>
        <v>0</v>
      </c>
      <c r="L59" s="180">
        <f t="shared" si="19"/>
        <v>0</v>
      </c>
      <c r="M59" s="180">
        <f t="shared" si="19"/>
        <v>0</v>
      </c>
      <c r="N59" s="180">
        <f t="shared" si="19"/>
        <v>0</v>
      </c>
      <c r="O59" s="180">
        <f t="shared" si="19"/>
        <v>0</v>
      </c>
      <c r="P59" s="180">
        <f t="shared" si="19"/>
        <v>0</v>
      </c>
      <c r="Q59" s="180">
        <f t="shared" si="19"/>
        <v>787404700</v>
      </c>
      <c r="R59" s="318"/>
      <c r="S59" s="318"/>
    </row>
    <row r="60" spans="1:19" s="187" customFormat="1" ht="15.75">
      <c r="A60" s="186"/>
      <c r="B60" s="186"/>
      <c r="C60" s="186"/>
      <c r="D60" s="172" t="s">
        <v>140</v>
      </c>
      <c r="E60" s="180">
        <f>E63</f>
        <v>2925800</v>
      </c>
      <c r="F60" s="180">
        <f>F63</f>
        <v>2925800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>
        <f>Q63</f>
        <v>2925800</v>
      </c>
      <c r="R60" s="318"/>
      <c r="S60" s="318"/>
    </row>
    <row r="61" spans="1:19" s="187" customFormat="1" ht="15.75">
      <c r="A61" s="186"/>
      <c r="B61" s="374">
        <v>1000</v>
      </c>
      <c r="C61" s="375"/>
      <c r="D61" s="197" t="s">
        <v>128</v>
      </c>
      <c r="E61" s="113">
        <f>E62+E64</f>
        <v>29389900</v>
      </c>
      <c r="F61" s="113">
        <f aca="true" t="shared" si="20" ref="F61:Q61">F62+F64</f>
        <v>29389900</v>
      </c>
      <c r="G61" s="113">
        <f t="shared" si="20"/>
        <v>1180000</v>
      </c>
      <c r="H61" s="113">
        <f t="shared" si="20"/>
        <v>18100</v>
      </c>
      <c r="I61" s="113">
        <f t="shared" si="20"/>
        <v>0</v>
      </c>
      <c r="J61" s="113">
        <f t="shared" si="20"/>
        <v>12282800</v>
      </c>
      <c r="K61" s="113">
        <f t="shared" si="20"/>
        <v>11907800</v>
      </c>
      <c r="L61" s="113">
        <f t="shared" si="20"/>
        <v>0</v>
      </c>
      <c r="M61" s="113">
        <f t="shared" si="20"/>
        <v>0</v>
      </c>
      <c r="N61" s="113">
        <f t="shared" si="20"/>
        <v>375000</v>
      </c>
      <c r="O61" s="113">
        <f t="shared" si="20"/>
        <v>375000</v>
      </c>
      <c r="P61" s="113">
        <f t="shared" si="20"/>
        <v>375000</v>
      </c>
      <c r="Q61" s="113">
        <f t="shared" si="20"/>
        <v>41672700</v>
      </c>
      <c r="R61" s="318"/>
      <c r="S61" s="318"/>
    </row>
    <row r="62" spans="1:19" s="73" customFormat="1" ht="63">
      <c r="A62" s="373" t="s">
        <v>300</v>
      </c>
      <c r="B62" s="373" t="s">
        <v>301</v>
      </c>
      <c r="C62" s="373" t="s">
        <v>142</v>
      </c>
      <c r="D62" s="50" t="s">
        <v>141</v>
      </c>
      <c r="E62" s="240">
        <f>F62+I62</f>
        <v>27821200</v>
      </c>
      <c r="F62" s="240">
        <v>27821200</v>
      </c>
      <c r="G62" s="240"/>
      <c r="H62" s="240"/>
      <c r="I62" s="240"/>
      <c r="J62" s="240">
        <f aca="true" t="shared" si="21" ref="J62:J99">K62+N62</f>
        <v>12282800</v>
      </c>
      <c r="K62" s="240">
        <v>11907800</v>
      </c>
      <c r="L62" s="240"/>
      <c r="M62" s="240"/>
      <c r="N62" s="240">
        <v>375000</v>
      </c>
      <c r="O62" s="240">
        <v>375000</v>
      </c>
      <c r="P62" s="240">
        <v>375000</v>
      </c>
      <c r="Q62" s="240">
        <f aca="true" t="shared" si="22" ref="Q62:Q99">E62+J62</f>
        <v>40104000</v>
      </c>
      <c r="R62" s="318"/>
      <c r="S62" s="318"/>
    </row>
    <row r="63" spans="1:19" s="187" customFormat="1" ht="31.5">
      <c r="A63" s="188"/>
      <c r="B63" s="188"/>
      <c r="C63" s="188"/>
      <c r="D63" s="171" t="s">
        <v>573</v>
      </c>
      <c r="E63" s="184">
        <f>F63+I63</f>
        <v>2925800</v>
      </c>
      <c r="F63" s="184">
        <v>2925800</v>
      </c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>
        <f>E63+J63</f>
        <v>2925800</v>
      </c>
      <c r="R63" s="381"/>
      <c r="S63" s="381"/>
    </row>
    <row r="64" spans="1:19" s="73" customFormat="1" ht="47.25">
      <c r="A64" s="373" t="s">
        <v>302</v>
      </c>
      <c r="B64" s="373" t="s">
        <v>241</v>
      </c>
      <c r="C64" s="373" t="s">
        <v>144</v>
      </c>
      <c r="D64" s="50" t="s">
        <v>143</v>
      </c>
      <c r="E64" s="240">
        <f>F64+I64</f>
        <v>1568700</v>
      </c>
      <c r="F64" s="240">
        <v>1568700</v>
      </c>
      <c r="G64" s="240">
        <v>1180000</v>
      </c>
      <c r="H64" s="240">
        <v>18100</v>
      </c>
      <c r="I64" s="240"/>
      <c r="J64" s="240">
        <f t="shared" si="21"/>
        <v>0</v>
      </c>
      <c r="K64" s="240"/>
      <c r="L64" s="240"/>
      <c r="M64" s="240"/>
      <c r="N64" s="240"/>
      <c r="O64" s="240"/>
      <c r="P64" s="240"/>
      <c r="Q64" s="240">
        <f t="shared" si="22"/>
        <v>1568700</v>
      </c>
      <c r="R64" s="318"/>
      <c r="S64" s="318"/>
    </row>
    <row r="65" spans="1:19" s="73" customFormat="1" ht="15.75">
      <c r="A65" s="373"/>
      <c r="B65" s="120">
        <v>2000</v>
      </c>
      <c r="C65" s="237"/>
      <c r="D65" s="223" t="s">
        <v>148</v>
      </c>
      <c r="E65" s="113">
        <f>E66+E68+E70+E72+E74+E76+E78+E80+E82+E84+E91</f>
        <v>856493800</v>
      </c>
      <c r="F65" s="113">
        <f aca="true" t="shared" si="23" ref="F65:Q65">F66+F68+F70+F72+F74+F76+F78+F80+F82+F84+F91</f>
        <v>856493800</v>
      </c>
      <c r="G65" s="113">
        <f t="shared" si="23"/>
        <v>0</v>
      </c>
      <c r="H65" s="113">
        <f t="shared" si="23"/>
        <v>0</v>
      </c>
      <c r="I65" s="113">
        <f t="shared" si="23"/>
        <v>0</v>
      </c>
      <c r="J65" s="113">
        <f t="shared" si="23"/>
        <v>29023600</v>
      </c>
      <c r="K65" s="113">
        <f t="shared" si="23"/>
        <v>9402500</v>
      </c>
      <c r="L65" s="113">
        <f t="shared" si="23"/>
        <v>0</v>
      </c>
      <c r="M65" s="113">
        <f t="shared" si="23"/>
        <v>0</v>
      </c>
      <c r="N65" s="113">
        <f t="shared" si="23"/>
        <v>19621100</v>
      </c>
      <c r="O65" s="113">
        <f t="shared" si="23"/>
        <v>19374100</v>
      </c>
      <c r="P65" s="113">
        <f t="shared" si="23"/>
        <v>19374100</v>
      </c>
      <c r="Q65" s="113">
        <f t="shared" si="23"/>
        <v>885517400</v>
      </c>
      <c r="R65" s="318"/>
      <c r="S65" s="318"/>
    </row>
    <row r="66" spans="1:19" s="73" customFormat="1" ht="31.5">
      <c r="A66" s="373" t="s">
        <v>303</v>
      </c>
      <c r="B66" s="373" t="s">
        <v>304</v>
      </c>
      <c r="C66" s="373" t="s">
        <v>152</v>
      </c>
      <c r="D66" s="50" t="s">
        <v>150</v>
      </c>
      <c r="E66" s="240">
        <f aca="true" t="shared" si="24" ref="E66:E96">F66+I66</f>
        <v>183193300</v>
      </c>
      <c r="F66" s="240">
        <v>183193300</v>
      </c>
      <c r="G66" s="240"/>
      <c r="H66" s="240"/>
      <c r="I66" s="240"/>
      <c r="J66" s="240">
        <f t="shared" si="21"/>
        <v>11475000</v>
      </c>
      <c r="K66" s="240">
        <v>1405000</v>
      </c>
      <c r="L66" s="240"/>
      <c r="M66" s="240"/>
      <c r="N66" s="240">
        <v>10070000</v>
      </c>
      <c r="O66" s="240">
        <v>10070000</v>
      </c>
      <c r="P66" s="240">
        <v>10070000</v>
      </c>
      <c r="Q66" s="240">
        <f t="shared" si="22"/>
        <v>194668300</v>
      </c>
      <c r="R66" s="318"/>
      <c r="S66" s="318"/>
    </row>
    <row r="67" spans="1:19" s="187" customFormat="1" ht="31.5">
      <c r="A67" s="188"/>
      <c r="B67" s="188"/>
      <c r="C67" s="188"/>
      <c r="D67" s="173" t="s">
        <v>503</v>
      </c>
      <c r="E67" s="184">
        <f t="shared" si="24"/>
        <v>168240400</v>
      </c>
      <c r="F67" s="184">
        <v>168240400</v>
      </c>
      <c r="G67" s="184"/>
      <c r="H67" s="184"/>
      <c r="I67" s="184"/>
      <c r="J67" s="184">
        <f t="shared" si="21"/>
        <v>0</v>
      </c>
      <c r="K67" s="184"/>
      <c r="L67" s="184"/>
      <c r="M67" s="184"/>
      <c r="N67" s="184"/>
      <c r="O67" s="184"/>
      <c r="P67" s="184"/>
      <c r="Q67" s="184">
        <f t="shared" si="22"/>
        <v>168240400</v>
      </c>
      <c r="R67" s="318"/>
      <c r="S67" s="318"/>
    </row>
    <row r="68" spans="1:19" s="73" customFormat="1" ht="31.5">
      <c r="A68" s="373" t="s">
        <v>305</v>
      </c>
      <c r="B68" s="373" t="s">
        <v>306</v>
      </c>
      <c r="C68" s="373" t="s">
        <v>311</v>
      </c>
      <c r="D68" s="50" t="s">
        <v>151</v>
      </c>
      <c r="E68" s="240">
        <f t="shared" si="24"/>
        <v>302220000</v>
      </c>
      <c r="F68" s="240">
        <v>302220000</v>
      </c>
      <c r="G68" s="240"/>
      <c r="H68" s="240"/>
      <c r="I68" s="240"/>
      <c r="J68" s="240">
        <f t="shared" si="21"/>
        <v>9794300</v>
      </c>
      <c r="K68" s="240">
        <v>2379200</v>
      </c>
      <c r="L68" s="240"/>
      <c r="M68" s="240"/>
      <c r="N68" s="240">
        <f>97000+7318100</f>
        <v>7415100</v>
      </c>
      <c r="O68" s="240">
        <v>7318100</v>
      </c>
      <c r="P68" s="240">
        <v>7318100</v>
      </c>
      <c r="Q68" s="240">
        <f t="shared" si="22"/>
        <v>312014300</v>
      </c>
      <c r="R68" s="318"/>
      <c r="S68" s="318"/>
    </row>
    <row r="69" spans="1:19" s="187" customFormat="1" ht="31.5">
      <c r="A69" s="188"/>
      <c r="B69" s="188"/>
      <c r="C69" s="188"/>
      <c r="D69" s="173" t="s">
        <v>503</v>
      </c>
      <c r="E69" s="184">
        <f t="shared" si="24"/>
        <v>280289700</v>
      </c>
      <c r="F69" s="184">
        <v>280289700</v>
      </c>
      <c r="G69" s="184"/>
      <c r="H69" s="184"/>
      <c r="I69" s="184"/>
      <c r="J69" s="184">
        <f t="shared" si="21"/>
        <v>0</v>
      </c>
      <c r="K69" s="184"/>
      <c r="L69" s="184"/>
      <c r="M69" s="184"/>
      <c r="N69" s="184"/>
      <c r="O69" s="184"/>
      <c r="P69" s="184"/>
      <c r="Q69" s="184">
        <f t="shared" si="22"/>
        <v>280289700</v>
      </c>
      <c r="R69" s="318"/>
      <c r="S69" s="318"/>
    </row>
    <row r="70" spans="1:19" s="73" customFormat="1" ht="31.5">
      <c r="A70" s="373" t="s">
        <v>312</v>
      </c>
      <c r="B70" s="373" t="s">
        <v>313</v>
      </c>
      <c r="C70" s="373" t="s">
        <v>157</v>
      </c>
      <c r="D70" s="376" t="s">
        <v>153</v>
      </c>
      <c r="E70" s="240">
        <f t="shared" si="24"/>
        <v>38862300</v>
      </c>
      <c r="F70" s="240">
        <v>38862300</v>
      </c>
      <c r="G70" s="240"/>
      <c r="H70" s="240"/>
      <c r="I70" s="240"/>
      <c r="J70" s="240">
        <f t="shared" si="21"/>
        <v>500000</v>
      </c>
      <c r="K70" s="240"/>
      <c r="L70" s="240"/>
      <c r="M70" s="240"/>
      <c r="N70" s="240">
        <v>500000</v>
      </c>
      <c r="O70" s="240">
        <v>500000</v>
      </c>
      <c r="P70" s="240">
        <v>500000</v>
      </c>
      <c r="Q70" s="240">
        <f t="shared" si="22"/>
        <v>39362300</v>
      </c>
      <c r="R70" s="318"/>
      <c r="S70" s="318"/>
    </row>
    <row r="71" spans="1:19" s="187" customFormat="1" ht="31.5">
      <c r="A71" s="188"/>
      <c r="B71" s="188"/>
      <c r="C71" s="188"/>
      <c r="D71" s="173" t="s">
        <v>503</v>
      </c>
      <c r="E71" s="184">
        <f t="shared" si="24"/>
        <v>35094600</v>
      </c>
      <c r="F71" s="184">
        <v>35094600</v>
      </c>
      <c r="G71" s="184"/>
      <c r="H71" s="184"/>
      <c r="I71" s="184"/>
      <c r="J71" s="184">
        <f t="shared" si="21"/>
        <v>0</v>
      </c>
      <c r="K71" s="184"/>
      <c r="L71" s="184"/>
      <c r="M71" s="184"/>
      <c r="N71" s="184"/>
      <c r="O71" s="184"/>
      <c r="P71" s="184"/>
      <c r="Q71" s="184">
        <f t="shared" si="22"/>
        <v>35094600</v>
      </c>
      <c r="R71" s="318"/>
      <c r="S71" s="318"/>
    </row>
    <row r="72" spans="1:19" s="73" customFormat="1" ht="47.25">
      <c r="A72" s="373" t="s">
        <v>314</v>
      </c>
      <c r="B72" s="373" t="s">
        <v>315</v>
      </c>
      <c r="C72" s="373" t="s">
        <v>158</v>
      </c>
      <c r="D72" s="50" t="s">
        <v>154</v>
      </c>
      <c r="E72" s="240">
        <f t="shared" si="24"/>
        <v>26112800</v>
      </c>
      <c r="F72" s="240">
        <v>26112800</v>
      </c>
      <c r="G72" s="240"/>
      <c r="H72" s="240"/>
      <c r="I72" s="240"/>
      <c r="J72" s="240">
        <f t="shared" si="21"/>
        <v>0</v>
      </c>
      <c r="K72" s="240"/>
      <c r="L72" s="240"/>
      <c r="M72" s="240"/>
      <c r="N72" s="240"/>
      <c r="O72" s="240"/>
      <c r="P72" s="240"/>
      <c r="Q72" s="240">
        <f t="shared" si="22"/>
        <v>26112800</v>
      </c>
      <c r="R72" s="318"/>
      <c r="S72" s="318"/>
    </row>
    <row r="73" spans="1:19" s="187" customFormat="1" ht="31.5">
      <c r="A73" s="188"/>
      <c r="B73" s="188"/>
      <c r="C73" s="188"/>
      <c r="D73" s="173" t="s">
        <v>503</v>
      </c>
      <c r="E73" s="184">
        <f t="shared" si="24"/>
        <v>23247400</v>
      </c>
      <c r="F73" s="184">
        <v>23247400</v>
      </c>
      <c r="G73" s="184"/>
      <c r="H73" s="184"/>
      <c r="I73" s="184"/>
      <c r="J73" s="184">
        <f t="shared" si="21"/>
        <v>0</v>
      </c>
      <c r="K73" s="184"/>
      <c r="L73" s="184"/>
      <c r="M73" s="184"/>
      <c r="N73" s="184"/>
      <c r="O73" s="184"/>
      <c r="P73" s="184"/>
      <c r="Q73" s="184">
        <f t="shared" si="22"/>
        <v>23247400</v>
      </c>
      <c r="R73" s="318"/>
      <c r="S73" s="318"/>
    </row>
    <row r="74" spans="1:19" s="73" customFormat="1" ht="31.5">
      <c r="A74" s="373" t="s">
        <v>316</v>
      </c>
      <c r="B74" s="373" t="s">
        <v>317</v>
      </c>
      <c r="C74" s="373" t="s">
        <v>159</v>
      </c>
      <c r="D74" s="50" t="s">
        <v>155</v>
      </c>
      <c r="E74" s="240">
        <f t="shared" si="24"/>
        <v>11649100</v>
      </c>
      <c r="F74" s="240">
        <v>11649100</v>
      </c>
      <c r="G74" s="240"/>
      <c r="H74" s="240"/>
      <c r="I74" s="240"/>
      <c r="J74" s="240">
        <f t="shared" si="21"/>
        <v>693000</v>
      </c>
      <c r="K74" s="240">
        <v>143000</v>
      </c>
      <c r="L74" s="240"/>
      <c r="M74" s="240"/>
      <c r="N74" s="240">
        <f>150000+400000</f>
        <v>550000</v>
      </c>
      <c r="O74" s="240">
        <v>400000</v>
      </c>
      <c r="P74" s="240">
        <v>400000</v>
      </c>
      <c r="Q74" s="240">
        <f t="shared" si="22"/>
        <v>12342100</v>
      </c>
      <c r="R74" s="318"/>
      <c r="S74" s="318"/>
    </row>
    <row r="75" spans="1:19" s="187" customFormat="1" ht="31.5">
      <c r="A75" s="188"/>
      <c r="B75" s="188"/>
      <c r="C75" s="188"/>
      <c r="D75" s="173" t="s">
        <v>503</v>
      </c>
      <c r="E75" s="184">
        <f t="shared" si="24"/>
        <v>11004200</v>
      </c>
      <c r="F75" s="184">
        <v>11004200</v>
      </c>
      <c r="G75" s="184"/>
      <c r="H75" s="184"/>
      <c r="I75" s="184"/>
      <c r="J75" s="184">
        <f t="shared" si="21"/>
        <v>0</v>
      </c>
      <c r="K75" s="184"/>
      <c r="L75" s="184"/>
      <c r="M75" s="184"/>
      <c r="N75" s="184"/>
      <c r="O75" s="184"/>
      <c r="P75" s="184"/>
      <c r="Q75" s="184">
        <f t="shared" si="22"/>
        <v>11004200</v>
      </c>
      <c r="R75" s="318"/>
      <c r="S75" s="318"/>
    </row>
    <row r="76" spans="1:19" s="73" customFormat="1" ht="31.5">
      <c r="A76" s="373" t="s">
        <v>318</v>
      </c>
      <c r="B76" s="373" t="s">
        <v>319</v>
      </c>
      <c r="C76" s="373" t="s">
        <v>160</v>
      </c>
      <c r="D76" s="50" t="s">
        <v>156</v>
      </c>
      <c r="E76" s="240">
        <f t="shared" si="24"/>
        <v>170120800</v>
      </c>
      <c r="F76" s="240">
        <v>170120800</v>
      </c>
      <c r="G76" s="240"/>
      <c r="H76" s="240"/>
      <c r="I76" s="240"/>
      <c r="J76" s="240">
        <f t="shared" si="21"/>
        <v>0</v>
      </c>
      <c r="K76" s="240"/>
      <c r="L76" s="240"/>
      <c r="M76" s="240"/>
      <c r="N76" s="240"/>
      <c r="O76" s="240"/>
      <c r="P76" s="240"/>
      <c r="Q76" s="240">
        <f t="shared" si="22"/>
        <v>170120800</v>
      </c>
      <c r="R76" s="318"/>
      <c r="S76" s="318"/>
    </row>
    <row r="77" spans="1:19" s="187" customFormat="1" ht="31.5">
      <c r="A77" s="188"/>
      <c r="B77" s="188"/>
      <c r="C77" s="188"/>
      <c r="D77" s="173" t="s">
        <v>503</v>
      </c>
      <c r="E77" s="184">
        <f t="shared" si="24"/>
        <v>167313600</v>
      </c>
      <c r="F77" s="184">
        <v>167313600</v>
      </c>
      <c r="G77" s="184"/>
      <c r="H77" s="184"/>
      <c r="I77" s="184"/>
      <c r="J77" s="184">
        <f t="shared" si="21"/>
        <v>0</v>
      </c>
      <c r="K77" s="184"/>
      <c r="L77" s="184"/>
      <c r="M77" s="184"/>
      <c r="N77" s="184"/>
      <c r="O77" s="184"/>
      <c r="P77" s="184"/>
      <c r="Q77" s="184">
        <f t="shared" si="22"/>
        <v>167313600</v>
      </c>
      <c r="R77" s="318"/>
      <c r="S77" s="318"/>
    </row>
    <row r="78" spans="1:19" s="73" customFormat="1" ht="31.5">
      <c r="A78" s="373" t="s">
        <v>320</v>
      </c>
      <c r="B78" s="373" t="s">
        <v>321</v>
      </c>
      <c r="C78" s="373" t="s">
        <v>162</v>
      </c>
      <c r="D78" s="50" t="s">
        <v>161</v>
      </c>
      <c r="E78" s="240">
        <f t="shared" si="24"/>
        <v>8801000</v>
      </c>
      <c r="F78" s="240">
        <v>8801000</v>
      </c>
      <c r="G78" s="240"/>
      <c r="H78" s="240"/>
      <c r="I78" s="240"/>
      <c r="J78" s="240">
        <f t="shared" si="21"/>
        <v>4458000</v>
      </c>
      <c r="K78" s="240">
        <v>4458000</v>
      </c>
      <c r="L78" s="240"/>
      <c r="M78" s="240"/>
      <c r="N78" s="240"/>
      <c r="O78" s="240"/>
      <c r="P78" s="240"/>
      <c r="Q78" s="240">
        <f t="shared" si="22"/>
        <v>13259000</v>
      </c>
      <c r="R78" s="318"/>
      <c r="S78" s="318"/>
    </row>
    <row r="79" spans="1:19" s="187" customFormat="1" ht="31.5">
      <c r="A79" s="188"/>
      <c r="B79" s="188"/>
      <c r="C79" s="188"/>
      <c r="D79" s="173" t="s">
        <v>503</v>
      </c>
      <c r="E79" s="184">
        <f t="shared" si="24"/>
        <v>8468900</v>
      </c>
      <c r="F79" s="184">
        <v>8468900</v>
      </c>
      <c r="G79" s="184"/>
      <c r="H79" s="184"/>
      <c r="I79" s="184"/>
      <c r="J79" s="184">
        <f t="shared" si="21"/>
        <v>0</v>
      </c>
      <c r="K79" s="184"/>
      <c r="L79" s="184"/>
      <c r="M79" s="184"/>
      <c r="N79" s="184"/>
      <c r="O79" s="184"/>
      <c r="P79" s="184"/>
      <c r="Q79" s="184">
        <f t="shared" si="22"/>
        <v>8468900</v>
      </c>
      <c r="R79" s="318"/>
      <c r="S79" s="318"/>
    </row>
    <row r="80" spans="1:19" s="73" customFormat="1" ht="47.25">
      <c r="A80" s="373" t="s">
        <v>322</v>
      </c>
      <c r="B80" s="373" t="s">
        <v>323</v>
      </c>
      <c r="C80" s="373" t="s">
        <v>166</v>
      </c>
      <c r="D80" s="364" t="s">
        <v>163</v>
      </c>
      <c r="E80" s="240">
        <f t="shared" si="24"/>
        <v>1107900</v>
      </c>
      <c r="F80" s="240">
        <v>1107900</v>
      </c>
      <c r="G80" s="240"/>
      <c r="H80" s="240"/>
      <c r="I80" s="240"/>
      <c r="J80" s="240">
        <f t="shared" si="21"/>
        <v>20000</v>
      </c>
      <c r="K80" s="240"/>
      <c r="L80" s="240"/>
      <c r="M80" s="240"/>
      <c r="N80" s="240">
        <v>20000</v>
      </c>
      <c r="O80" s="240">
        <v>20000</v>
      </c>
      <c r="P80" s="240">
        <v>20000</v>
      </c>
      <c r="Q80" s="240">
        <f t="shared" si="22"/>
        <v>1127900</v>
      </c>
      <c r="R80" s="318"/>
      <c r="S80" s="318"/>
    </row>
    <row r="81" spans="1:19" s="187" customFormat="1" ht="31.5">
      <c r="A81" s="188"/>
      <c r="B81" s="188"/>
      <c r="C81" s="188"/>
      <c r="D81" s="173" t="s">
        <v>503</v>
      </c>
      <c r="E81" s="184">
        <f t="shared" si="24"/>
        <v>1085500</v>
      </c>
      <c r="F81" s="184">
        <v>1085500</v>
      </c>
      <c r="G81" s="184"/>
      <c r="H81" s="184"/>
      <c r="I81" s="184"/>
      <c r="J81" s="184">
        <f t="shared" si="21"/>
        <v>0</v>
      </c>
      <c r="K81" s="184"/>
      <c r="L81" s="184"/>
      <c r="M81" s="184"/>
      <c r="N81" s="184"/>
      <c r="O81" s="184"/>
      <c r="P81" s="184"/>
      <c r="Q81" s="184">
        <f t="shared" si="22"/>
        <v>1085500</v>
      </c>
      <c r="R81" s="318"/>
      <c r="S81" s="318"/>
    </row>
    <row r="82" spans="1:19" s="73" customFormat="1" ht="31.5">
      <c r="A82" s="373" t="s">
        <v>324</v>
      </c>
      <c r="B82" s="373" t="s">
        <v>325</v>
      </c>
      <c r="C82" s="373" t="s">
        <v>167</v>
      </c>
      <c r="D82" s="50" t="s">
        <v>164</v>
      </c>
      <c r="E82" s="240">
        <f t="shared" si="24"/>
        <v>7848300</v>
      </c>
      <c r="F82" s="240">
        <v>7848300</v>
      </c>
      <c r="G82" s="240"/>
      <c r="H82" s="240"/>
      <c r="I82" s="240"/>
      <c r="J82" s="240">
        <f t="shared" si="21"/>
        <v>0</v>
      </c>
      <c r="K82" s="240"/>
      <c r="L82" s="240"/>
      <c r="M82" s="240"/>
      <c r="N82" s="240"/>
      <c r="O82" s="240"/>
      <c r="P82" s="240"/>
      <c r="Q82" s="240">
        <f t="shared" si="22"/>
        <v>7848300</v>
      </c>
      <c r="R82" s="318"/>
      <c r="S82" s="318"/>
    </row>
    <row r="83" spans="1:19" s="187" customFormat="1" ht="31.5">
      <c r="A83" s="188"/>
      <c r="B83" s="188"/>
      <c r="C83" s="188"/>
      <c r="D83" s="173" t="s">
        <v>503</v>
      </c>
      <c r="E83" s="184">
        <f t="shared" si="24"/>
        <v>7681500</v>
      </c>
      <c r="F83" s="184">
        <v>7681500</v>
      </c>
      <c r="G83" s="184"/>
      <c r="H83" s="184"/>
      <c r="I83" s="184"/>
      <c r="J83" s="184">
        <f t="shared" si="21"/>
        <v>0</v>
      </c>
      <c r="K83" s="184"/>
      <c r="L83" s="184"/>
      <c r="M83" s="184"/>
      <c r="N83" s="184"/>
      <c r="O83" s="184"/>
      <c r="P83" s="184"/>
      <c r="Q83" s="184">
        <f t="shared" si="22"/>
        <v>7681500</v>
      </c>
      <c r="R83" s="318"/>
      <c r="S83" s="318"/>
    </row>
    <row r="84" spans="1:19" s="189" customFormat="1" ht="31.5">
      <c r="A84" s="373" t="s">
        <v>326</v>
      </c>
      <c r="B84" s="373" t="s">
        <v>327</v>
      </c>
      <c r="C84" s="373"/>
      <c r="D84" s="50" t="s">
        <v>165</v>
      </c>
      <c r="E84" s="240">
        <f t="shared" si="24"/>
        <v>15060800</v>
      </c>
      <c r="F84" s="240">
        <f>F86+F88+F89</f>
        <v>15060800</v>
      </c>
      <c r="G84" s="240"/>
      <c r="H84" s="240"/>
      <c r="I84" s="240"/>
      <c r="J84" s="240">
        <f t="shared" si="21"/>
        <v>0</v>
      </c>
      <c r="K84" s="240"/>
      <c r="L84" s="240"/>
      <c r="M84" s="240"/>
      <c r="N84" s="240"/>
      <c r="O84" s="240"/>
      <c r="P84" s="240"/>
      <c r="Q84" s="240">
        <f t="shared" si="22"/>
        <v>15060800</v>
      </c>
      <c r="R84" s="318"/>
      <c r="S84" s="318"/>
    </row>
    <row r="85" spans="1:19" s="190" customFormat="1" ht="31.5">
      <c r="A85" s="188"/>
      <c r="B85" s="188"/>
      <c r="C85" s="188"/>
      <c r="D85" s="173" t="s">
        <v>503</v>
      </c>
      <c r="E85" s="184">
        <f>E87+E90</f>
        <v>10000000</v>
      </c>
      <c r="F85" s="184">
        <f aca="true" t="shared" si="25" ref="F85:Q85">F87+F90</f>
        <v>10000000</v>
      </c>
      <c r="G85" s="184">
        <f t="shared" si="25"/>
        <v>0</v>
      </c>
      <c r="H85" s="184">
        <f t="shared" si="25"/>
        <v>0</v>
      </c>
      <c r="I85" s="184">
        <f t="shared" si="25"/>
        <v>0</v>
      </c>
      <c r="J85" s="184">
        <f t="shared" si="25"/>
        <v>0</v>
      </c>
      <c r="K85" s="184">
        <f t="shared" si="25"/>
        <v>0</v>
      </c>
      <c r="L85" s="184">
        <f t="shared" si="25"/>
        <v>0</v>
      </c>
      <c r="M85" s="184">
        <f t="shared" si="25"/>
        <v>0</v>
      </c>
      <c r="N85" s="184">
        <f t="shared" si="25"/>
        <v>0</v>
      </c>
      <c r="O85" s="184">
        <f t="shared" si="25"/>
        <v>0</v>
      </c>
      <c r="P85" s="184">
        <f t="shared" si="25"/>
        <v>0</v>
      </c>
      <c r="Q85" s="184">
        <f t="shared" si="25"/>
        <v>10000000</v>
      </c>
      <c r="R85" s="318"/>
      <c r="S85" s="318"/>
    </row>
    <row r="86" spans="1:19" s="190" customFormat="1" ht="47.25">
      <c r="A86" s="188" t="s">
        <v>328</v>
      </c>
      <c r="B86" s="188" t="s">
        <v>329</v>
      </c>
      <c r="C86" s="188" t="s">
        <v>167</v>
      </c>
      <c r="D86" s="79" t="s">
        <v>330</v>
      </c>
      <c r="E86" s="184">
        <f t="shared" si="24"/>
        <v>7740000</v>
      </c>
      <c r="F86" s="184">
        <v>7740000</v>
      </c>
      <c r="G86" s="184"/>
      <c r="H86" s="184"/>
      <c r="I86" s="184"/>
      <c r="J86" s="184">
        <f t="shared" si="21"/>
        <v>0</v>
      </c>
      <c r="K86" s="184"/>
      <c r="L86" s="184"/>
      <c r="M86" s="184"/>
      <c r="N86" s="184"/>
      <c r="O86" s="184"/>
      <c r="P86" s="184"/>
      <c r="Q86" s="184">
        <f t="shared" si="22"/>
        <v>7740000</v>
      </c>
      <c r="R86" s="318"/>
      <c r="S86" s="318"/>
    </row>
    <row r="87" spans="1:19" s="190" customFormat="1" ht="31.5">
      <c r="A87" s="188"/>
      <c r="B87" s="188"/>
      <c r="C87" s="188"/>
      <c r="D87" s="173" t="s">
        <v>503</v>
      </c>
      <c r="E87" s="184">
        <f t="shared" si="24"/>
        <v>5000000</v>
      </c>
      <c r="F87" s="184">
        <v>5000000</v>
      </c>
      <c r="G87" s="184"/>
      <c r="H87" s="184"/>
      <c r="I87" s="184"/>
      <c r="J87" s="184">
        <f t="shared" si="21"/>
        <v>0</v>
      </c>
      <c r="K87" s="184"/>
      <c r="L87" s="184"/>
      <c r="M87" s="184"/>
      <c r="N87" s="184"/>
      <c r="O87" s="184"/>
      <c r="P87" s="184"/>
      <c r="Q87" s="184">
        <f t="shared" si="22"/>
        <v>5000000</v>
      </c>
      <c r="R87" s="318"/>
      <c r="S87" s="318"/>
    </row>
    <row r="88" spans="1:19" s="190" customFormat="1" ht="47.25">
      <c r="A88" s="188" t="s">
        <v>331</v>
      </c>
      <c r="B88" s="188" t="s">
        <v>332</v>
      </c>
      <c r="C88" s="188" t="s">
        <v>167</v>
      </c>
      <c r="D88" s="79" t="s">
        <v>168</v>
      </c>
      <c r="E88" s="184">
        <f t="shared" si="24"/>
        <v>2320800</v>
      </c>
      <c r="F88" s="184">
        <v>2320800</v>
      </c>
      <c r="G88" s="184"/>
      <c r="H88" s="184"/>
      <c r="I88" s="184"/>
      <c r="J88" s="184">
        <f t="shared" si="21"/>
        <v>0</v>
      </c>
      <c r="K88" s="184"/>
      <c r="L88" s="184"/>
      <c r="M88" s="184"/>
      <c r="N88" s="184"/>
      <c r="O88" s="184"/>
      <c r="P88" s="184"/>
      <c r="Q88" s="184">
        <f t="shared" si="22"/>
        <v>2320800</v>
      </c>
      <c r="R88" s="318"/>
      <c r="S88" s="318"/>
    </row>
    <row r="89" spans="1:19" s="190" customFormat="1" ht="31.5">
      <c r="A89" s="188" t="s">
        <v>333</v>
      </c>
      <c r="B89" s="188" t="s">
        <v>334</v>
      </c>
      <c r="C89" s="188" t="s">
        <v>167</v>
      </c>
      <c r="D89" s="79" t="s">
        <v>169</v>
      </c>
      <c r="E89" s="184">
        <f t="shared" si="24"/>
        <v>5000000</v>
      </c>
      <c r="F89" s="184">
        <v>5000000</v>
      </c>
      <c r="G89" s="184"/>
      <c r="H89" s="184"/>
      <c r="I89" s="184"/>
      <c r="J89" s="184">
        <f t="shared" si="21"/>
        <v>0</v>
      </c>
      <c r="K89" s="184"/>
      <c r="L89" s="184"/>
      <c r="M89" s="184"/>
      <c r="N89" s="184"/>
      <c r="O89" s="184"/>
      <c r="P89" s="184"/>
      <c r="Q89" s="184">
        <f t="shared" si="22"/>
        <v>5000000</v>
      </c>
      <c r="R89" s="318"/>
      <c r="S89" s="318"/>
    </row>
    <row r="90" spans="1:19" s="190" customFormat="1" ht="31.5">
      <c r="A90" s="188"/>
      <c r="B90" s="188"/>
      <c r="C90" s="188"/>
      <c r="D90" s="173" t="s">
        <v>503</v>
      </c>
      <c r="E90" s="184">
        <f t="shared" si="24"/>
        <v>5000000</v>
      </c>
      <c r="F90" s="184">
        <v>5000000</v>
      </c>
      <c r="G90" s="184"/>
      <c r="H90" s="184"/>
      <c r="I90" s="184"/>
      <c r="J90" s="184">
        <f t="shared" si="21"/>
        <v>0</v>
      </c>
      <c r="K90" s="184"/>
      <c r="L90" s="184"/>
      <c r="M90" s="184"/>
      <c r="N90" s="184"/>
      <c r="O90" s="184"/>
      <c r="P90" s="184"/>
      <c r="Q90" s="184">
        <f t="shared" si="22"/>
        <v>5000000</v>
      </c>
      <c r="R90" s="318"/>
      <c r="S90" s="318"/>
    </row>
    <row r="91" spans="1:19" s="189" customFormat="1" ht="31.5">
      <c r="A91" s="373" t="s">
        <v>335</v>
      </c>
      <c r="B91" s="373" t="s">
        <v>336</v>
      </c>
      <c r="C91" s="373"/>
      <c r="D91" s="50" t="s">
        <v>170</v>
      </c>
      <c r="E91" s="184">
        <f>E93+E95</f>
        <v>91517500</v>
      </c>
      <c r="F91" s="184">
        <f aca="true" t="shared" si="26" ref="F91:P91">F93+F95</f>
        <v>91517500</v>
      </c>
      <c r="G91" s="184">
        <f t="shared" si="26"/>
        <v>0</v>
      </c>
      <c r="H91" s="184">
        <f t="shared" si="26"/>
        <v>0</v>
      </c>
      <c r="I91" s="184">
        <f t="shared" si="26"/>
        <v>0</v>
      </c>
      <c r="J91" s="184">
        <f t="shared" si="21"/>
        <v>2083300</v>
      </c>
      <c r="K91" s="184">
        <f t="shared" si="26"/>
        <v>1017300</v>
      </c>
      <c r="L91" s="184">
        <f t="shared" si="26"/>
        <v>0</v>
      </c>
      <c r="M91" s="184">
        <f t="shared" si="26"/>
        <v>0</v>
      </c>
      <c r="N91" s="184">
        <f t="shared" si="26"/>
        <v>1066000</v>
      </c>
      <c r="O91" s="184">
        <f t="shared" si="26"/>
        <v>1066000</v>
      </c>
      <c r="P91" s="184">
        <f t="shared" si="26"/>
        <v>1066000</v>
      </c>
      <c r="Q91" s="184">
        <f t="shared" si="22"/>
        <v>93600800</v>
      </c>
      <c r="R91" s="318"/>
      <c r="S91" s="318"/>
    </row>
    <row r="92" spans="1:19" s="185" customFormat="1" ht="31.5">
      <c r="A92" s="183"/>
      <c r="B92" s="49"/>
      <c r="C92" s="175"/>
      <c r="D92" s="173" t="s">
        <v>503</v>
      </c>
      <c r="E92" s="184">
        <f>E94+E96</f>
        <v>74978900</v>
      </c>
      <c r="F92" s="184">
        <f aca="true" t="shared" si="27" ref="F92:P92">F94+F96</f>
        <v>74978900</v>
      </c>
      <c r="G92" s="184">
        <f t="shared" si="27"/>
        <v>0</v>
      </c>
      <c r="H92" s="184">
        <f t="shared" si="27"/>
        <v>0</v>
      </c>
      <c r="I92" s="184">
        <f t="shared" si="27"/>
        <v>0</v>
      </c>
      <c r="J92" s="184">
        <f t="shared" si="21"/>
        <v>0</v>
      </c>
      <c r="K92" s="184">
        <f t="shared" si="27"/>
        <v>0</v>
      </c>
      <c r="L92" s="184">
        <f t="shared" si="27"/>
        <v>0</v>
      </c>
      <c r="M92" s="184">
        <f t="shared" si="27"/>
        <v>0</v>
      </c>
      <c r="N92" s="184">
        <f t="shared" si="27"/>
        <v>0</v>
      </c>
      <c r="O92" s="184">
        <f t="shared" si="27"/>
        <v>0</v>
      </c>
      <c r="P92" s="184">
        <f t="shared" si="27"/>
        <v>0</v>
      </c>
      <c r="Q92" s="184">
        <f t="shared" si="22"/>
        <v>74978900</v>
      </c>
      <c r="R92" s="318"/>
      <c r="S92" s="318"/>
    </row>
    <row r="93" spans="1:19" s="185" customFormat="1" ht="47.25">
      <c r="A93" s="188" t="s">
        <v>694</v>
      </c>
      <c r="B93" s="49">
        <v>2151</v>
      </c>
      <c r="C93" s="175" t="s">
        <v>167</v>
      </c>
      <c r="D93" s="79" t="s">
        <v>624</v>
      </c>
      <c r="E93" s="184">
        <f t="shared" si="24"/>
        <v>34539800</v>
      </c>
      <c r="F93" s="184">
        <v>34539800</v>
      </c>
      <c r="G93" s="184"/>
      <c r="H93" s="184"/>
      <c r="I93" s="184"/>
      <c r="J93" s="184">
        <f t="shared" si="21"/>
        <v>1478300</v>
      </c>
      <c r="K93" s="184">
        <v>412300</v>
      </c>
      <c r="L93" s="184"/>
      <c r="M93" s="184"/>
      <c r="N93" s="184">
        <v>1066000</v>
      </c>
      <c r="O93" s="184">
        <v>1066000</v>
      </c>
      <c r="P93" s="184">
        <v>1066000</v>
      </c>
      <c r="Q93" s="184">
        <f t="shared" si="22"/>
        <v>36018100</v>
      </c>
      <c r="R93" s="318"/>
      <c r="S93" s="318"/>
    </row>
    <row r="94" spans="1:19" s="185" customFormat="1" ht="31.5">
      <c r="A94" s="183"/>
      <c r="B94" s="49"/>
      <c r="C94" s="175"/>
      <c r="D94" s="173" t="s">
        <v>503</v>
      </c>
      <c r="E94" s="184">
        <f t="shared" si="24"/>
        <v>33523000</v>
      </c>
      <c r="F94" s="184">
        <v>33523000</v>
      </c>
      <c r="G94" s="184"/>
      <c r="H94" s="184"/>
      <c r="I94" s="184"/>
      <c r="J94" s="184">
        <f t="shared" si="21"/>
        <v>0</v>
      </c>
      <c r="K94" s="184"/>
      <c r="L94" s="184"/>
      <c r="M94" s="184"/>
      <c r="N94" s="184"/>
      <c r="O94" s="184"/>
      <c r="P94" s="184"/>
      <c r="Q94" s="184">
        <f t="shared" si="22"/>
        <v>33523000</v>
      </c>
      <c r="R94" s="318"/>
      <c r="S94" s="318"/>
    </row>
    <row r="95" spans="1:19" s="185" customFormat="1" ht="31.5">
      <c r="A95" s="188" t="s">
        <v>695</v>
      </c>
      <c r="B95" s="49">
        <v>2152</v>
      </c>
      <c r="C95" s="175" t="s">
        <v>167</v>
      </c>
      <c r="D95" s="79" t="s">
        <v>625</v>
      </c>
      <c r="E95" s="184">
        <f t="shared" si="24"/>
        <v>56977700</v>
      </c>
      <c r="F95" s="184">
        <v>56977700</v>
      </c>
      <c r="G95" s="184"/>
      <c r="H95" s="184"/>
      <c r="I95" s="184"/>
      <c r="J95" s="184">
        <f t="shared" si="21"/>
        <v>605000</v>
      </c>
      <c r="K95" s="184">
        <v>605000</v>
      </c>
      <c r="L95" s="184"/>
      <c r="M95" s="184"/>
      <c r="N95" s="184"/>
      <c r="O95" s="184"/>
      <c r="P95" s="184"/>
      <c r="Q95" s="184">
        <f t="shared" si="22"/>
        <v>57582700</v>
      </c>
      <c r="R95" s="318"/>
      <c r="S95" s="318"/>
    </row>
    <row r="96" spans="1:19" s="185" customFormat="1" ht="31.5">
      <c r="A96" s="183"/>
      <c r="B96" s="49"/>
      <c r="C96" s="175"/>
      <c r="D96" s="173" t="s">
        <v>503</v>
      </c>
      <c r="E96" s="184">
        <f t="shared" si="24"/>
        <v>41455900</v>
      </c>
      <c r="F96" s="184">
        <v>41455900</v>
      </c>
      <c r="G96" s="184"/>
      <c r="H96" s="184"/>
      <c r="I96" s="184"/>
      <c r="J96" s="184">
        <f t="shared" si="21"/>
        <v>0</v>
      </c>
      <c r="K96" s="184"/>
      <c r="L96" s="184"/>
      <c r="M96" s="184"/>
      <c r="N96" s="184"/>
      <c r="O96" s="184"/>
      <c r="P96" s="184"/>
      <c r="Q96" s="184">
        <f t="shared" si="22"/>
        <v>41455900</v>
      </c>
      <c r="R96" s="318"/>
      <c r="S96" s="318"/>
    </row>
    <row r="97" spans="1:19" s="191" customFormat="1" ht="94.5">
      <c r="A97" s="183"/>
      <c r="B97" s="49"/>
      <c r="C97" s="174"/>
      <c r="D97" s="173" t="s">
        <v>574</v>
      </c>
      <c r="E97" s="184">
        <f>F97+I97</f>
        <v>615500</v>
      </c>
      <c r="F97" s="184">
        <v>615500</v>
      </c>
      <c r="G97" s="184"/>
      <c r="H97" s="184"/>
      <c r="I97" s="184"/>
      <c r="J97" s="184">
        <f t="shared" si="21"/>
        <v>0</v>
      </c>
      <c r="K97" s="184"/>
      <c r="L97" s="184"/>
      <c r="M97" s="184"/>
      <c r="N97" s="184"/>
      <c r="O97" s="184"/>
      <c r="P97" s="184"/>
      <c r="Q97" s="184">
        <f t="shared" si="22"/>
        <v>615500</v>
      </c>
      <c r="R97" s="318"/>
      <c r="S97" s="318"/>
    </row>
    <row r="98" spans="1:19" s="191" customFormat="1" ht="94.5">
      <c r="A98" s="183"/>
      <c r="B98" s="49"/>
      <c r="C98" s="174"/>
      <c r="D98" s="173" t="s">
        <v>567</v>
      </c>
      <c r="E98" s="184">
        <f>F98+I98</f>
        <v>4476300</v>
      </c>
      <c r="F98" s="184">
        <v>4476300</v>
      </c>
      <c r="G98" s="184"/>
      <c r="H98" s="184"/>
      <c r="I98" s="184"/>
      <c r="J98" s="184">
        <f t="shared" si="21"/>
        <v>0</v>
      </c>
      <c r="K98" s="184"/>
      <c r="L98" s="184"/>
      <c r="M98" s="184"/>
      <c r="N98" s="184"/>
      <c r="O98" s="184"/>
      <c r="P98" s="184"/>
      <c r="Q98" s="184">
        <f t="shared" si="22"/>
        <v>4476300</v>
      </c>
      <c r="R98" s="318"/>
      <c r="S98" s="318"/>
    </row>
    <row r="99" spans="1:19" s="192" customFormat="1" ht="157.5">
      <c r="A99" s="183"/>
      <c r="B99" s="49"/>
      <c r="C99" s="174"/>
      <c r="D99" s="173" t="s">
        <v>124</v>
      </c>
      <c r="E99" s="184">
        <f>F99+I99</f>
        <v>0</v>
      </c>
      <c r="F99" s="184"/>
      <c r="G99" s="184"/>
      <c r="H99" s="184"/>
      <c r="I99" s="184"/>
      <c r="J99" s="184">
        <f t="shared" si="21"/>
        <v>605000</v>
      </c>
      <c r="K99" s="184">
        <v>605000</v>
      </c>
      <c r="L99" s="184"/>
      <c r="M99" s="184"/>
      <c r="N99" s="184"/>
      <c r="O99" s="184"/>
      <c r="P99" s="184"/>
      <c r="Q99" s="184">
        <f t="shared" si="22"/>
        <v>605000</v>
      </c>
      <c r="R99" s="318"/>
      <c r="S99" s="318"/>
    </row>
    <row r="100" spans="1:19" s="39" customFormat="1" ht="63">
      <c r="A100" s="320" t="s">
        <v>462</v>
      </c>
      <c r="B100" s="321" t="s">
        <v>461</v>
      </c>
      <c r="C100" s="237"/>
      <c r="D100" s="118" t="s">
        <v>722</v>
      </c>
      <c r="E100" s="113">
        <f>E101</f>
        <v>132747700</v>
      </c>
      <c r="F100" s="113">
        <f aca="true" t="shared" si="28" ref="F100:Q100">F101</f>
        <v>132747700</v>
      </c>
      <c r="G100" s="113">
        <f t="shared" si="28"/>
        <v>67119400</v>
      </c>
      <c r="H100" s="113">
        <f t="shared" si="28"/>
        <v>12930100</v>
      </c>
      <c r="I100" s="113">
        <f t="shared" si="28"/>
        <v>0</v>
      </c>
      <c r="J100" s="113">
        <f t="shared" si="28"/>
        <v>22913200</v>
      </c>
      <c r="K100" s="113">
        <f t="shared" si="28"/>
        <v>17235800</v>
      </c>
      <c r="L100" s="113">
        <f t="shared" si="28"/>
        <v>0</v>
      </c>
      <c r="M100" s="113">
        <f t="shared" si="28"/>
        <v>20000</v>
      </c>
      <c r="N100" s="113">
        <f t="shared" si="28"/>
        <v>5677400</v>
      </c>
      <c r="O100" s="113">
        <f t="shared" si="28"/>
        <v>5327400</v>
      </c>
      <c r="P100" s="113">
        <f t="shared" si="28"/>
        <v>5327400</v>
      </c>
      <c r="Q100" s="113">
        <f t="shared" si="28"/>
        <v>155660900</v>
      </c>
      <c r="R100" s="318"/>
      <c r="S100" s="318"/>
    </row>
    <row r="101" spans="1:19" s="39" customFormat="1" ht="63">
      <c r="A101" s="105" t="s">
        <v>463</v>
      </c>
      <c r="B101" s="106" t="s">
        <v>461</v>
      </c>
      <c r="C101" s="237"/>
      <c r="D101" s="118" t="s">
        <v>723</v>
      </c>
      <c r="E101" s="113">
        <f aca="true" t="shared" si="29" ref="E101:Q101">D102:E102+E103+E104+E108+E110+E114+E115+E117+E118</f>
        <v>132747700</v>
      </c>
      <c r="F101" s="113">
        <f t="shared" si="29"/>
        <v>132747700</v>
      </c>
      <c r="G101" s="113">
        <f t="shared" si="29"/>
        <v>67119400</v>
      </c>
      <c r="H101" s="113">
        <f t="shared" si="29"/>
        <v>12930100</v>
      </c>
      <c r="I101" s="113">
        <f t="shared" si="29"/>
        <v>0</v>
      </c>
      <c r="J101" s="113">
        <f t="shared" si="29"/>
        <v>22913200</v>
      </c>
      <c r="K101" s="113">
        <f t="shared" si="29"/>
        <v>17235800</v>
      </c>
      <c r="L101" s="113">
        <f t="shared" si="29"/>
        <v>0</v>
      </c>
      <c r="M101" s="113">
        <f t="shared" si="29"/>
        <v>20000</v>
      </c>
      <c r="N101" s="113">
        <f t="shared" si="29"/>
        <v>5677400</v>
      </c>
      <c r="O101" s="113">
        <f t="shared" si="29"/>
        <v>5327400</v>
      </c>
      <c r="P101" s="113">
        <f t="shared" si="29"/>
        <v>5327400</v>
      </c>
      <c r="Q101" s="113">
        <f t="shared" si="29"/>
        <v>155660900</v>
      </c>
      <c r="R101" s="318"/>
      <c r="S101" s="318"/>
    </row>
    <row r="102" spans="1:19" s="182" customFormat="1" ht="63">
      <c r="A102" s="237" t="s">
        <v>337</v>
      </c>
      <c r="B102" s="133">
        <v>3050</v>
      </c>
      <c r="C102" s="237" t="s">
        <v>189</v>
      </c>
      <c r="D102" s="50" t="s">
        <v>188</v>
      </c>
      <c r="E102" s="240">
        <f aca="true" t="shared" si="30" ref="E102:E107">F102+I102</f>
        <v>1300000</v>
      </c>
      <c r="F102" s="240">
        <v>1300000</v>
      </c>
      <c r="G102" s="240"/>
      <c r="H102" s="240"/>
      <c r="I102" s="113"/>
      <c r="J102" s="240">
        <f aca="true" t="shared" si="31" ref="J102:J107">K102+N102</f>
        <v>0</v>
      </c>
      <c r="K102" s="113"/>
      <c r="L102" s="113"/>
      <c r="M102" s="113"/>
      <c r="N102" s="240"/>
      <c r="O102" s="240"/>
      <c r="P102" s="240"/>
      <c r="Q102" s="240">
        <f aca="true" t="shared" si="32" ref="Q102:Q107">J102+E102</f>
        <v>1300000</v>
      </c>
      <c r="R102" s="318"/>
      <c r="S102" s="318"/>
    </row>
    <row r="103" spans="1:19" s="182" customFormat="1" ht="47.25">
      <c r="A103" s="237" t="s">
        <v>338</v>
      </c>
      <c r="B103" s="133">
        <v>3090</v>
      </c>
      <c r="C103" s="237" t="s">
        <v>190</v>
      </c>
      <c r="D103" s="235" t="s">
        <v>19</v>
      </c>
      <c r="E103" s="240">
        <f t="shared" si="30"/>
        <v>100000</v>
      </c>
      <c r="F103" s="240">
        <v>100000</v>
      </c>
      <c r="G103" s="240"/>
      <c r="H103" s="240"/>
      <c r="I103" s="113"/>
      <c r="J103" s="240">
        <f t="shared" si="31"/>
        <v>0</v>
      </c>
      <c r="K103" s="113"/>
      <c r="L103" s="113"/>
      <c r="M103" s="113"/>
      <c r="N103" s="240"/>
      <c r="O103" s="240"/>
      <c r="P103" s="240"/>
      <c r="Q103" s="240">
        <f t="shared" si="32"/>
        <v>100000</v>
      </c>
      <c r="R103" s="318"/>
      <c r="S103" s="318"/>
    </row>
    <row r="104" spans="1:19" s="182" customFormat="1" ht="94.5">
      <c r="A104" s="237" t="s">
        <v>339</v>
      </c>
      <c r="B104" s="133">
        <v>3100</v>
      </c>
      <c r="C104" s="234"/>
      <c r="D104" s="50" t="s">
        <v>724</v>
      </c>
      <c r="E104" s="240">
        <f t="shared" si="30"/>
        <v>102426500</v>
      </c>
      <c r="F104" s="240">
        <f>SUM(F105:F107)</f>
        <v>102426500</v>
      </c>
      <c r="G104" s="240">
        <f>SUM(G105:G107)</f>
        <v>60149400</v>
      </c>
      <c r="H104" s="240">
        <f>SUM(H105:H107)</f>
        <v>12264000</v>
      </c>
      <c r="I104" s="240"/>
      <c r="J104" s="240">
        <f t="shared" si="31"/>
        <v>22764200</v>
      </c>
      <c r="K104" s="240">
        <f>SUM(K105:K107)</f>
        <v>17235800</v>
      </c>
      <c r="L104" s="240"/>
      <c r="M104" s="240">
        <f>SUM(M105:M107)</f>
        <v>20000</v>
      </c>
      <c r="N104" s="240">
        <f>SUM(N105:N107)</f>
        <v>5528400</v>
      </c>
      <c r="O104" s="240">
        <f>SUM(O105:O107)</f>
        <v>5178400</v>
      </c>
      <c r="P104" s="240">
        <f>SUM(P105:P107)</f>
        <v>5178400</v>
      </c>
      <c r="Q104" s="240">
        <f t="shared" si="32"/>
        <v>125190700</v>
      </c>
      <c r="R104" s="318"/>
      <c r="S104" s="318"/>
    </row>
    <row r="105" spans="1:19" s="185" customFormat="1" ht="94.5">
      <c r="A105" s="174" t="s">
        <v>340</v>
      </c>
      <c r="B105" s="49">
        <v>3101</v>
      </c>
      <c r="C105" s="174" t="s">
        <v>193</v>
      </c>
      <c r="D105" s="79" t="s">
        <v>191</v>
      </c>
      <c r="E105" s="184">
        <f t="shared" si="30"/>
        <v>36351200</v>
      </c>
      <c r="F105" s="184">
        <v>36351200</v>
      </c>
      <c r="G105" s="184">
        <v>22891500</v>
      </c>
      <c r="H105" s="184">
        <v>3848200</v>
      </c>
      <c r="I105" s="180"/>
      <c r="J105" s="184">
        <f t="shared" si="31"/>
        <v>6698800</v>
      </c>
      <c r="K105" s="184">
        <v>5313800</v>
      </c>
      <c r="L105" s="180"/>
      <c r="M105" s="184">
        <v>10000</v>
      </c>
      <c r="N105" s="184">
        <v>1385000</v>
      </c>
      <c r="O105" s="184">
        <v>1085000</v>
      </c>
      <c r="P105" s="184">
        <v>1085000</v>
      </c>
      <c r="Q105" s="184">
        <f t="shared" si="32"/>
        <v>43050000</v>
      </c>
      <c r="R105" s="318"/>
      <c r="S105" s="318"/>
    </row>
    <row r="106" spans="1:19" s="185" customFormat="1" ht="157.5">
      <c r="A106" s="174" t="s">
        <v>341</v>
      </c>
      <c r="B106" s="183">
        <v>3102</v>
      </c>
      <c r="C106" s="193">
        <v>1020</v>
      </c>
      <c r="D106" s="79" t="s">
        <v>192</v>
      </c>
      <c r="E106" s="184">
        <f t="shared" si="30"/>
        <v>55680400</v>
      </c>
      <c r="F106" s="184">
        <v>55680400</v>
      </c>
      <c r="G106" s="184">
        <v>30767000</v>
      </c>
      <c r="H106" s="184">
        <v>7485300</v>
      </c>
      <c r="I106" s="180"/>
      <c r="J106" s="184">
        <f t="shared" si="31"/>
        <v>15713400</v>
      </c>
      <c r="K106" s="184">
        <v>11620000</v>
      </c>
      <c r="L106" s="184"/>
      <c r="M106" s="184">
        <v>10000</v>
      </c>
      <c r="N106" s="184">
        <v>4093400</v>
      </c>
      <c r="O106" s="184">
        <v>4043400</v>
      </c>
      <c r="P106" s="184">
        <v>4043400</v>
      </c>
      <c r="Q106" s="184">
        <f t="shared" si="32"/>
        <v>71393800</v>
      </c>
      <c r="R106" s="318"/>
      <c r="S106" s="318"/>
    </row>
    <row r="107" spans="1:19" s="185" customFormat="1" ht="47.25">
      <c r="A107" s="174" t="s">
        <v>342</v>
      </c>
      <c r="B107" s="49">
        <v>3105</v>
      </c>
      <c r="C107" s="193">
        <v>1010</v>
      </c>
      <c r="D107" s="79" t="s">
        <v>707</v>
      </c>
      <c r="E107" s="184">
        <f t="shared" si="30"/>
        <v>10394900</v>
      </c>
      <c r="F107" s="184">
        <v>10394900</v>
      </c>
      <c r="G107" s="184">
        <v>6490900</v>
      </c>
      <c r="H107" s="184">
        <v>930500</v>
      </c>
      <c r="I107" s="180"/>
      <c r="J107" s="184">
        <f t="shared" si="31"/>
        <v>352000</v>
      </c>
      <c r="K107" s="184">
        <v>302000</v>
      </c>
      <c r="L107" s="180"/>
      <c r="M107" s="180"/>
      <c r="N107" s="184">
        <v>50000</v>
      </c>
      <c r="O107" s="184">
        <v>50000</v>
      </c>
      <c r="P107" s="184">
        <v>50000</v>
      </c>
      <c r="Q107" s="184">
        <f t="shared" si="32"/>
        <v>10746900</v>
      </c>
      <c r="R107" s="318"/>
      <c r="S107" s="318"/>
    </row>
    <row r="108" spans="1:19" s="182" customFormat="1" ht="31.5">
      <c r="A108" s="237" t="s">
        <v>343</v>
      </c>
      <c r="B108" s="237" t="s">
        <v>344</v>
      </c>
      <c r="C108" s="237"/>
      <c r="D108" s="50" t="s">
        <v>194</v>
      </c>
      <c r="E108" s="240">
        <f>E109</f>
        <v>728500</v>
      </c>
      <c r="F108" s="240">
        <f aca="true" t="shared" si="33" ref="F108:Q108">F109</f>
        <v>728500</v>
      </c>
      <c r="G108" s="240">
        <f t="shared" si="33"/>
        <v>460700</v>
      </c>
      <c r="H108" s="240">
        <f t="shared" si="33"/>
        <v>102100</v>
      </c>
      <c r="I108" s="240">
        <f t="shared" si="33"/>
        <v>0</v>
      </c>
      <c r="J108" s="240">
        <f t="shared" si="33"/>
        <v>0</v>
      </c>
      <c r="K108" s="240">
        <f t="shared" si="33"/>
        <v>0</v>
      </c>
      <c r="L108" s="240">
        <f t="shared" si="33"/>
        <v>0</v>
      </c>
      <c r="M108" s="240">
        <f t="shared" si="33"/>
        <v>0</v>
      </c>
      <c r="N108" s="240">
        <f t="shared" si="33"/>
        <v>0</v>
      </c>
      <c r="O108" s="240">
        <f t="shared" si="33"/>
        <v>0</v>
      </c>
      <c r="P108" s="240">
        <f t="shared" si="33"/>
        <v>0</v>
      </c>
      <c r="Q108" s="240">
        <f t="shared" si="33"/>
        <v>728500</v>
      </c>
      <c r="R108" s="318"/>
      <c r="S108" s="318"/>
    </row>
    <row r="109" spans="1:19" s="185" customFormat="1" ht="63">
      <c r="A109" s="174" t="s">
        <v>345</v>
      </c>
      <c r="B109" s="174" t="s">
        <v>346</v>
      </c>
      <c r="C109" s="174">
        <v>1040</v>
      </c>
      <c r="D109" s="79" t="s">
        <v>195</v>
      </c>
      <c r="E109" s="184">
        <f>F109+I109</f>
        <v>728500</v>
      </c>
      <c r="F109" s="184">
        <v>728500</v>
      </c>
      <c r="G109" s="184">
        <v>460700</v>
      </c>
      <c r="H109" s="184">
        <v>102100</v>
      </c>
      <c r="I109" s="184"/>
      <c r="J109" s="184">
        <f>K109+N109</f>
        <v>0</v>
      </c>
      <c r="K109" s="184"/>
      <c r="L109" s="184"/>
      <c r="M109" s="184"/>
      <c r="N109" s="184"/>
      <c r="O109" s="184"/>
      <c r="P109" s="184"/>
      <c r="Q109" s="184">
        <f>E109+J109</f>
        <v>728500</v>
      </c>
      <c r="R109" s="318"/>
      <c r="S109" s="318"/>
    </row>
    <row r="110" spans="1:19" s="182" customFormat="1" ht="47.25">
      <c r="A110" s="237" t="s">
        <v>347</v>
      </c>
      <c r="B110" s="133">
        <v>3120</v>
      </c>
      <c r="C110" s="333"/>
      <c r="D110" s="50" t="s">
        <v>197</v>
      </c>
      <c r="E110" s="240">
        <f>SUM(E111:E113)</f>
        <v>2637700</v>
      </c>
      <c r="F110" s="240">
        <f aca="true" t="shared" si="34" ref="F110:Q110">SUM(F111:F113)</f>
        <v>2637700</v>
      </c>
      <c r="G110" s="240">
        <f t="shared" si="34"/>
        <v>1285600</v>
      </c>
      <c r="H110" s="240">
        <f t="shared" si="34"/>
        <v>121000</v>
      </c>
      <c r="I110" s="240">
        <f t="shared" si="34"/>
        <v>0</v>
      </c>
      <c r="J110" s="240">
        <f t="shared" si="34"/>
        <v>50000</v>
      </c>
      <c r="K110" s="240">
        <f t="shared" si="34"/>
        <v>0</v>
      </c>
      <c r="L110" s="240">
        <f t="shared" si="34"/>
        <v>0</v>
      </c>
      <c r="M110" s="240">
        <f t="shared" si="34"/>
        <v>0</v>
      </c>
      <c r="N110" s="240">
        <f t="shared" si="34"/>
        <v>50000</v>
      </c>
      <c r="O110" s="240">
        <f t="shared" si="34"/>
        <v>50000</v>
      </c>
      <c r="P110" s="240">
        <f t="shared" si="34"/>
        <v>50000</v>
      </c>
      <c r="Q110" s="240">
        <f t="shared" si="34"/>
        <v>2687700</v>
      </c>
      <c r="R110" s="318"/>
      <c r="S110" s="318"/>
    </row>
    <row r="111" spans="1:19" s="185" customFormat="1" ht="47.25">
      <c r="A111" s="174" t="s">
        <v>348</v>
      </c>
      <c r="B111" s="49">
        <v>3121</v>
      </c>
      <c r="C111" s="193">
        <v>1040</v>
      </c>
      <c r="D111" s="79" t="s">
        <v>198</v>
      </c>
      <c r="E111" s="184">
        <f>F111+I111</f>
        <v>2287700</v>
      </c>
      <c r="F111" s="184">
        <v>2287700</v>
      </c>
      <c r="G111" s="184">
        <v>1285600</v>
      </c>
      <c r="H111" s="184">
        <v>121000</v>
      </c>
      <c r="I111" s="184"/>
      <c r="J111" s="184">
        <f>K111+N111</f>
        <v>50000</v>
      </c>
      <c r="K111" s="184"/>
      <c r="L111" s="184"/>
      <c r="M111" s="184"/>
      <c r="N111" s="184">
        <v>50000</v>
      </c>
      <c r="O111" s="184">
        <v>50000</v>
      </c>
      <c r="P111" s="184">
        <v>50000</v>
      </c>
      <c r="Q111" s="184">
        <f>E111+J111</f>
        <v>2337700</v>
      </c>
      <c r="R111" s="318"/>
      <c r="S111" s="318"/>
    </row>
    <row r="112" spans="1:19" s="185" customFormat="1" ht="63">
      <c r="A112" s="174" t="s">
        <v>349</v>
      </c>
      <c r="B112" s="49">
        <v>3122</v>
      </c>
      <c r="C112" s="193">
        <v>1040</v>
      </c>
      <c r="D112" s="79" t="s">
        <v>199</v>
      </c>
      <c r="E112" s="184">
        <f>F112+I112</f>
        <v>110000</v>
      </c>
      <c r="F112" s="184">
        <v>110000</v>
      </c>
      <c r="G112" s="184"/>
      <c r="H112" s="184"/>
      <c r="I112" s="184"/>
      <c r="J112" s="184">
        <f>K112+N112</f>
        <v>0</v>
      </c>
      <c r="K112" s="184"/>
      <c r="L112" s="184"/>
      <c r="M112" s="184"/>
      <c r="N112" s="184"/>
      <c r="O112" s="184"/>
      <c r="P112" s="184"/>
      <c r="Q112" s="184">
        <f>E112+J112</f>
        <v>110000</v>
      </c>
      <c r="R112" s="318"/>
      <c r="S112" s="318"/>
    </row>
    <row r="113" spans="1:19" s="185" customFormat="1" ht="31.5">
      <c r="A113" s="174" t="s">
        <v>350</v>
      </c>
      <c r="B113" s="49">
        <v>3123</v>
      </c>
      <c r="C113" s="193">
        <v>1040</v>
      </c>
      <c r="D113" s="79" t="s">
        <v>200</v>
      </c>
      <c r="E113" s="184">
        <f>F113+I113</f>
        <v>240000</v>
      </c>
      <c r="F113" s="184">
        <v>240000</v>
      </c>
      <c r="G113" s="184"/>
      <c r="H113" s="184"/>
      <c r="I113" s="184"/>
      <c r="J113" s="184">
        <f>K113+N113</f>
        <v>0</v>
      </c>
      <c r="K113" s="184"/>
      <c r="L113" s="184"/>
      <c r="M113" s="184"/>
      <c r="N113" s="184"/>
      <c r="O113" s="184"/>
      <c r="P113" s="184"/>
      <c r="Q113" s="184">
        <f>E113+J113</f>
        <v>240000</v>
      </c>
      <c r="R113" s="318"/>
      <c r="S113" s="318"/>
    </row>
    <row r="114" spans="1:19" s="182" customFormat="1" ht="110.25">
      <c r="A114" s="237" t="s">
        <v>351</v>
      </c>
      <c r="B114" s="133">
        <v>3140</v>
      </c>
      <c r="C114" s="333">
        <v>1040</v>
      </c>
      <c r="D114" s="50" t="s">
        <v>201</v>
      </c>
      <c r="E114" s="240">
        <f>F114+I114</f>
        <v>4500000</v>
      </c>
      <c r="F114" s="240">
        <v>4500000</v>
      </c>
      <c r="G114" s="240"/>
      <c r="H114" s="240"/>
      <c r="I114" s="240"/>
      <c r="J114" s="240">
        <f>K114+N114</f>
        <v>0</v>
      </c>
      <c r="K114" s="240"/>
      <c r="L114" s="240"/>
      <c r="M114" s="240"/>
      <c r="N114" s="240"/>
      <c r="O114" s="240"/>
      <c r="P114" s="240"/>
      <c r="Q114" s="240">
        <f>E114+J114</f>
        <v>4500000</v>
      </c>
      <c r="R114" s="318"/>
      <c r="S114" s="318"/>
    </row>
    <row r="115" spans="1:19" s="182" customFormat="1" ht="31.5">
      <c r="A115" s="237" t="s">
        <v>177</v>
      </c>
      <c r="B115" s="133">
        <v>3170</v>
      </c>
      <c r="C115" s="333"/>
      <c r="D115" s="377" t="s">
        <v>176</v>
      </c>
      <c r="E115" s="240">
        <f>E116</f>
        <v>7000</v>
      </c>
      <c r="F115" s="240">
        <f aca="true" t="shared" si="35" ref="F115:Q115">F116</f>
        <v>7000</v>
      </c>
      <c r="G115" s="240">
        <f t="shared" si="35"/>
        <v>0</v>
      </c>
      <c r="H115" s="240">
        <f t="shared" si="35"/>
        <v>0</v>
      </c>
      <c r="I115" s="240">
        <f t="shared" si="35"/>
        <v>0</v>
      </c>
      <c r="J115" s="240">
        <f t="shared" si="35"/>
        <v>0</v>
      </c>
      <c r="K115" s="240">
        <f t="shared" si="35"/>
        <v>0</v>
      </c>
      <c r="L115" s="240">
        <f t="shared" si="35"/>
        <v>0</v>
      </c>
      <c r="M115" s="240">
        <f t="shared" si="35"/>
        <v>0</v>
      </c>
      <c r="N115" s="240">
        <f t="shared" si="35"/>
        <v>0</v>
      </c>
      <c r="O115" s="240">
        <f t="shared" si="35"/>
        <v>0</v>
      </c>
      <c r="P115" s="240">
        <f t="shared" si="35"/>
        <v>0</v>
      </c>
      <c r="Q115" s="240">
        <f t="shared" si="35"/>
        <v>7000</v>
      </c>
      <c r="R115" s="318"/>
      <c r="S115" s="318"/>
    </row>
    <row r="116" spans="1:19" s="185" customFormat="1" ht="31.5">
      <c r="A116" s="174" t="s">
        <v>178</v>
      </c>
      <c r="B116" s="49">
        <v>3172</v>
      </c>
      <c r="C116" s="174" t="s">
        <v>193</v>
      </c>
      <c r="D116" s="79" t="s">
        <v>20</v>
      </c>
      <c r="E116" s="184">
        <f>F116+I116</f>
        <v>7000</v>
      </c>
      <c r="F116" s="184">
        <v>7000</v>
      </c>
      <c r="G116" s="184"/>
      <c r="H116" s="184"/>
      <c r="I116" s="180"/>
      <c r="J116" s="184">
        <f>K116+N116</f>
        <v>0</v>
      </c>
      <c r="K116" s="180"/>
      <c r="L116" s="180"/>
      <c r="M116" s="180"/>
      <c r="N116" s="184"/>
      <c r="O116" s="184"/>
      <c r="P116" s="184"/>
      <c r="Q116" s="184">
        <f>J116+E116</f>
        <v>7000</v>
      </c>
      <c r="R116" s="318"/>
      <c r="S116" s="318"/>
    </row>
    <row r="117" spans="1:19" s="182" customFormat="1" ht="47.25">
      <c r="A117" s="237" t="s">
        <v>179</v>
      </c>
      <c r="B117" s="133">
        <v>3200</v>
      </c>
      <c r="C117" s="237" t="s">
        <v>204</v>
      </c>
      <c r="D117" s="50" t="s">
        <v>202</v>
      </c>
      <c r="E117" s="240">
        <f>F117+I117</f>
        <v>4186500</v>
      </c>
      <c r="F117" s="240">
        <v>4186500</v>
      </c>
      <c r="G117" s="240">
        <v>2780000</v>
      </c>
      <c r="H117" s="240">
        <v>98700</v>
      </c>
      <c r="I117" s="113"/>
      <c r="J117" s="240">
        <f>K117+N117</f>
        <v>99000</v>
      </c>
      <c r="K117" s="240"/>
      <c r="L117" s="113"/>
      <c r="M117" s="113"/>
      <c r="N117" s="240">
        <v>99000</v>
      </c>
      <c r="O117" s="240">
        <v>99000</v>
      </c>
      <c r="P117" s="240">
        <v>99000</v>
      </c>
      <c r="Q117" s="240">
        <f>J117+E117</f>
        <v>4285500</v>
      </c>
      <c r="R117" s="318"/>
      <c r="S117" s="318"/>
    </row>
    <row r="118" spans="1:19" s="182" customFormat="1" ht="15.75">
      <c r="A118" s="237" t="s">
        <v>180</v>
      </c>
      <c r="B118" s="133">
        <v>3240</v>
      </c>
      <c r="C118" s="237"/>
      <c r="D118" s="99" t="s">
        <v>203</v>
      </c>
      <c r="E118" s="240">
        <f>E119+E120</f>
        <v>16861500</v>
      </c>
      <c r="F118" s="240">
        <f aca="true" t="shared" si="36" ref="F118:Q118">F119+F120</f>
        <v>16861500</v>
      </c>
      <c r="G118" s="240">
        <f t="shared" si="36"/>
        <v>2443700</v>
      </c>
      <c r="H118" s="240">
        <f t="shared" si="36"/>
        <v>344300</v>
      </c>
      <c r="I118" s="240">
        <f t="shared" si="36"/>
        <v>0</v>
      </c>
      <c r="J118" s="240">
        <f t="shared" si="36"/>
        <v>0</v>
      </c>
      <c r="K118" s="240">
        <f t="shared" si="36"/>
        <v>0</v>
      </c>
      <c r="L118" s="240">
        <f t="shared" si="36"/>
        <v>0</v>
      </c>
      <c r="M118" s="240">
        <f t="shared" si="36"/>
        <v>0</v>
      </c>
      <c r="N118" s="240">
        <f t="shared" si="36"/>
        <v>0</v>
      </c>
      <c r="O118" s="240">
        <f t="shared" si="36"/>
        <v>0</v>
      </c>
      <c r="P118" s="240">
        <f t="shared" si="36"/>
        <v>0</v>
      </c>
      <c r="Q118" s="240">
        <f t="shared" si="36"/>
        <v>16861500</v>
      </c>
      <c r="R118" s="318"/>
      <c r="S118" s="318"/>
    </row>
    <row r="119" spans="1:19" s="191" customFormat="1" ht="63">
      <c r="A119" s="174" t="s">
        <v>182</v>
      </c>
      <c r="B119" s="49">
        <v>3241</v>
      </c>
      <c r="C119" s="174" t="s">
        <v>204</v>
      </c>
      <c r="D119" s="79" t="s">
        <v>181</v>
      </c>
      <c r="E119" s="184">
        <f>F119+I119</f>
        <v>3761500</v>
      </c>
      <c r="F119" s="184">
        <v>3761500</v>
      </c>
      <c r="G119" s="184">
        <v>2443700</v>
      </c>
      <c r="H119" s="184">
        <v>344300</v>
      </c>
      <c r="I119" s="180"/>
      <c r="J119" s="184">
        <f>K119+N119</f>
        <v>0</v>
      </c>
      <c r="K119" s="180"/>
      <c r="L119" s="180"/>
      <c r="M119" s="180"/>
      <c r="N119" s="184"/>
      <c r="O119" s="184"/>
      <c r="P119" s="184"/>
      <c r="Q119" s="184">
        <f>J119+E119</f>
        <v>3761500</v>
      </c>
      <c r="R119" s="318"/>
      <c r="S119" s="318"/>
    </row>
    <row r="120" spans="1:19" s="191" customFormat="1" ht="47.25">
      <c r="A120" s="174" t="s">
        <v>183</v>
      </c>
      <c r="B120" s="49">
        <v>3242</v>
      </c>
      <c r="C120" s="174" t="s">
        <v>204</v>
      </c>
      <c r="D120" s="79" t="s">
        <v>184</v>
      </c>
      <c r="E120" s="184">
        <f>F120+I120</f>
        <v>13100000</v>
      </c>
      <c r="F120" s="184">
        <v>13100000</v>
      </c>
      <c r="G120" s="184"/>
      <c r="H120" s="184"/>
      <c r="I120" s="180"/>
      <c r="J120" s="184">
        <f>K120+N120</f>
        <v>0</v>
      </c>
      <c r="K120" s="180"/>
      <c r="L120" s="180"/>
      <c r="M120" s="180"/>
      <c r="N120" s="184"/>
      <c r="O120" s="184"/>
      <c r="P120" s="184"/>
      <c r="Q120" s="184">
        <f>J120+E120</f>
        <v>13100000</v>
      </c>
      <c r="R120" s="318"/>
      <c r="S120" s="318"/>
    </row>
    <row r="121" spans="1:19" s="39" customFormat="1" ht="47.25">
      <c r="A121" s="320" t="s">
        <v>496</v>
      </c>
      <c r="B121" s="321" t="s">
        <v>495</v>
      </c>
      <c r="C121" s="133"/>
      <c r="D121" s="102" t="s">
        <v>725</v>
      </c>
      <c r="E121" s="113">
        <f>E122</f>
        <v>8936900</v>
      </c>
      <c r="F121" s="113">
        <f aca="true" t="shared" si="37" ref="F121:Q122">F122</f>
        <v>8936900</v>
      </c>
      <c r="G121" s="113">
        <f t="shared" si="37"/>
        <v>4760100</v>
      </c>
      <c r="H121" s="113">
        <f t="shared" si="37"/>
        <v>819000</v>
      </c>
      <c r="I121" s="113">
        <f t="shared" si="37"/>
        <v>0</v>
      </c>
      <c r="J121" s="113">
        <f t="shared" si="37"/>
        <v>1000000</v>
      </c>
      <c r="K121" s="113">
        <f t="shared" si="37"/>
        <v>0</v>
      </c>
      <c r="L121" s="113">
        <f t="shared" si="37"/>
        <v>0</v>
      </c>
      <c r="M121" s="113">
        <f t="shared" si="37"/>
        <v>0</v>
      </c>
      <c r="N121" s="113">
        <f t="shared" si="37"/>
        <v>1000000</v>
      </c>
      <c r="O121" s="113">
        <f t="shared" si="37"/>
        <v>1000000</v>
      </c>
      <c r="P121" s="113">
        <f t="shared" si="37"/>
        <v>1000000</v>
      </c>
      <c r="Q121" s="113">
        <f t="shared" si="37"/>
        <v>9936900</v>
      </c>
      <c r="R121" s="318"/>
      <c r="S121" s="318"/>
    </row>
    <row r="122" spans="1:19" s="39" customFormat="1" ht="47.25">
      <c r="A122" s="105" t="s">
        <v>497</v>
      </c>
      <c r="B122" s="105" t="s">
        <v>495</v>
      </c>
      <c r="C122" s="183"/>
      <c r="D122" s="338" t="s">
        <v>726</v>
      </c>
      <c r="E122" s="239">
        <f>E123</f>
        <v>8936900</v>
      </c>
      <c r="F122" s="239">
        <f t="shared" si="37"/>
        <v>8936900</v>
      </c>
      <c r="G122" s="239">
        <f t="shared" si="37"/>
        <v>4760100</v>
      </c>
      <c r="H122" s="239">
        <f t="shared" si="37"/>
        <v>819000</v>
      </c>
      <c r="I122" s="239">
        <f t="shared" si="37"/>
        <v>0</v>
      </c>
      <c r="J122" s="239">
        <f t="shared" si="37"/>
        <v>1000000</v>
      </c>
      <c r="K122" s="239">
        <f t="shared" si="37"/>
        <v>0</v>
      </c>
      <c r="L122" s="239">
        <f t="shared" si="37"/>
        <v>0</v>
      </c>
      <c r="M122" s="239">
        <f t="shared" si="37"/>
        <v>0</v>
      </c>
      <c r="N122" s="239">
        <f t="shared" si="37"/>
        <v>1000000</v>
      </c>
      <c r="O122" s="239">
        <f t="shared" si="37"/>
        <v>1000000</v>
      </c>
      <c r="P122" s="239">
        <f t="shared" si="37"/>
        <v>1000000</v>
      </c>
      <c r="Q122" s="239">
        <f t="shared" si="37"/>
        <v>9936900</v>
      </c>
      <c r="R122" s="318"/>
      <c r="S122" s="318"/>
    </row>
    <row r="123" spans="1:19" s="182" customFormat="1" ht="31.5">
      <c r="A123" s="237" t="s">
        <v>352</v>
      </c>
      <c r="B123" s="237" t="s">
        <v>344</v>
      </c>
      <c r="C123" s="174"/>
      <c r="D123" s="50" t="s">
        <v>194</v>
      </c>
      <c r="E123" s="240">
        <f aca="true" t="shared" si="38" ref="E123:Q123">SUM(E124:E125)</f>
        <v>8936900</v>
      </c>
      <c r="F123" s="240">
        <f t="shared" si="38"/>
        <v>8936900</v>
      </c>
      <c r="G123" s="240">
        <f t="shared" si="38"/>
        <v>4760100</v>
      </c>
      <c r="H123" s="240">
        <f t="shared" si="38"/>
        <v>819000</v>
      </c>
      <c r="I123" s="240">
        <f t="shared" si="38"/>
        <v>0</v>
      </c>
      <c r="J123" s="240">
        <f t="shared" si="38"/>
        <v>1000000</v>
      </c>
      <c r="K123" s="240">
        <f t="shared" si="38"/>
        <v>0</v>
      </c>
      <c r="L123" s="240">
        <f t="shared" si="38"/>
        <v>0</v>
      </c>
      <c r="M123" s="240">
        <f t="shared" si="38"/>
        <v>0</v>
      </c>
      <c r="N123" s="240">
        <f t="shared" si="38"/>
        <v>1000000</v>
      </c>
      <c r="O123" s="240">
        <f t="shared" si="38"/>
        <v>1000000</v>
      </c>
      <c r="P123" s="240">
        <f t="shared" si="38"/>
        <v>1000000</v>
      </c>
      <c r="Q123" s="240">
        <f t="shared" si="38"/>
        <v>9936900</v>
      </c>
      <c r="R123" s="318"/>
      <c r="S123" s="318"/>
    </row>
    <row r="124" spans="1:19" s="185" customFormat="1" ht="63">
      <c r="A124" s="174" t="s">
        <v>353</v>
      </c>
      <c r="B124" s="174" t="s">
        <v>346</v>
      </c>
      <c r="C124" s="174">
        <v>1040</v>
      </c>
      <c r="D124" s="79" t="s">
        <v>195</v>
      </c>
      <c r="E124" s="184">
        <f>F124+I124</f>
        <v>8731900</v>
      </c>
      <c r="F124" s="184">
        <v>8731900</v>
      </c>
      <c r="G124" s="184">
        <v>4760100</v>
      </c>
      <c r="H124" s="184">
        <v>819000</v>
      </c>
      <c r="I124" s="184"/>
      <c r="J124" s="184">
        <f>K124+N124</f>
        <v>1000000</v>
      </c>
      <c r="K124" s="184"/>
      <c r="L124" s="184"/>
      <c r="M124" s="184"/>
      <c r="N124" s="184">
        <v>1000000</v>
      </c>
      <c r="O124" s="184">
        <v>1000000</v>
      </c>
      <c r="P124" s="184">
        <v>1000000</v>
      </c>
      <c r="Q124" s="184">
        <f>E124+J124</f>
        <v>9731900</v>
      </c>
      <c r="R124" s="318"/>
      <c r="S124" s="318"/>
    </row>
    <row r="125" spans="1:19" s="185" customFormat="1" ht="47.25">
      <c r="A125" s="174" t="s">
        <v>354</v>
      </c>
      <c r="B125" s="174" t="s">
        <v>206</v>
      </c>
      <c r="C125" s="183">
        <v>1040</v>
      </c>
      <c r="D125" s="171" t="s">
        <v>205</v>
      </c>
      <c r="E125" s="184">
        <f>F125+I125</f>
        <v>205000</v>
      </c>
      <c r="F125" s="184">
        <v>205000</v>
      </c>
      <c r="G125" s="184"/>
      <c r="H125" s="184"/>
      <c r="I125" s="184"/>
      <c r="J125" s="184">
        <f>K125+N125</f>
        <v>0</v>
      </c>
      <c r="K125" s="184"/>
      <c r="L125" s="184"/>
      <c r="M125" s="184"/>
      <c r="N125" s="184"/>
      <c r="O125" s="184"/>
      <c r="P125" s="184"/>
      <c r="Q125" s="184">
        <f>E125+J125</f>
        <v>205000</v>
      </c>
      <c r="R125" s="318"/>
      <c r="S125" s="318"/>
    </row>
    <row r="126" spans="1:20" s="39" customFormat="1" ht="47.25">
      <c r="A126" s="320" t="s">
        <v>465</v>
      </c>
      <c r="B126" s="320" t="s">
        <v>464</v>
      </c>
      <c r="C126" s="183"/>
      <c r="D126" s="338" t="s">
        <v>727</v>
      </c>
      <c r="E126" s="239">
        <f>E127</f>
        <v>129735100</v>
      </c>
      <c r="F126" s="239">
        <f aca="true" t="shared" si="39" ref="F126:Q126">F127</f>
        <v>129735100</v>
      </c>
      <c r="G126" s="239">
        <f t="shared" si="39"/>
        <v>24181500</v>
      </c>
      <c r="H126" s="239">
        <f t="shared" si="39"/>
        <v>1085300</v>
      </c>
      <c r="I126" s="239">
        <f t="shared" si="39"/>
        <v>0</v>
      </c>
      <c r="J126" s="239">
        <f t="shared" si="39"/>
        <v>16826100</v>
      </c>
      <c r="K126" s="239">
        <f t="shared" si="39"/>
        <v>5795300</v>
      </c>
      <c r="L126" s="239">
        <f t="shared" si="39"/>
        <v>1820000</v>
      </c>
      <c r="M126" s="239">
        <f t="shared" si="39"/>
        <v>891300</v>
      </c>
      <c r="N126" s="239">
        <f t="shared" si="39"/>
        <v>11030800</v>
      </c>
      <c r="O126" s="239">
        <f t="shared" si="39"/>
        <v>10570800</v>
      </c>
      <c r="P126" s="239">
        <f t="shared" si="39"/>
        <v>10570800</v>
      </c>
      <c r="Q126" s="239">
        <f t="shared" si="39"/>
        <v>146561200</v>
      </c>
      <c r="R126" s="318"/>
      <c r="S126" s="318"/>
      <c r="T126" s="317">
        <f>R126-S126</f>
        <v>0</v>
      </c>
    </row>
    <row r="127" spans="1:19" s="39" customFormat="1" ht="47.25">
      <c r="A127" s="320" t="s">
        <v>466</v>
      </c>
      <c r="B127" s="320" t="s">
        <v>464</v>
      </c>
      <c r="C127" s="183"/>
      <c r="D127" s="338" t="s">
        <v>728</v>
      </c>
      <c r="E127" s="239">
        <f>E128+E130</f>
        <v>129735100</v>
      </c>
      <c r="F127" s="239">
        <f aca="true" t="shared" si="40" ref="F127:Q127">F128+F130</f>
        <v>129735100</v>
      </c>
      <c r="G127" s="239">
        <f t="shared" si="40"/>
        <v>24181500</v>
      </c>
      <c r="H127" s="239">
        <f t="shared" si="40"/>
        <v>1085300</v>
      </c>
      <c r="I127" s="239">
        <f t="shared" si="40"/>
        <v>0</v>
      </c>
      <c r="J127" s="239">
        <f t="shared" si="40"/>
        <v>16826100</v>
      </c>
      <c r="K127" s="239">
        <f t="shared" si="40"/>
        <v>5795300</v>
      </c>
      <c r="L127" s="239">
        <f t="shared" si="40"/>
        <v>1820000</v>
      </c>
      <c r="M127" s="239">
        <f t="shared" si="40"/>
        <v>891300</v>
      </c>
      <c r="N127" s="239">
        <f t="shared" si="40"/>
        <v>11030800</v>
      </c>
      <c r="O127" s="239">
        <f t="shared" si="40"/>
        <v>10570800</v>
      </c>
      <c r="P127" s="239">
        <f t="shared" si="40"/>
        <v>10570800</v>
      </c>
      <c r="Q127" s="239">
        <f t="shared" si="40"/>
        <v>146561200</v>
      </c>
      <c r="R127" s="318"/>
      <c r="S127" s="318"/>
    </row>
    <row r="128" spans="1:19" s="39" customFormat="1" ht="15.75">
      <c r="A128" s="320"/>
      <c r="B128" s="374">
        <v>1000</v>
      </c>
      <c r="C128" s="375"/>
      <c r="D128" s="197" t="s">
        <v>128</v>
      </c>
      <c r="E128" s="113">
        <f>E129</f>
        <v>38152600</v>
      </c>
      <c r="F128" s="113">
        <f aca="true" t="shared" si="41" ref="F128:Q128">F129</f>
        <v>38152600</v>
      </c>
      <c r="G128" s="113">
        <f t="shared" si="41"/>
        <v>0</v>
      </c>
      <c r="H128" s="113">
        <f t="shared" si="41"/>
        <v>0</v>
      </c>
      <c r="I128" s="113">
        <f t="shared" si="41"/>
        <v>0</v>
      </c>
      <c r="J128" s="113">
        <f t="shared" si="41"/>
        <v>3660300</v>
      </c>
      <c r="K128" s="113">
        <f t="shared" si="41"/>
        <v>1447800</v>
      </c>
      <c r="L128" s="113">
        <f t="shared" si="41"/>
        <v>0</v>
      </c>
      <c r="M128" s="113">
        <f t="shared" si="41"/>
        <v>0</v>
      </c>
      <c r="N128" s="113">
        <f t="shared" si="41"/>
        <v>2212500</v>
      </c>
      <c r="O128" s="113">
        <f t="shared" si="41"/>
        <v>2212500</v>
      </c>
      <c r="P128" s="113">
        <f t="shared" si="41"/>
        <v>2212500</v>
      </c>
      <c r="Q128" s="113">
        <f t="shared" si="41"/>
        <v>41812900</v>
      </c>
      <c r="R128" s="318"/>
      <c r="S128" s="318"/>
    </row>
    <row r="129" spans="1:19" s="176" customFormat="1" ht="63">
      <c r="A129" s="237" t="s">
        <v>355</v>
      </c>
      <c r="B129" s="237" t="s">
        <v>301</v>
      </c>
      <c r="C129" s="237" t="s">
        <v>142</v>
      </c>
      <c r="D129" s="339" t="s">
        <v>296</v>
      </c>
      <c r="E129" s="240">
        <f aca="true" t="shared" si="42" ref="E129:E137">F129+I129</f>
        <v>38152600</v>
      </c>
      <c r="F129" s="240">
        <v>38152600</v>
      </c>
      <c r="G129" s="240"/>
      <c r="H129" s="240"/>
      <c r="I129" s="240"/>
      <c r="J129" s="240">
        <f aca="true" t="shared" si="43" ref="J129:J137">K129+N129</f>
        <v>3660300</v>
      </c>
      <c r="K129" s="240">
        <v>1447800</v>
      </c>
      <c r="L129" s="240"/>
      <c r="M129" s="240"/>
      <c r="N129" s="240">
        <v>2212500</v>
      </c>
      <c r="O129" s="240">
        <v>2212500</v>
      </c>
      <c r="P129" s="240">
        <v>2212500</v>
      </c>
      <c r="Q129" s="240">
        <f aca="true" t="shared" si="44" ref="Q129:Q137">E129+J129</f>
        <v>41812900</v>
      </c>
      <c r="R129" s="380"/>
      <c r="S129" s="380"/>
    </row>
    <row r="130" spans="1:19" s="55" customFormat="1" ht="15.75">
      <c r="A130" s="237"/>
      <c r="B130" s="120">
        <v>4000</v>
      </c>
      <c r="C130" s="174"/>
      <c r="D130" s="322" t="s">
        <v>207</v>
      </c>
      <c r="E130" s="239">
        <f>E131+E132+E133+E134+E135</f>
        <v>91582500</v>
      </c>
      <c r="F130" s="239">
        <f aca="true" t="shared" si="45" ref="F130:Q130">F131+F132+F133+F134+F135</f>
        <v>91582500</v>
      </c>
      <c r="G130" s="239">
        <f t="shared" si="45"/>
        <v>24181500</v>
      </c>
      <c r="H130" s="239">
        <f t="shared" si="45"/>
        <v>1085300</v>
      </c>
      <c r="I130" s="239">
        <f t="shared" si="45"/>
        <v>0</v>
      </c>
      <c r="J130" s="239">
        <f t="shared" si="45"/>
        <v>13165800</v>
      </c>
      <c r="K130" s="239">
        <f t="shared" si="45"/>
        <v>4347500</v>
      </c>
      <c r="L130" s="239">
        <f t="shared" si="45"/>
        <v>1820000</v>
      </c>
      <c r="M130" s="239">
        <f t="shared" si="45"/>
        <v>891300</v>
      </c>
      <c r="N130" s="239">
        <f t="shared" si="45"/>
        <v>8818300</v>
      </c>
      <c r="O130" s="239">
        <f t="shared" si="45"/>
        <v>8358300</v>
      </c>
      <c r="P130" s="239">
        <f t="shared" si="45"/>
        <v>8358300</v>
      </c>
      <c r="Q130" s="239">
        <f t="shared" si="45"/>
        <v>104748300</v>
      </c>
      <c r="R130" s="318"/>
      <c r="S130" s="318"/>
    </row>
    <row r="131" spans="1:19" s="176" customFormat="1" ht="15.75">
      <c r="A131" s="237" t="s">
        <v>356</v>
      </c>
      <c r="B131" s="237" t="s">
        <v>357</v>
      </c>
      <c r="C131" s="237" t="s">
        <v>358</v>
      </c>
      <c r="D131" s="339" t="s">
        <v>359</v>
      </c>
      <c r="E131" s="240">
        <f t="shared" si="42"/>
        <v>27098800</v>
      </c>
      <c r="F131" s="240">
        <v>27098800</v>
      </c>
      <c r="G131" s="113"/>
      <c r="H131" s="113"/>
      <c r="I131" s="113"/>
      <c r="J131" s="240">
        <f t="shared" si="43"/>
        <v>2430000</v>
      </c>
      <c r="K131" s="113"/>
      <c r="L131" s="113"/>
      <c r="M131" s="113"/>
      <c r="N131" s="240">
        <v>2430000</v>
      </c>
      <c r="O131" s="240">
        <v>2430000</v>
      </c>
      <c r="P131" s="240">
        <v>2430000</v>
      </c>
      <c r="Q131" s="240">
        <f t="shared" si="44"/>
        <v>29528800</v>
      </c>
      <c r="R131" s="380"/>
      <c r="S131" s="380"/>
    </row>
    <row r="132" spans="1:19" s="55" customFormat="1" ht="63">
      <c r="A132" s="237" t="s">
        <v>360</v>
      </c>
      <c r="B132" s="237" t="s">
        <v>214</v>
      </c>
      <c r="C132" s="237" t="s">
        <v>215</v>
      </c>
      <c r="D132" s="241" t="s">
        <v>210</v>
      </c>
      <c r="E132" s="240">
        <f t="shared" si="42"/>
        <v>22084900</v>
      </c>
      <c r="F132" s="240">
        <v>22084900</v>
      </c>
      <c r="G132" s="113"/>
      <c r="H132" s="113"/>
      <c r="I132" s="113"/>
      <c r="J132" s="240">
        <f t="shared" si="43"/>
        <v>0</v>
      </c>
      <c r="K132" s="113"/>
      <c r="L132" s="113"/>
      <c r="M132" s="113"/>
      <c r="N132" s="113"/>
      <c r="O132" s="113"/>
      <c r="P132" s="113"/>
      <c r="Q132" s="240">
        <f t="shared" si="44"/>
        <v>22084900</v>
      </c>
      <c r="R132" s="318"/>
      <c r="S132" s="318"/>
    </row>
    <row r="133" spans="1:19" s="55" customFormat="1" ht="15.75">
      <c r="A133" s="237" t="s">
        <v>361</v>
      </c>
      <c r="B133" s="333">
        <v>4030</v>
      </c>
      <c r="C133" s="237" t="s">
        <v>216</v>
      </c>
      <c r="D133" s="241" t="s">
        <v>211</v>
      </c>
      <c r="E133" s="240">
        <f t="shared" si="42"/>
        <v>14193500</v>
      </c>
      <c r="F133" s="240">
        <v>14193500</v>
      </c>
      <c r="G133" s="240">
        <v>10726500</v>
      </c>
      <c r="H133" s="240">
        <v>430400</v>
      </c>
      <c r="I133" s="113"/>
      <c r="J133" s="240">
        <f t="shared" si="43"/>
        <v>237500</v>
      </c>
      <c r="K133" s="240">
        <v>27500</v>
      </c>
      <c r="L133" s="240">
        <v>10000</v>
      </c>
      <c r="M133" s="113"/>
      <c r="N133" s="240">
        <v>210000</v>
      </c>
      <c r="O133" s="240">
        <v>200000</v>
      </c>
      <c r="P133" s="240">
        <v>200000</v>
      </c>
      <c r="Q133" s="240">
        <f t="shared" si="44"/>
        <v>14431000</v>
      </c>
      <c r="R133" s="318"/>
      <c r="S133" s="318"/>
    </row>
    <row r="134" spans="1:19" s="55" customFormat="1" ht="31.5">
      <c r="A134" s="237" t="s">
        <v>362</v>
      </c>
      <c r="B134" s="333">
        <v>4040</v>
      </c>
      <c r="C134" s="237" t="s">
        <v>216</v>
      </c>
      <c r="D134" s="241" t="s">
        <v>212</v>
      </c>
      <c r="E134" s="240">
        <f t="shared" si="42"/>
        <v>20808900</v>
      </c>
      <c r="F134" s="240">
        <v>20808900</v>
      </c>
      <c r="G134" s="240">
        <v>11062800</v>
      </c>
      <c r="H134" s="240">
        <v>619000</v>
      </c>
      <c r="I134" s="240"/>
      <c r="J134" s="240">
        <f t="shared" si="43"/>
        <v>5345300</v>
      </c>
      <c r="K134" s="240">
        <v>4320000</v>
      </c>
      <c r="L134" s="240">
        <v>1810000</v>
      </c>
      <c r="M134" s="240">
        <v>891300</v>
      </c>
      <c r="N134" s="240">
        <v>1025300</v>
      </c>
      <c r="O134" s="240">
        <v>575300</v>
      </c>
      <c r="P134" s="240">
        <v>575300</v>
      </c>
      <c r="Q134" s="240">
        <f t="shared" si="44"/>
        <v>26154200</v>
      </c>
      <c r="R134" s="318"/>
      <c r="S134" s="318"/>
    </row>
    <row r="135" spans="1:19" s="55" customFormat="1" ht="31.5">
      <c r="A135" s="237" t="s">
        <v>363</v>
      </c>
      <c r="B135" s="333">
        <v>4080</v>
      </c>
      <c r="C135" s="237"/>
      <c r="D135" s="241" t="s">
        <v>213</v>
      </c>
      <c r="E135" s="240">
        <f>SUM(E136:E137)</f>
        <v>7396400</v>
      </c>
      <c r="F135" s="240">
        <f aca="true" t="shared" si="46" ref="F135:Q135">SUM(F136:F137)</f>
        <v>7396400</v>
      </c>
      <c r="G135" s="240">
        <f t="shared" si="46"/>
        <v>2392200</v>
      </c>
      <c r="H135" s="240">
        <f t="shared" si="46"/>
        <v>35900</v>
      </c>
      <c r="I135" s="240">
        <f t="shared" si="46"/>
        <v>0</v>
      </c>
      <c r="J135" s="240">
        <f t="shared" si="46"/>
        <v>5153000</v>
      </c>
      <c r="K135" s="240">
        <f t="shared" si="46"/>
        <v>0</v>
      </c>
      <c r="L135" s="240">
        <f t="shared" si="46"/>
        <v>0</v>
      </c>
      <c r="M135" s="240">
        <f t="shared" si="46"/>
        <v>0</v>
      </c>
      <c r="N135" s="240">
        <f t="shared" si="46"/>
        <v>5153000</v>
      </c>
      <c r="O135" s="240">
        <f t="shared" si="46"/>
        <v>5153000</v>
      </c>
      <c r="P135" s="240">
        <f t="shared" si="46"/>
        <v>5153000</v>
      </c>
      <c r="Q135" s="240">
        <f t="shared" si="46"/>
        <v>12549400</v>
      </c>
      <c r="R135" s="318"/>
      <c r="S135" s="318"/>
    </row>
    <row r="136" spans="1:19" s="80" customFormat="1" ht="47.25">
      <c r="A136" s="174" t="s">
        <v>185</v>
      </c>
      <c r="B136" s="193">
        <v>4081</v>
      </c>
      <c r="C136" s="174" t="s">
        <v>217</v>
      </c>
      <c r="D136" s="171" t="s">
        <v>171</v>
      </c>
      <c r="E136" s="184">
        <f t="shared" si="42"/>
        <v>3444400</v>
      </c>
      <c r="F136" s="184">
        <v>3444400</v>
      </c>
      <c r="G136" s="184">
        <v>2392200</v>
      </c>
      <c r="H136" s="184">
        <v>35900</v>
      </c>
      <c r="I136" s="184"/>
      <c r="J136" s="184">
        <f t="shared" si="43"/>
        <v>0</v>
      </c>
      <c r="K136" s="184"/>
      <c r="L136" s="184"/>
      <c r="M136" s="184"/>
      <c r="N136" s="184"/>
      <c r="O136" s="184"/>
      <c r="P136" s="184"/>
      <c r="Q136" s="184">
        <f t="shared" si="44"/>
        <v>3444400</v>
      </c>
      <c r="R136" s="318"/>
      <c r="S136" s="318"/>
    </row>
    <row r="137" spans="1:19" s="80" customFormat="1" ht="31.5">
      <c r="A137" s="174" t="s">
        <v>186</v>
      </c>
      <c r="B137" s="193">
        <v>4082</v>
      </c>
      <c r="C137" s="174" t="s">
        <v>217</v>
      </c>
      <c r="D137" s="171" t="s">
        <v>172</v>
      </c>
      <c r="E137" s="184">
        <f t="shared" si="42"/>
        <v>3952000</v>
      </c>
      <c r="F137" s="184">
        <v>3952000</v>
      </c>
      <c r="G137" s="184"/>
      <c r="H137" s="184"/>
      <c r="I137" s="184"/>
      <c r="J137" s="184">
        <f t="shared" si="43"/>
        <v>5153000</v>
      </c>
      <c r="K137" s="184"/>
      <c r="L137" s="184"/>
      <c r="M137" s="184"/>
      <c r="N137" s="184">
        <v>5153000</v>
      </c>
      <c r="O137" s="184">
        <v>5153000</v>
      </c>
      <c r="P137" s="184">
        <v>5153000</v>
      </c>
      <c r="Q137" s="184">
        <f t="shared" si="44"/>
        <v>9105000</v>
      </c>
      <c r="R137" s="318"/>
      <c r="S137" s="318"/>
    </row>
    <row r="138" spans="1:19" s="39" customFormat="1" ht="47.25">
      <c r="A138" s="320" t="s">
        <v>499</v>
      </c>
      <c r="B138" s="341">
        <v>11</v>
      </c>
      <c r="C138" s="175"/>
      <c r="D138" s="322" t="s">
        <v>729</v>
      </c>
      <c r="E138" s="239">
        <f>E139</f>
        <v>53126800</v>
      </c>
      <c r="F138" s="239">
        <f aca="true" t="shared" si="47" ref="F138:Q138">F139</f>
        <v>53126800</v>
      </c>
      <c r="G138" s="239">
        <f t="shared" si="47"/>
        <v>12496500</v>
      </c>
      <c r="H138" s="239">
        <f t="shared" si="47"/>
        <v>1051600</v>
      </c>
      <c r="I138" s="239">
        <f t="shared" si="47"/>
        <v>0</v>
      </c>
      <c r="J138" s="239">
        <f t="shared" si="47"/>
        <v>8203200</v>
      </c>
      <c r="K138" s="239">
        <f t="shared" si="47"/>
        <v>0</v>
      </c>
      <c r="L138" s="239">
        <f t="shared" si="47"/>
        <v>0</v>
      </c>
      <c r="M138" s="239">
        <f t="shared" si="47"/>
        <v>0</v>
      </c>
      <c r="N138" s="239">
        <f t="shared" si="47"/>
        <v>8203200</v>
      </c>
      <c r="O138" s="239">
        <f t="shared" si="47"/>
        <v>8203200</v>
      </c>
      <c r="P138" s="239">
        <f t="shared" si="47"/>
        <v>8203200</v>
      </c>
      <c r="Q138" s="239">
        <f t="shared" si="47"/>
        <v>61330000</v>
      </c>
      <c r="R138" s="318"/>
      <c r="S138" s="318"/>
    </row>
    <row r="139" spans="1:19" s="39" customFormat="1" ht="47.25">
      <c r="A139" s="320" t="s">
        <v>500</v>
      </c>
      <c r="B139" s="341">
        <v>11</v>
      </c>
      <c r="C139" s="175"/>
      <c r="D139" s="322" t="s">
        <v>730</v>
      </c>
      <c r="E139" s="239">
        <f>E140+E143</f>
        <v>53126800</v>
      </c>
      <c r="F139" s="239">
        <f aca="true" t="shared" si="48" ref="F139:Q139">F140+F143</f>
        <v>53126800</v>
      </c>
      <c r="G139" s="239">
        <f t="shared" si="48"/>
        <v>12496500</v>
      </c>
      <c r="H139" s="239">
        <f t="shared" si="48"/>
        <v>1051600</v>
      </c>
      <c r="I139" s="239">
        <f t="shared" si="48"/>
        <v>0</v>
      </c>
      <c r="J139" s="239">
        <f t="shared" si="48"/>
        <v>8203200</v>
      </c>
      <c r="K139" s="239">
        <f t="shared" si="48"/>
        <v>0</v>
      </c>
      <c r="L139" s="239">
        <f t="shared" si="48"/>
        <v>0</v>
      </c>
      <c r="M139" s="239">
        <f t="shared" si="48"/>
        <v>0</v>
      </c>
      <c r="N139" s="239">
        <f t="shared" si="48"/>
        <v>8203200</v>
      </c>
      <c r="O139" s="239">
        <f t="shared" si="48"/>
        <v>8203200</v>
      </c>
      <c r="P139" s="239">
        <f t="shared" si="48"/>
        <v>8203200</v>
      </c>
      <c r="Q139" s="239">
        <f t="shared" si="48"/>
        <v>61330000</v>
      </c>
      <c r="R139" s="318"/>
      <c r="S139" s="318"/>
    </row>
    <row r="140" spans="1:19" s="39" customFormat="1" ht="31.5">
      <c r="A140" s="320"/>
      <c r="B140" s="341">
        <v>3000</v>
      </c>
      <c r="C140" s="174"/>
      <c r="D140" s="74" t="s">
        <v>187</v>
      </c>
      <c r="E140" s="239">
        <f>E141</f>
        <v>850000</v>
      </c>
      <c r="F140" s="239">
        <f aca="true" t="shared" si="49" ref="F140:Q140">F141</f>
        <v>850000</v>
      </c>
      <c r="G140" s="239">
        <f t="shared" si="49"/>
        <v>0</v>
      </c>
      <c r="H140" s="239">
        <f t="shared" si="49"/>
        <v>0</v>
      </c>
      <c r="I140" s="239">
        <f t="shared" si="49"/>
        <v>0</v>
      </c>
      <c r="J140" s="239">
        <f t="shared" si="49"/>
        <v>0</v>
      </c>
      <c r="K140" s="239">
        <f t="shared" si="49"/>
        <v>0</v>
      </c>
      <c r="L140" s="239">
        <f t="shared" si="49"/>
        <v>0</v>
      </c>
      <c r="M140" s="239">
        <f t="shared" si="49"/>
        <v>0</v>
      </c>
      <c r="N140" s="239">
        <f t="shared" si="49"/>
        <v>0</v>
      </c>
      <c r="O140" s="239">
        <f t="shared" si="49"/>
        <v>0</v>
      </c>
      <c r="P140" s="239">
        <f t="shared" si="49"/>
        <v>0</v>
      </c>
      <c r="Q140" s="239">
        <f t="shared" si="49"/>
        <v>850000</v>
      </c>
      <c r="R140" s="318"/>
      <c r="S140" s="318"/>
    </row>
    <row r="141" spans="1:19" s="182" customFormat="1" ht="31.5">
      <c r="A141" s="237" t="s">
        <v>364</v>
      </c>
      <c r="B141" s="133">
        <v>3130</v>
      </c>
      <c r="C141" s="175"/>
      <c r="D141" s="343" t="s">
        <v>218</v>
      </c>
      <c r="E141" s="240">
        <f aca="true" t="shared" si="50" ref="E141:Q141">E142</f>
        <v>850000</v>
      </c>
      <c r="F141" s="240">
        <f t="shared" si="50"/>
        <v>850000</v>
      </c>
      <c r="G141" s="240">
        <f t="shared" si="50"/>
        <v>0</v>
      </c>
      <c r="H141" s="240">
        <f t="shared" si="50"/>
        <v>0</v>
      </c>
      <c r="I141" s="240">
        <f t="shared" si="50"/>
        <v>0</v>
      </c>
      <c r="J141" s="240">
        <f t="shared" si="50"/>
        <v>0</v>
      </c>
      <c r="K141" s="240">
        <f t="shared" si="50"/>
        <v>0</v>
      </c>
      <c r="L141" s="240">
        <f t="shared" si="50"/>
        <v>0</v>
      </c>
      <c r="M141" s="240">
        <f t="shared" si="50"/>
        <v>0</v>
      </c>
      <c r="N141" s="240">
        <f t="shared" si="50"/>
        <v>0</v>
      </c>
      <c r="O141" s="240">
        <f t="shared" si="50"/>
        <v>0</v>
      </c>
      <c r="P141" s="240">
        <f t="shared" si="50"/>
        <v>0</v>
      </c>
      <c r="Q141" s="240">
        <f t="shared" si="50"/>
        <v>850000</v>
      </c>
      <c r="R141" s="318"/>
      <c r="S141" s="318"/>
    </row>
    <row r="142" spans="1:19" s="185" customFormat="1" ht="63">
      <c r="A142" s="174" t="s">
        <v>365</v>
      </c>
      <c r="B142" s="49">
        <v>3131</v>
      </c>
      <c r="C142" s="175" t="s">
        <v>196</v>
      </c>
      <c r="D142" s="171" t="s">
        <v>219</v>
      </c>
      <c r="E142" s="184">
        <f>F142+I142</f>
        <v>850000</v>
      </c>
      <c r="F142" s="184">
        <v>850000</v>
      </c>
      <c r="G142" s="184"/>
      <c r="H142" s="184"/>
      <c r="I142" s="184"/>
      <c r="J142" s="184">
        <f>K142+N142</f>
        <v>0</v>
      </c>
      <c r="K142" s="184"/>
      <c r="L142" s="184"/>
      <c r="M142" s="184"/>
      <c r="N142" s="184"/>
      <c r="O142" s="184"/>
      <c r="P142" s="184"/>
      <c r="Q142" s="184">
        <f>E142+J142</f>
        <v>850000</v>
      </c>
      <c r="R142" s="318"/>
      <c r="S142" s="318"/>
    </row>
    <row r="143" spans="1:19" s="185" customFormat="1" ht="15.75">
      <c r="A143" s="174"/>
      <c r="B143" s="374">
        <v>5000</v>
      </c>
      <c r="C143" s="213"/>
      <c r="D143" s="355" t="s">
        <v>220</v>
      </c>
      <c r="E143" s="239">
        <f aca="true" t="shared" si="51" ref="E143:Q143">E144+E147+E150+E154+E156</f>
        <v>52276800</v>
      </c>
      <c r="F143" s="239">
        <f t="shared" si="51"/>
        <v>52276800</v>
      </c>
      <c r="G143" s="239">
        <f t="shared" si="51"/>
        <v>12496500</v>
      </c>
      <c r="H143" s="239">
        <f t="shared" si="51"/>
        <v>1051600</v>
      </c>
      <c r="I143" s="239">
        <f t="shared" si="51"/>
        <v>0</v>
      </c>
      <c r="J143" s="239">
        <f t="shared" si="51"/>
        <v>8203200</v>
      </c>
      <c r="K143" s="239">
        <f t="shared" si="51"/>
        <v>0</v>
      </c>
      <c r="L143" s="239">
        <f t="shared" si="51"/>
        <v>0</v>
      </c>
      <c r="M143" s="239">
        <f t="shared" si="51"/>
        <v>0</v>
      </c>
      <c r="N143" s="239">
        <f t="shared" si="51"/>
        <v>8203200</v>
      </c>
      <c r="O143" s="239">
        <f t="shared" si="51"/>
        <v>8203200</v>
      </c>
      <c r="P143" s="239">
        <f t="shared" si="51"/>
        <v>8203200</v>
      </c>
      <c r="Q143" s="239">
        <f t="shared" si="51"/>
        <v>60480000</v>
      </c>
      <c r="R143" s="318"/>
      <c r="S143" s="318"/>
    </row>
    <row r="144" spans="1:19" s="182" customFormat="1" ht="31.5">
      <c r="A144" s="237" t="s">
        <v>366</v>
      </c>
      <c r="B144" s="234" t="s">
        <v>422</v>
      </c>
      <c r="C144" s="342"/>
      <c r="D144" s="50" t="s">
        <v>221</v>
      </c>
      <c r="E144" s="240">
        <f aca="true" t="shared" si="52" ref="E144:Q144">E145+E146</f>
        <v>4800000</v>
      </c>
      <c r="F144" s="240">
        <f t="shared" si="52"/>
        <v>4800000</v>
      </c>
      <c r="G144" s="240">
        <f t="shared" si="52"/>
        <v>0</v>
      </c>
      <c r="H144" s="240">
        <f t="shared" si="52"/>
        <v>0</v>
      </c>
      <c r="I144" s="240">
        <f t="shared" si="52"/>
        <v>0</v>
      </c>
      <c r="J144" s="240">
        <f t="shared" si="52"/>
        <v>0</v>
      </c>
      <c r="K144" s="240">
        <f t="shared" si="52"/>
        <v>0</v>
      </c>
      <c r="L144" s="240">
        <f t="shared" si="52"/>
        <v>0</v>
      </c>
      <c r="M144" s="240">
        <f t="shared" si="52"/>
        <v>0</v>
      </c>
      <c r="N144" s="240">
        <f t="shared" si="52"/>
        <v>0</v>
      </c>
      <c r="O144" s="240">
        <f t="shared" si="52"/>
        <v>0</v>
      </c>
      <c r="P144" s="240">
        <f t="shared" si="52"/>
        <v>0</v>
      </c>
      <c r="Q144" s="240">
        <f t="shared" si="52"/>
        <v>4800000</v>
      </c>
      <c r="R144" s="318"/>
      <c r="S144" s="318"/>
    </row>
    <row r="145" spans="1:19" s="185" customFormat="1" ht="47.25">
      <c r="A145" s="174" t="s">
        <v>367</v>
      </c>
      <c r="B145" s="175" t="s">
        <v>423</v>
      </c>
      <c r="C145" s="211" t="s">
        <v>424</v>
      </c>
      <c r="D145" s="79" t="s">
        <v>222</v>
      </c>
      <c r="E145" s="184">
        <f>F145+I145</f>
        <v>3500000</v>
      </c>
      <c r="F145" s="184">
        <v>3500000</v>
      </c>
      <c r="G145" s="184"/>
      <c r="H145" s="184"/>
      <c r="I145" s="184"/>
      <c r="J145" s="184">
        <f>K145+N145</f>
        <v>0</v>
      </c>
      <c r="K145" s="184"/>
      <c r="L145" s="184"/>
      <c r="M145" s="184"/>
      <c r="N145" s="184"/>
      <c r="O145" s="184"/>
      <c r="P145" s="184"/>
      <c r="Q145" s="184">
        <f>E145+J145</f>
        <v>3500000</v>
      </c>
      <c r="R145" s="318"/>
      <c r="S145" s="318"/>
    </row>
    <row r="146" spans="1:19" s="185" customFormat="1" ht="47.25">
      <c r="A146" s="174" t="s">
        <v>368</v>
      </c>
      <c r="B146" s="175" t="s">
        <v>425</v>
      </c>
      <c r="C146" s="211" t="s">
        <v>424</v>
      </c>
      <c r="D146" s="79" t="s">
        <v>223</v>
      </c>
      <c r="E146" s="184">
        <f>F146+I146</f>
        <v>1300000</v>
      </c>
      <c r="F146" s="184">
        <v>1300000</v>
      </c>
      <c r="G146" s="184"/>
      <c r="H146" s="184"/>
      <c r="I146" s="184"/>
      <c r="J146" s="184">
        <f>K146+N146</f>
        <v>0</v>
      </c>
      <c r="K146" s="184"/>
      <c r="L146" s="184"/>
      <c r="M146" s="184"/>
      <c r="N146" s="184"/>
      <c r="O146" s="184"/>
      <c r="P146" s="184"/>
      <c r="Q146" s="184">
        <f>E146+J146</f>
        <v>1300000</v>
      </c>
      <c r="R146" s="318"/>
      <c r="S146" s="318"/>
    </row>
    <row r="147" spans="1:19" s="182" customFormat="1" ht="47.25">
      <c r="A147" s="237" t="s">
        <v>369</v>
      </c>
      <c r="B147" s="234" t="s">
        <v>426</v>
      </c>
      <c r="C147" s="342"/>
      <c r="D147" s="50" t="s">
        <v>592</v>
      </c>
      <c r="E147" s="240">
        <f aca="true" t="shared" si="53" ref="E147:Q147">E148+E149</f>
        <v>4910600</v>
      </c>
      <c r="F147" s="240">
        <f t="shared" si="53"/>
        <v>4910600</v>
      </c>
      <c r="G147" s="240">
        <f t="shared" si="53"/>
        <v>2731500</v>
      </c>
      <c r="H147" s="240">
        <f t="shared" si="53"/>
        <v>44600</v>
      </c>
      <c r="I147" s="240">
        <f t="shared" si="53"/>
        <v>0</v>
      </c>
      <c r="J147" s="240">
        <f t="shared" si="53"/>
        <v>148000</v>
      </c>
      <c r="K147" s="240">
        <f t="shared" si="53"/>
        <v>0</v>
      </c>
      <c r="L147" s="240">
        <f t="shared" si="53"/>
        <v>0</v>
      </c>
      <c r="M147" s="240">
        <f t="shared" si="53"/>
        <v>0</v>
      </c>
      <c r="N147" s="240">
        <f t="shared" si="53"/>
        <v>148000</v>
      </c>
      <c r="O147" s="240">
        <f t="shared" si="53"/>
        <v>148000</v>
      </c>
      <c r="P147" s="240">
        <f t="shared" si="53"/>
        <v>148000</v>
      </c>
      <c r="Q147" s="240">
        <f t="shared" si="53"/>
        <v>5058600</v>
      </c>
      <c r="R147" s="318"/>
      <c r="S147" s="318"/>
    </row>
    <row r="148" spans="1:19" s="185" customFormat="1" ht="63">
      <c r="A148" s="174" t="s">
        <v>370</v>
      </c>
      <c r="B148" s="175" t="s">
        <v>427</v>
      </c>
      <c r="C148" s="211" t="s">
        <v>424</v>
      </c>
      <c r="D148" s="79" t="s">
        <v>593</v>
      </c>
      <c r="E148" s="184">
        <f>F148+I148</f>
        <v>4394600</v>
      </c>
      <c r="F148" s="184">
        <v>4394600</v>
      </c>
      <c r="G148" s="184">
        <v>2731500</v>
      </c>
      <c r="H148" s="184">
        <v>44600</v>
      </c>
      <c r="I148" s="184"/>
      <c r="J148" s="184">
        <f>K148+N148</f>
        <v>148000</v>
      </c>
      <c r="K148" s="184"/>
      <c r="L148" s="184"/>
      <c r="M148" s="184"/>
      <c r="N148" s="184">
        <v>148000</v>
      </c>
      <c r="O148" s="184">
        <v>148000</v>
      </c>
      <c r="P148" s="184">
        <v>148000</v>
      </c>
      <c r="Q148" s="184">
        <f>E148+J148</f>
        <v>4542600</v>
      </c>
      <c r="R148" s="318"/>
      <c r="S148" s="318"/>
    </row>
    <row r="149" spans="1:19" s="185" customFormat="1" ht="63">
      <c r="A149" s="174" t="s">
        <v>371</v>
      </c>
      <c r="B149" s="175" t="s">
        <v>428</v>
      </c>
      <c r="C149" s="211" t="s">
        <v>424</v>
      </c>
      <c r="D149" s="79" t="s">
        <v>594</v>
      </c>
      <c r="E149" s="184">
        <f>F149+I149</f>
        <v>516000</v>
      </c>
      <c r="F149" s="184">
        <v>516000</v>
      </c>
      <c r="G149" s="184"/>
      <c r="H149" s="184"/>
      <c r="I149" s="184"/>
      <c r="J149" s="184">
        <f>K149+N149</f>
        <v>0</v>
      </c>
      <c r="K149" s="184"/>
      <c r="L149" s="184"/>
      <c r="M149" s="184"/>
      <c r="N149" s="184"/>
      <c r="O149" s="184"/>
      <c r="P149" s="184"/>
      <c r="Q149" s="184">
        <f>E149+J149</f>
        <v>516000</v>
      </c>
      <c r="R149" s="318"/>
      <c r="S149" s="318"/>
    </row>
    <row r="150" spans="1:19" s="182" customFormat="1" ht="31.5">
      <c r="A150" s="237" t="s">
        <v>372</v>
      </c>
      <c r="B150" s="133">
        <v>5030</v>
      </c>
      <c r="C150" s="234"/>
      <c r="D150" s="50" t="s">
        <v>416</v>
      </c>
      <c r="E150" s="240">
        <f aca="true" t="shared" si="54" ref="E150:Q150">E151+E152+E153</f>
        <v>37787400</v>
      </c>
      <c r="F150" s="240">
        <f t="shared" si="54"/>
        <v>37787400</v>
      </c>
      <c r="G150" s="240">
        <f t="shared" si="54"/>
        <v>9396300</v>
      </c>
      <c r="H150" s="240">
        <f t="shared" si="54"/>
        <v>1007000</v>
      </c>
      <c r="I150" s="240">
        <f t="shared" si="54"/>
        <v>0</v>
      </c>
      <c r="J150" s="240">
        <f t="shared" si="54"/>
        <v>2005200</v>
      </c>
      <c r="K150" s="240">
        <f t="shared" si="54"/>
        <v>0</v>
      </c>
      <c r="L150" s="240">
        <f t="shared" si="54"/>
        <v>0</v>
      </c>
      <c r="M150" s="240">
        <f t="shared" si="54"/>
        <v>0</v>
      </c>
      <c r="N150" s="240">
        <f t="shared" si="54"/>
        <v>2005200</v>
      </c>
      <c r="O150" s="240">
        <v>2005200</v>
      </c>
      <c r="P150" s="240">
        <f t="shared" si="54"/>
        <v>2005200</v>
      </c>
      <c r="Q150" s="240">
        <f t="shared" si="54"/>
        <v>39792600</v>
      </c>
      <c r="R150" s="318"/>
      <c r="S150" s="318"/>
    </row>
    <row r="151" spans="1:19" s="185" customFormat="1" ht="63">
      <c r="A151" s="174" t="s">
        <v>373</v>
      </c>
      <c r="B151" s="49">
        <v>5031</v>
      </c>
      <c r="C151" s="175" t="s">
        <v>424</v>
      </c>
      <c r="D151" s="79" t="s">
        <v>417</v>
      </c>
      <c r="E151" s="184">
        <f>F151+I151</f>
        <v>13357500</v>
      </c>
      <c r="F151" s="184">
        <v>13357500</v>
      </c>
      <c r="G151" s="184">
        <v>6397800</v>
      </c>
      <c r="H151" s="184">
        <v>983000</v>
      </c>
      <c r="I151" s="184"/>
      <c r="J151" s="184">
        <f>K151+N151</f>
        <v>1570200</v>
      </c>
      <c r="K151" s="184"/>
      <c r="L151" s="184"/>
      <c r="M151" s="184"/>
      <c r="N151" s="184">
        <v>1570200</v>
      </c>
      <c r="O151" s="184">
        <v>1570200</v>
      </c>
      <c r="P151" s="184">
        <v>1570200</v>
      </c>
      <c r="Q151" s="184">
        <f>E151+J151</f>
        <v>14927700</v>
      </c>
      <c r="R151" s="318"/>
      <c r="S151" s="318"/>
    </row>
    <row r="152" spans="1:19" s="185" customFormat="1" ht="63">
      <c r="A152" s="174" t="s">
        <v>374</v>
      </c>
      <c r="B152" s="49">
        <v>5032</v>
      </c>
      <c r="C152" s="175" t="s">
        <v>424</v>
      </c>
      <c r="D152" s="79" t="s">
        <v>418</v>
      </c>
      <c r="E152" s="184">
        <f>F152+I152</f>
        <v>14752600</v>
      </c>
      <c r="F152" s="184">
        <v>14752600</v>
      </c>
      <c r="G152" s="184"/>
      <c r="H152" s="184"/>
      <c r="I152" s="184"/>
      <c r="J152" s="184">
        <f>K152+N152</f>
        <v>315000</v>
      </c>
      <c r="K152" s="184"/>
      <c r="L152" s="184"/>
      <c r="M152" s="184"/>
      <c r="N152" s="184">
        <v>315000</v>
      </c>
      <c r="O152" s="184">
        <v>315000</v>
      </c>
      <c r="P152" s="184">
        <v>315000</v>
      </c>
      <c r="Q152" s="184">
        <f>E152+J152</f>
        <v>15067600</v>
      </c>
      <c r="R152" s="318"/>
      <c r="S152" s="318"/>
    </row>
    <row r="153" spans="1:19" s="185" customFormat="1" ht="47.25">
      <c r="A153" s="174" t="s">
        <v>375</v>
      </c>
      <c r="B153" s="49">
        <v>5033</v>
      </c>
      <c r="C153" s="175" t="s">
        <v>424</v>
      </c>
      <c r="D153" s="79" t="s">
        <v>419</v>
      </c>
      <c r="E153" s="184">
        <f>F153+I153</f>
        <v>9677300</v>
      </c>
      <c r="F153" s="184">
        <v>9677300</v>
      </c>
      <c r="G153" s="184">
        <v>2998500</v>
      </c>
      <c r="H153" s="184">
        <v>24000</v>
      </c>
      <c r="I153" s="184"/>
      <c r="J153" s="184">
        <f>K153+N153</f>
        <v>120000</v>
      </c>
      <c r="K153" s="184"/>
      <c r="L153" s="184"/>
      <c r="M153" s="184"/>
      <c r="N153" s="184">
        <v>120000</v>
      </c>
      <c r="O153" s="184">
        <v>120000</v>
      </c>
      <c r="P153" s="184">
        <v>120000</v>
      </c>
      <c r="Q153" s="184">
        <f>E153+J153</f>
        <v>9797300</v>
      </c>
      <c r="R153" s="318"/>
      <c r="S153" s="318"/>
    </row>
    <row r="154" spans="1:19" s="182" customFormat="1" ht="31.5">
      <c r="A154" s="237" t="s">
        <v>36</v>
      </c>
      <c r="B154" s="133">
        <v>5050</v>
      </c>
      <c r="C154" s="234"/>
      <c r="D154" s="50" t="s">
        <v>33</v>
      </c>
      <c r="E154" s="240">
        <f>E155</f>
        <v>100000</v>
      </c>
      <c r="F154" s="240">
        <f>F155</f>
        <v>100000</v>
      </c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>
        <f>E154+J154</f>
        <v>100000</v>
      </c>
      <c r="R154" s="318"/>
      <c r="S154" s="318"/>
    </row>
    <row r="155" spans="1:19" s="185" customFormat="1" ht="110.25">
      <c r="A155" s="174" t="s">
        <v>35</v>
      </c>
      <c r="B155" s="49">
        <v>5052</v>
      </c>
      <c r="C155" s="175" t="s">
        <v>424</v>
      </c>
      <c r="D155" s="79" t="s">
        <v>34</v>
      </c>
      <c r="E155" s="184">
        <f>F155+I155</f>
        <v>100000</v>
      </c>
      <c r="F155" s="184">
        <v>100000</v>
      </c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>
        <f>E155+J155</f>
        <v>100000</v>
      </c>
      <c r="R155" s="318"/>
      <c r="S155" s="318"/>
    </row>
    <row r="156" spans="1:19" s="182" customFormat="1" ht="31.5">
      <c r="A156" s="237" t="s">
        <v>376</v>
      </c>
      <c r="B156" s="133">
        <v>5060</v>
      </c>
      <c r="C156" s="175"/>
      <c r="D156" s="343" t="s">
        <v>420</v>
      </c>
      <c r="E156" s="240">
        <f aca="true" t="shared" si="55" ref="E156:Q156">E157+E158</f>
        <v>4678800</v>
      </c>
      <c r="F156" s="240">
        <f t="shared" si="55"/>
        <v>4678800</v>
      </c>
      <c r="G156" s="240">
        <f t="shared" si="55"/>
        <v>368700</v>
      </c>
      <c r="H156" s="240">
        <f t="shared" si="55"/>
        <v>0</v>
      </c>
      <c r="I156" s="240">
        <f t="shared" si="55"/>
        <v>0</v>
      </c>
      <c r="J156" s="240">
        <f t="shared" si="55"/>
        <v>6050000</v>
      </c>
      <c r="K156" s="240">
        <f t="shared" si="55"/>
        <v>0</v>
      </c>
      <c r="L156" s="240">
        <f t="shared" si="55"/>
        <v>0</v>
      </c>
      <c r="M156" s="240">
        <f t="shared" si="55"/>
        <v>0</v>
      </c>
      <c r="N156" s="240">
        <f t="shared" si="55"/>
        <v>6050000</v>
      </c>
      <c r="O156" s="240">
        <f t="shared" si="55"/>
        <v>6050000</v>
      </c>
      <c r="P156" s="240">
        <f t="shared" si="55"/>
        <v>6050000</v>
      </c>
      <c r="Q156" s="240">
        <f t="shared" si="55"/>
        <v>10728800</v>
      </c>
      <c r="R156" s="318"/>
      <c r="S156" s="318"/>
    </row>
    <row r="157" spans="1:19" s="185" customFormat="1" ht="94.5">
      <c r="A157" s="174" t="s">
        <v>377</v>
      </c>
      <c r="B157" s="49">
        <v>5061</v>
      </c>
      <c r="C157" s="175" t="s">
        <v>424</v>
      </c>
      <c r="D157" s="171" t="s">
        <v>123</v>
      </c>
      <c r="E157" s="184">
        <f>F157+I157</f>
        <v>935800</v>
      </c>
      <c r="F157" s="184">
        <v>935800</v>
      </c>
      <c r="G157" s="184">
        <v>368700</v>
      </c>
      <c r="H157" s="184"/>
      <c r="I157" s="184"/>
      <c r="J157" s="184">
        <f>K157+N157</f>
        <v>0</v>
      </c>
      <c r="K157" s="184"/>
      <c r="L157" s="184"/>
      <c r="M157" s="184"/>
      <c r="N157" s="184"/>
      <c r="O157" s="184"/>
      <c r="P157" s="184"/>
      <c r="Q157" s="184">
        <f>E157+J157</f>
        <v>935800</v>
      </c>
      <c r="R157" s="318"/>
      <c r="S157" s="318"/>
    </row>
    <row r="158" spans="1:19" s="185" customFormat="1" ht="63">
      <c r="A158" s="174" t="s">
        <v>378</v>
      </c>
      <c r="B158" s="49">
        <v>5062</v>
      </c>
      <c r="C158" s="175" t="s">
        <v>424</v>
      </c>
      <c r="D158" s="171" t="s">
        <v>421</v>
      </c>
      <c r="E158" s="184">
        <f>F158+I158</f>
        <v>3743000</v>
      </c>
      <c r="F158" s="184">
        <v>3743000</v>
      </c>
      <c r="G158" s="184"/>
      <c r="H158" s="184"/>
      <c r="I158" s="184"/>
      <c r="J158" s="184">
        <f>K158+N158</f>
        <v>6050000</v>
      </c>
      <c r="K158" s="184"/>
      <c r="L158" s="184"/>
      <c r="M158" s="184"/>
      <c r="N158" s="184">
        <v>6050000</v>
      </c>
      <c r="O158" s="184">
        <v>6050000</v>
      </c>
      <c r="P158" s="184">
        <v>6050000</v>
      </c>
      <c r="Q158" s="184">
        <f>E158+J158</f>
        <v>9793000</v>
      </c>
      <c r="R158" s="318"/>
      <c r="S158" s="318"/>
    </row>
    <row r="159" spans="1:19" s="39" customFormat="1" ht="63">
      <c r="A159" s="277">
        <v>1500000</v>
      </c>
      <c r="B159" s="277">
        <v>15</v>
      </c>
      <c r="C159" s="237"/>
      <c r="D159" s="134" t="s">
        <v>0</v>
      </c>
      <c r="E159" s="113">
        <f>E160</f>
        <v>0</v>
      </c>
      <c r="F159" s="113">
        <f aca="true" t="shared" si="56" ref="F159:Q159">F160</f>
        <v>0</v>
      </c>
      <c r="G159" s="113">
        <f t="shared" si="56"/>
        <v>0</v>
      </c>
      <c r="H159" s="113">
        <f t="shared" si="56"/>
        <v>0</v>
      </c>
      <c r="I159" s="113">
        <f t="shared" si="56"/>
        <v>0</v>
      </c>
      <c r="J159" s="113">
        <f t="shared" si="56"/>
        <v>7350000</v>
      </c>
      <c r="K159" s="113">
        <f t="shared" si="56"/>
        <v>0</v>
      </c>
      <c r="L159" s="113">
        <f t="shared" si="56"/>
        <v>0</v>
      </c>
      <c r="M159" s="113">
        <f t="shared" si="56"/>
        <v>0</v>
      </c>
      <c r="N159" s="113">
        <f t="shared" si="56"/>
        <v>7350000</v>
      </c>
      <c r="O159" s="113">
        <f t="shared" si="56"/>
        <v>7350000</v>
      </c>
      <c r="P159" s="113">
        <f t="shared" si="56"/>
        <v>7350000</v>
      </c>
      <c r="Q159" s="113">
        <f t="shared" si="56"/>
        <v>7350000</v>
      </c>
      <c r="R159" s="318"/>
      <c r="S159" s="318"/>
    </row>
    <row r="160" spans="1:19" s="39" customFormat="1" ht="63">
      <c r="A160" s="119">
        <v>1510000</v>
      </c>
      <c r="B160" s="119">
        <v>15</v>
      </c>
      <c r="C160" s="237"/>
      <c r="D160" s="134" t="s">
        <v>21</v>
      </c>
      <c r="E160" s="113">
        <f>E161+E164+E165</f>
        <v>0</v>
      </c>
      <c r="F160" s="113">
        <f aca="true" t="shared" si="57" ref="F160:Q160">F161+F164+F165</f>
        <v>0</v>
      </c>
      <c r="G160" s="113">
        <f t="shared" si="57"/>
        <v>0</v>
      </c>
      <c r="H160" s="113">
        <f t="shared" si="57"/>
        <v>0</v>
      </c>
      <c r="I160" s="113">
        <f t="shared" si="57"/>
        <v>0</v>
      </c>
      <c r="J160" s="113">
        <f t="shared" si="57"/>
        <v>7350000</v>
      </c>
      <c r="K160" s="113">
        <f t="shared" si="57"/>
        <v>0</v>
      </c>
      <c r="L160" s="113">
        <f t="shared" si="57"/>
        <v>0</v>
      </c>
      <c r="M160" s="113">
        <f t="shared" si="57"/>
        <v>0</v>
      </c>
      <c r="N160" s="113">
        <f t="shared" si="57"/>
        <v>7350000</v>
      </c>
      <c r="O160" s="113">
        <f t="shared" si="57"/>
        <v>7350000</v>
      </c>
      <c r="P160" s="113">
        <f t="shared" si="57"/>
        <v>7350000</v>
      </c>
      <c r="Q160" s="113">
        <f t="shared" si="57"/>
        <v>7350000</v>
      </c>
      <c r="R160" s="318"/>
      <c r="S160" s="318"/>
    </row>
    <row r="161" spans="1:19" s="176" customFormat="1" ht="31.5">
      <c r="A161" s="78">
        <v>1517320</v>
      </c>
      <c r="B161" s="78">
        <v>7320</v>
      </c>
      <c r="C161" s="237"/>
      <c r="D161" s="50" t="s">
        <v>120</v>
      </c>
      <c r="E161" s="240">
        <f>E162+E163</f>
        <v>0</v>
      </c>
      <c r="F161" s="240">
        <f aca="true" t="shared" si="58" ref="F161:Q161">F162+F163</f>
        <v>0</v>
      </c>
      <c r="G161" s="240">
        <f t="shared" si="58"/>
        <v>0</v>
      </c>
      <c r="H161" s="240">
        <f t="shared" si="58"/>
        <v>0</v>
      </c>
      <c r="I161" s="240">
        <f t="shared" si="58"/>
        <v>0</v>
      </c>
      <c r="J161" s="240">
        <f t="shared" si="58"/>
        <v>4200000</v>
      </c>
      <c r="K161" s="240">
        <f t="shared" si="58"/>
        <v>0</v>
      </c>
      <c r="L161" s="240">
        <f t="shared" si="58"/>
        <v>0</v>
      </c>
      <c r="M161" s="240">
        <f t="shared" si="58"/>
        <v>0</v>
      </c>
      <c r="N161" s="240">
        <f t="shared" si="58"/>
        <v>4200000</v>
      </c>
      <c r="O161" s="240">
        <f t="shared" si="58"/>
        <v>4200000</v>
      </c>
      <c r="P161" s="240">
        <f t="shared" si="58"/>
        <v>4200000</v>
      </c>
      <c r="Q161" s="240">
        <f t="shared" si="58"/>
        <v>4200000</v>
      </c>
      <c r="R161" s="318"/>
      <c r="S161" s="318"/>
    </row>
    <row r="162" spans="1:19" s="80" customFormat="1" ht="31.5">
      <c r="A162" s="183">
        <v>1517321</v>
      </c>
      <c r="B162" s="183">
        <v>7321</v>
      </c>
      <c r="C162" s="175" t="s">
        <v>392</v>
      </c>
      <c r="D162" s="79" t="s">
        <v>22</v>
      </c>
      <c r="E162" s="180"/>
      <c r="F162" s="180"/>
      <c r="G162" s="180"/>
      <c r="H162" s="180"/>
      <c r="I162" s="180"/>
      <c r="J162" s="184">
        <f>K162+N162</f>
        <v>3250000</v>
      </c>
      <c r="K162" s="180"/>
      <c r="L162" s="180"/>
      <c r="M162" s="180"/>
      <c r="N162" s="184">
        <v>3250000</v>
      </c>
      <c r="O162" s="184">
        <v>3250000</v>
      </c>
      <c r="P162" s="184">
        <v>3250000</v>
      </c>
      <c r="Q162" s="184">
        <f>J162+E162</f>
        <v>3250000</v>
      </c>
      <c r="R162" s="381"/>
      <c r="S162" s="381"/>
    </row>
    <row r="163" spans="1:19" s="80" customFormat="1" ht="34.5" customHeight="1">
      <c r="A163" s="183">
        <v>1517322</v>
      </c>
      <c r="B163" s="183">
        <v>7322</v>
      </c>
      <c r="C163" s="175" t="s">
        <v>392</v>
      </c>
      <c r="D163" s="79" t="s">
        <v>115</v>
      </c>
      <c r="E163" s="184">
        <f>F163+I163</f>
        <v>0</v>
      </c>
      <c r="F163" s="184"/>
      <c r="G163" s="184"/>
      <c r="H163" s="184"/>
      <c r="I163" s="180"/>
      <c r="J163" s="184">
        <f>K163+N163</f>
        <v>950000</v>
      </c>
      <c r="K163" s="180"/>
      <c r="L163" s="180"/>
      <c r="M163" s="180"/>
      <c r="N163" s="184">
        <v>950000</v>
      </c>
      <c r="O163" s="184">
        <v>950000</v>
      </c>
      <c r="P163" s="184">
        <v>950000</v>
      </c>
      <c r="Q163" s="184">
        <f>J163+E163</f>
        <v>950000</v>
      </c>
      <c r="R163" s="381"/>
      <c r="S163" s="381"/>
    </row>
    <row r="164" spans="1:19" s="176" customFormat="1" ht="31.5">
      <c r="A164" s="78">
        <v>1517340</v>
      </c>
      <c r="B164" s="333">
        <v>7340</v>
      </c>
      <c r="C164" s="237" t="s">
        <v>392</v>
      </c>
      <c r="D164" s="50" t="s">
        <v>597</v>
      </c>
      <c r="E164" s="184"/>
      <c r="F164" s="184"/>
      <c r="G164" s="184"/>
      <c r="H164" s="184"/>
      <c r="I164" s="180"/>
      <c r="J164" s="184">
        <f>K164+N164</f>
        <v>300000</v>
      </c>
      <c r="K164" s="180"/>
      <c r="L164" s="180"/>
      <c r="M164" s="180"/>
      <c r="N164" s="184">
        <v>300000</v>
      </c>
      <c r="O164" s="184">
        <v>300000</v>
      </c>
      <c r="P164" s="184">
        <v>300000</v>
      </c>
      <c r="Q164" s="184">
        <v>300000</v>
      </c>
      <c r="R164" s="318"/>
      <c r="S164" s="318"/>
    </row>
    <row r="165" spans="1:19" s="176" customFormat="1" ht="47.25">
      <c r="A165" s="78">
        <v>1517370</v>
      </c>
      <c r="B165" s="333">
        <v>7370</v>
      </c>
      <c r="C165" s="237" t="s">
        <v>231</v>
      </c>
      <c r="D165" s="50" t="s">
        <v>396</v>
      </c>
      <c r="E165" s="113"/>
      <c r="F165" s="113"/>
      <c r="G165" s="113"/>
      <c r="H165" s="113"/>
      <c r="I165" s="113"/>
      <c r="J165" s="240">
        <f>K165+N165</f>
        <v>2850000</v>
      </c>
      <c r="K165" s="240"/>
      <c r="L165" s="240"/>
      <c r="M165" s="240"/>
      <c r="N165" s="240">
        <v>2850000</v>
      </c>
      <c r="O165" s="240">
        <v>2850000</v>
      </c>
      <c r="P165" s="240">
        <v>2850000</v>
      </c>
      <c r="Q165" s="240">
        <f>J165</f>
        <v>2850000</v>
      </c>
      <c r="R165" s="318"/>
      <c r="S165" s="318"/>
    </row>
    <row r="166" spans="1:19" s="39" customFormat="1" ht="63">
      <c r="A166" s="119">
        <v>1600000</v>
      </c>
      <c r="B166" s="119">
        <v>16</v>
      </c>
      <c r="C166" s="105"/>
      <c r="D166" s="102" t="s">
        <v>1</v>
      </c>
      <c r="E166" s="113">
        <f>E167</f>
        <v>773800</v>
      </c>
      <c r="F166" s="113">
        <f aca="true" t="shared" si="59" ref="F166:Q166">F167</f>
        <v>773800</v>
      </c>
      <c r="G166" s="113">
        <f t="shared" si="59"/>
        <v>0</v>
      </c>
      <c r="H166" s="113">
        <f t="shared" si="59"/>
        <v>0</v>
      </c>
      <c r="I166" s="113">
        <f t="shared" si="59"/>
        <v>0</v>
      </c>
      <c r="J166" s="113">
        <f t="shared" si="59"/>
        <v>1215000</v>
      </c>
      <c r="K166" s="113">
        <f t="shared" si="59"/>
        <v>29400</v>
      </c>
      <c r="L166" s="113">
        <f t="shared" si="59"/>
        <v>0</v>
      </c>
      <c r="M166" s="113">
        <f t="shared" si="59"/>
        <v>0</v>
      </c>
      <c r="N166" s="113">
        <f t="shared" si="59"/>
        <v>1185600</v>
      </c>
      <c r="O166" s="113">
        <f t="shared" si="59"/>
        <v>1185600</v>
      </c>
      <c r="P166" s="113">
        <f t="shared" si="59"/>
        <v>1185600</v>
      </c>
      <c r="Q166" s="113">
        <f t="shared" si="59"/>
        <v>1988800</v>
      </c>
      <c r="R166" s="318"/>
      <c r="S166" s="318"/>
    </row>
    <row r="167" spans="1:19" s="39" customFormat="1" ht="63">
      <c r="A167" s="119">
        <v>1610000</v>
      </c>
      <c r="B167" s="119">
        <v>16</v>
      </c>
      <c r="C167" s="105"/>
      <c r="D167" s="102" t="s">
        <v>2</v>
      </c>
      <c r="E167" s="113">
        <f>E168+E171</f>
        <v>773800</v>
      </c>
      <c r="F167" s="113">
        <f aca="true" t="shared" si="60" ref="F167:Q167">F168+F171</f>
        <v>773800</v>
      </c>
      <c r="G167" s="113">
        <f t="shared" si="60"/>
        <v>0</v>
      </c>
      <c r="H167" s="113">
        <f t="shared" si="60"/>
        <v>0</v>
      </c>
      <c r="I167" s="113">
        <f t="shared" si="60"/>
        <v>0</v>
      </c>
      <c r="J167" s="113">
        <f t="shared" si="60"/>
        <v>1215000</v>
      </c>
      <c r="K167" s="113">
        <f t="shared" si="60"/>
        <v>29400</v>
      </c>
      <c r="L167" s="113">
        <f t="shared" si="60"/>
        <v>0</v>
      </c>
      <c r="M167" s="113">
        <f t="shared" si="60"/>
        <v>0</v>
      </c>
      <c r="N167" s="113">
        <f t="shared" si="60"/>
        <v>1185600</v>
      </c>
      <c r="O167" s="113">
        <f t="shared" si="60"/>
        <v>1185600</v>
      </c>
      <c r="P167" s="113">
        <f t="shared" si="60"/>
        <v>1185600</v>
      </c>
      <c r="Q167" s="113">
        <f t="shared" si="60"/>
        <v>1988800</v>
      </c>
      <c r="R167" s="318"/>
      <c r="S167" s="318"/>
    </row>
    <row r="168" spans="1:19" s="176" customFormat="1" ht="33.75" customHeight="1">
      <c r="A168" s="78">
        <v>1616080</v>
      </c>
      <c r="B168" s="78">
        <v>6080</v>
      </c>
      <c r="C168" s="105"/>
      <c r="D168" s="50" t="s">
        <v>393</v>
      </c>
      <c r="E168" s="240">
        <f>E169+E170</f>
        <v>283000</v>
      </c>
      <c r="F168" s="240">
        <f aca="true" t="shared" si="61" ref="F168:Q168">F169+F170</f>
        <v>283000</v>
      </c>
      <c r="G168" s="240">
        <f t="shared" si="61"/>
        <v>0</v>
      </c>
      <c r="H168" s="240">
        <f t="shared" si="61"/>
        <v>0</v>
      </c>
      <c r="I168" s="240">
        <f t="shared" si="61"/>
        <v>0</v>
      </c>
      <c r="J168" s="240">
        <f t="shared" si="61"/>
        <v>1029400</v>
      </c>
      <c r="K168" s="240">
        <f t="shared" si="61"/>
        <v>29400</v>
      </c>
      <c r="L168" s="240">
        <f t="shared" si="61"/>
        <v>0</v>
      </c>
      <c r="M168" s="240">
        <f t="shared" si="61"/>
        <v>0</v>
      </c>
      <c r="N168" s="240">
        <f t="shared" si="61"/>
        <v>1000000</v>
      </c>
      <c r="O168" s="240">
        <f t="shared" si="61"/>
        <v>1000000</v>
      </c>
      <c r="P168" s="240">
        <f t="shared" si="61"/>
        <v>1000000</v>
      </c>
      <c r="Q168" s="240">
        <f t="shared" si="61"/>
        <v>1312400</v>
      </c>
      <c r="R168" s="318"/>
      <c r="S168" s="318"/>
    </row>
    <row r="169" spans="1:19" s="45" customFormat="1" ht="47.25">
      <c r="A169" s="183">
        <v>1616081</v>
      </c>
      <c r="B169" s="183">
        <v>6081</v>
      </c>
      <c r="C169" s="174" t="s">
        <v>394</v>
      </c>
      <c r="D169" s="79" t="s">
        <v>309</v>
      </c>
      <c r="E169" s="180"/>
      <c r="F169" s="180"/>
      <c r="G169" s="180"/>
      <c r="H169" s="180"/>
      <c r="I169" s="180"/>
      <c r="J169" s="184">
        <f>K169+N169</f>
        <v>1000000</v>
      </c>
      <c r="K169" s="180"/>
      <c r="L169" s="180"/>
      <c r="M169" s="180"/>
      <c r="N169" s="184">
        <v>1000000</v>
      </c>
      <c r="O169" s="184">
        <v>1000000</v>
      </c>
      <c r="P169" s="184">
        <v>1000000</v>
      </c>
      <c r="Q169" s="184">
        <f>J169+E169</f>
        <v>1000000</v>
      </c>
      <c r="R169" s="318"/>
      <c r="S169" s="318"/>
    </row>
    <row r="170" spans="1:19" s="45" customFormat="1" ht="94.5">
      <c r="A170" s="183">
        <v>1616084</v>
      </c>
      <c r="B170" s="183">
        <v>6084</v>
      </c>
      <c r="C170" s="175" t="s">
        <v>394</v>
      </c>
      <c r="D170" s="79" t="s">
        <v>395</v>
      </c>
      <c r="E170" s="184">
        <f>F170+I170</f>
        <v>283000</v>
      </c>
      <c r="F170" s="184">
        <v>283000</v>
      </c>
      <c r="G170" s="184"/>
      <c r="H170" s="184"/>
      <c r="I170" s="180"/>
      <c r="J170" s="184">
        <f>K170+N170</f>
        <v>29400</v>
      </c>
      <c r="K170" s="184">
        <v>29400</v>
      </c>
      <c r="L170" s="180"/>
      <c r="M170" s="180"/>
      <c r="N170" s="184"/>
      <c r="O170" s="184"/>
      <c r="P170" s="184"/>
      <c r="Q170" s="184">
        <f>J170+E170</f>
        <v>312400</v>
      </c>
      <c r="R170" s="318"/>
      <c r="S170" s="318"/>
    </row>
    <row r="171" spans="1:19" s="176" customFormat="1" ht="47.25">
      <c r="A171" s="78">
        <v>1617370</v>
      </c>
      <c r="B171" s="78">
        <v>7370</v>
      </c>
      <c r="C171" s="234" t="s">
        <v>231</v>
      </c>
      <c r="D171" s="50" t="s">
        <v>396</v>
      </c>
      <c r="E171" s="240">
        <v>490800</v>
      </c>
      <c r="F171" s="240">
        <v>490800</v>
      </c>
      <c r="G171" s="240"/>
      <c r="H171" s="240"/>
      <c r="I171" s="113"/>
      <c r="J171" s="240">
        <f>K171+N171</f>
        <v>185600</v>
      </c>
      <c r="K171" s="240"/>
      <c r="L171" s="113"/>
      <c r="M171" s="113"/>
      <c r="N171" s="240">
        <v>185600</v>
      </c>
      <c r="O171" s="240">
        <v>185600</v>
      </c>
      <c r="P171" s="240">
        <v>185600</v>
      </c>
      <c r="Q171" s="240">
        <f>J171+E171</f>
        <v>676400</v>
      </c>
      <c r="R171" s="318"/>
      <c r="S171" s="318"/>
    </row>
    <row r="172" spans="1:19" s="39" customFormat="1" ht="126">
      <c r="A172" s="119">
        <v>1900000</v>
      </c>
      <c r="B172" s="119">
        <v>19</v>
      </c>
      <c r="C172" s="105"/>
      <c r="D172" s="102" t="s">
        <v>4</v>
      </c>
      <c r="E172" s="113">
        <f>E173</f>
        <v>7000000</v>
      </c>
      <c r="F172" s="113">
        <f aca="true" t="shared" si="62" ref="F172:Q172">F173</f>
        <v>7000000</v>
      </c>
      <c r="G172" s="113">
        <f t="shared" si="62"/>
        <v>0</v>
      </c>
      <c r="H172" s="113">
        <f t="shared" si="62"/>
        <v>0</v>
      </c>
      <c r="I172" s="113">
        <f t="shared" si="62"/>
        <v>0</v>
      </c>
      <c r="J172" s="113">
        <f t="shared" si="62"/>
        <v>573740300</v>
      </c>
      <c r="K172" s="113">
        <f t="shared" si="62"/>
        <v>350000000</v>
      </c>
      <c r="L172" s="113">
        <f t="shared" si="62"/>
        <v>0</v>
      </c>
      <c r="M172" s="113">
        <f t="shared" si="62"/>
        <v>0</v>
      </c>
      <c r="N172" s="113">
        <f t="shared" si="62"/>
        <v>223740300</v>
      </c>
      <c r="O172" s="113">
        <f t="shared" si="62"/>
        <v>5000000</v>
      </c>
      <c r="P172" s="113">
        <f t="shared" si="62"/>
        <v>5000000</v>
      </c>
      <c r="Q172" s="113">
        <f t="shared" si="62"/>
        <v>580740300</v>
      </c>
      <c r="R172" s="318"/>
      <c r="S172" s="318"/>
    </row>
    <row r="173" spans="1:19" s="39" customFormat="1" ht="126">
      <c r="A173" s="119">
        <v>1910000</v>
      </c>
      <c r="B173" s="119">
        <v>19</v>
      </c>
      <c r="C173" s="105"/>
      <c r="D173" s="102" t="s">
        <v>23</v>
      </c>
      <c r="E173" s="113">
        <f>E174+E176+E177+E181</f>
        <v>7000000</v>
      </c>
      <c r="F173" s="113">
        <f aca="true" t="shared" si="63" ref="F173:Q173">F174+F176+F177+F181</f>
        <v>7000000</v>
      </c>
      <c r="G173" s="113">
        <f t="shared" si="63"/>
        <v>0</v>
      </c>
      <c r="H173" s="113">
        <f t="shared" si="63"/>
        <v>0</v>
      </c>
      <c r="I173" s="113">
        <f t="shared" si="63"/>
        <v>0</v>
      </c>
      <c r="J173" s="113">
        <f t="shared" si="63"/>
        <v>573740300</v>
      </c>
      <c r="K173" s="113">
        <f t="shared" si="63"/>
        <v>350000000</v>
      </c>
      <c r="L173" s="113">
        <f t="shared" si="63"/>
        <v>0</v>
      </c>
      <c r="M173" s="113">
        <f t="shared" si="63"/>
        <v>0</v>
      </c>
      <c r="N173" s="113">
        <f t="shared" si="63"/>
        <v>223740300</v>
      </c>
      <c r="O173" s="113">
        <f t="shared" si="63"/>
        <v>5000000</v>
      </c>
      <c r="P173" s="113">
        <f t="shared" si="63"/>
        <v>5000000</v>
      </c>
      <c r="Q173" s="113">
        <f t="shared" si="63"/>
        <v>580740300</v>
      </c>
      <c r="R173" s="318"/>
      <c r="S173" s="318"/>
    </row>
    <row r="174" spans="1:19" s="176" customFormat="1" ht="47.25">
      <c r="A174" s="78">
        <v>1916010</v>
      </c>
      <c r="B174" s="78">
        <v>6010</v>
      </c>
      <c r="C174" s="105"/>
      <c r="D174" s="339" t="s">
        <v>383</v>
      </c>
      <c r="E174" s="240">
        <f>E175</f>
        <v>2000000</v>
      </c>
      <c r="F174" s="240">
        <f aca="true" t="shared" si="64" ref="F174:Q174">F175</f>
        <v>2000000</v>
      </c>
      <c r="G174" s="240">
        <f t="shared" si="64"/>
        <v>0</v>
      </c>
      <c r="H174" s="240">
        <f t="shared" si="64"/>
        <v>0</v>
      </c>
      <c r="I174" s="240">
        <f t="shared" si="64"/>
        <v>0</v>
      </c>
      <c r="J174" s="240">
        <f t="shared" si="64"/>
        <v>0</v>
      </c>
      <c r="K174" s="240">
        <f t="shared" si="64"/>
        <v>0</v>
      </c>
      <c r="L174" s="240">
        <f t="shared" si="64"/>
        <v>0</v>
      </c>
      <c r="M174" s="240">
        <f t="shared" si="64"/>
        <v>0</v>
      </c>
      <c r="N174" s="240">
        <f t="shared" si="64"/>
        <v>0</v>
      </c>
      <c r="O174" s="240">
        <f t="shared" si="64"/>
        <v>0</v>
      </c>
      <c r="P174" s="240">
        <f t="shared" si="64"/>
        <v>0</v>
      </c>
      <c r="Q174" s="240">
        <f t="shared" si="64"/>
        <v>2000000</v>
      </c>
      <c r="R174" s="318"/>
      <c r="S174" s="318"/>
    </row>
    <row r="175" spans="1:19" s="45" customFormat="1" ht="31.5">
      <c r="A175" s="183">
        <v>1916014</v>
      </c>
      <c r="B175" s="183">
        <v>6014</v>
      </c>
      <c r="C175" s="174" t="s">
        <v>384</v>
      </c>
      <c r="D175" s="194" t="s">
        <v>385</v>
      </c>
      <c r="E175" s="184">
        <f>F175+I175</f>
        <v>2000000</v>
      </c>
      <c r="F175" s="184">
        <v>2000000</v>
      </c>
      <c r="G175" s="184"/>
      <c r="H175" s="180"/>
      <c r="I175" s="180"/>
      <c r="J175" s="180"/>
      <c r="K175" s="180"/>
      <c r="L175" s="180"/>
      <c r="M175" s="180"/>
      <c r="N175" s="180"/>
      <c r="O175" s="180"/>
      <c r="P175" s="180"/>
      <c r="Q175" s="240">
        <f>J175+E175</f>
        <v>2000000</v>
      </c>
      <c r="R175" s="318"/>
      <c r="S175" s="318"/>
    </row>
    <row r="176" spans="1:19" s="176" customFormat="1" ht="31.5">
      <c r="A176" s="78">
        <v>1917430</v>
      </c>
      <c r="B176" s="78">
        <v>7430</v>
      </c>
      <c r="C176" s="234" t="s">
        <v>272</v>
      </c>
      <c r="D176" s="235" t="s">
        <v>273</v>
      </c>
      <c r="E176" s="240">
        <f>F176+I176</f>
        <v>2000000</v>
      </c>
      <c r="F176" s="240">
        <v>2000000</v>
      </c>
      <c r="G176" s="240"/>
      <c r="H176" s="240"/>
      <c r="I176" s="113"/>
      <c r="J176" s="240">
        <f>K176+N176</f>
        <v>2000000</v>
      </c>
      <c r="K176" s="113"/>
      <c r="L176" s="113"/>
      <c r="M176" s="113"/>
      <c r="N176" s="240">
        <v>2000000</v>
      </c>
      <c r="O176" s="240">
        <v>2000000</v>
      </c>
      <c r="P176" s="240">
        <v>2000000</v>
      </c>
      <c r="Q176" s="240">
        <f>J176+E176</f>
        <v>4000000</v>
      </c>
      <c r="R176" s="318"/>
      <c r="S176" s="318"/>
    </row>
    <row r="177" spans="1:19" s="176" customFormat="1" ht="47.25">
      <c r="A177" s="78">
        <v>1917460</v>
      </c>
      <c r="B177" s="274">
        <v>7460</v>
      </c>
      <c r="C177" s="234" t="s">
        <v>386</v>
      </c>
      <c r="D177" s="364" t="s">
        <v>387</v>
      </c>
      <c r="E177" s="240">
        <f>E178+E179+E180</f>
        <v>0</v>
      </c>
      <c r="F177" s="240">
        <f aca="true" t="shared" si="65" ref="F177:K177">F178+F179+F180</f>
        <v>0</v>
      </c>
      <c r="G177" s="240">
        <f t="shared" si="65"/>
        <v>0</v>
      </c>
      <c r="H177" s="240">
        <f t="shared" si="65"/>
        <v>0</v>
      </c>
      <c r="I177" s="240">
        <f t="shared" si="65"/>
        <v>0</v>
      </c>
      <c r="J177" s="240">
        <f t="shared" si="65"/>
        <v>571740300</v>
      </c>
      <c r="K177" s="240">
        <f t="shared" si="65"/>
        <v>350000000</v>
      </c>
      <c r="L177" s="240">
        <f aca="true" t="shared" si="66" ref="L177:Q177">L178+L179+L180</f>
        <v>0</v>
      </c>
      <c r="M177" s="240">
        <f t="shared" si="66"/>
        <v>0</v>
      </c>
      <c r="N177" s="240">
        <f t="shared" si="66"/>
        <v>221740300</v>
      </c>
      <c r="O177" s="240">
        <f t="shared" si="66"/>
        <v>3000000</v>
      </c>
      <c r="P177" s="240">
        <f t="shared" si="66"/>
        <v>3000000</v>
      </c>
      <c r="Q177" s="240">
        <f t="shared" si="66"/>
        <v>571740300</v>
      </c>
      <c r="R177" s="318"/>
      <c r="S177" s="318"/>
    </row>
    <row r="178" spans="1:19" s="45" customFormat="1" ht="78.75">
      <c r="A178" s="183">
        <v>1917461</v>
      </c>
      <c r="B178" s="195">
        <v>7461</v>
      </c>
      <c r="C178" s="175" t="s">
        <v>386</v>
      </c>
      <c r="D178" s="220" t="s">
        <v>388</v>
      </c>
      <c r="E178" s="184">
        <f>F178+I178</f>
        <v>0</v>
      </c>
      <c r="F178" s="184"/>
      <c r="G178" s="180"/>
      <c r="H178" s="180"/>
      <c r="I178" s="184"/>
      <c r="J178" s="184">
        <f>K178+N178</f>
        <v>3000000</v>
      </c>
      <c r="K178" s="180"/>
      <c r="L178" s="180"/>
      <c r="M178" s="180"/>
      <c r="N178" s="184">
        <v>3000000</v>
      </c>
      <c r="O178" s="184">
        <v>3000000</v>
      </c>
      <c r="P178" s="184">
        <v>3000000</v>
      </c>
      <c r="Q178" s="184">
        <f>J178+E178</f>
        <v>3000000</v>
      </c>
      <c r="R178" s="318"/>
      <c r="S178" s="318"/>
    </row>
    <row r="179" spans="1:19" s="45" customFormat="1" ht="78.75">
      <c r="A179" s="183">
        <v>1917462</v>
      </c>
      <c r="B179" s="195">
        <v>7462</v>
      </c>
      <c r="C179" s="175" t="s">
        <v>386</v>
      </c>
      <c r="D179" s="220" t="s">
        <v>598</v>
      </c>
      <c r="E179" s="184">
        <f>F179+I179</f>
        <v>0</v>
      </c>
      <c r="F179" s="180"/>
      <c r="G179" s="180"/>
      <c r="H179" s="180"/>
      <c r="I179" s="180"/>
      <c r="J179" s="184">
        <f>K179+N179</f>
        <v>218740300</v>
      </c>
      <c r="K179" s="184"/>
      <c r="L179" s="180"/>
      <c r="M179" s="180"/>
      <c r="N179" s="184">
        <v>218740300</v>
      </c>
      <c r="O179" s="180"/>
      <c r="P179" s="180"/>
      <c r="Q179" s="184">
        <f>J179+E179</f>
        <v>218740300</v>
      </c>
      <c r="R179" s="318"/>
      <c r="S179" s="318"/>
    </row>
    <row r="180" spans="1:19" s="176" customFormat="1" ht="110.25">
      <c r="A180" s="183">
        <v>1917464</v>
      </c>
      <c r="B180" s="195">
        <v>7464</v>
      </c>
      <c r="C180" s="175" t="s">
        <v>386</v>
      </c>
      <c r="D180" s="220" t="s">
        <v>260</v>
      </c>
      <c r="E180" s="184"/>
      <c r="F180" s="180"/>
      <c r="G180" s="180"/>
      <c r="H180" s="180"/>
      <c r="I180" s="180"/>
      <c r="J180" s="184">
        <f>K180+N180</f>
        <v>350000000</v>
      </c>
      <c r="K180" s="184">
        <v>350000000</v>
      </c>
      <c r="L180" s="180"/>
      <c r="M180" s="180"/>
      <c r="N180" s="184"/>
      <c r="O180" s="180"/>
      <c r="P180" s="180"/>
      <c r="Q180" s="184">
        <f>J180+E180</f>
        <v>350000000</v>
      </c>
      <c r="R180" s="318"/>
      <c r="S180" s="318"/>
    </row>
    <row r="181" spans="1:19" s="176" customFormat="1" ht="15.75">
      <c r="A181" s="78">
        <v>1917640</v>
      </c>
      <c r="B181" s="78" t="s">
        <v>389</v>
      </c>
      <c r="C181" s="234" t="s">
        <v>235</v>
      </c>
      <c r="D181" s="235" t="s">
        <v>390</v>
      </c>
      <c r="E181" s="240">
        <f>F181+I181</f>
        <v>3000000</v>
      </c>
      <c r="F181" s="240">
        <v>3000000</v>
      </c>
      <c r="G181" s="240"/>
      <c r="H181" s="240"/>
      <c r="I181" s="113"/>
      <c r="J181" s="240">
        <f>K181+N181</f>
        <v>0</v>
      </c>
      <c r="K181" s="113"/>
      <c r="L181" s="113"/>
      <c r="M181" s="113"/>
      <c r="N181" s="240"/>
      <c r="O181" s="240"/>
      <c r="P181" s="240"/>
      <c r="Q181" s="240">
        <f>J181+E181</f>
        <v>3000000</v>
      </c>
      <c r="R181" s="318"/>
      <c r="S181" s="318"/>
    </row>
    <row r="182" spans="1:19" s="39" customFormat="1" ht="78.75">
      <c r="A182" s="119">
        <v>2300000</v>
      </c>
      <c r="B182" s="119">
        <v>23</v>
      </c>
      <c r="C182" s="105"/>
      <c r="D182" s="102" t="s">
        <v>6</v>
      </c>
      <c r="E182" s="113">
        <f>E183</f>
        <v>1998000</v>
      </c>
      <c r="F182" s="113">
        <f aca="true" t="shared" si="67" ref="F182:Q182">F183</f>
        <v>1998000</v>
      </c>
      <c r="G182" s="113">
        <f t="shared" si="67"/>
        <v>0</v>
      </c>
      <c r="H182" s="113">
        <f t="shared" si="67"/>
        <v>0</v>
      </c>
      <c r="I182" s="113">
        <f t="shared" si="67"/>
        <v>0</v>
      </c>
      <c r="J182" s="113">
        <f t="shared" si="67"/>
        <v>0</v>
      </c>
      <c r="K182" s="113">
        <f t="shared" si="67"/>
        <v>0</v>
      </c>
      <c r="L182" s="113">
        <f t="shared" si="67"/>
        <v>0</v>
      </c>
      <c r="M182" s="113">
        <f t="shared" si="67"/>
        <v>0</v>
      </c>
      <c r="N182" s="113">
        <f t="shared" si="67"/>
        <v>0</v>
      </c>
      <c r="O182" s="113">
        <f t="shared" si="67"/>
        <v>0</v>
      </c>
      <c r="P182" s="113">
        <f t="shared" si="67"/>
        <v>0</v>
      </c>
      <c r="Q182" s="113">
        <f t="shared" si="67"/>
        <v>1998000</v>
      </c>
      <c r="R182" s="318"/>
      <c r="S182" s="318"/>
    </row>
    <row r="183" spans="1:19" s="39" customFormat="1" ht="78.75">
      <c r="A183" s="119">
        <v>2310000</v>
      </c>
      <c r="B183" s="119">
        <v>23</v>
      </c>
      <c r="C183" s="105"/>
      <c r="D183" s="102" t="s">
        <v>7</v>
      </c>
      <c r="E183" s="113">
        <f aca="true" t="shared" si="68" ref="E183:Q183">E185+E184</f>
        <v>1998000</v>
      </c>
      <c r="F183" s="113">
        <f t="shared" si="68"/>
        <v>1998000</v>
      </c>
      <c r="G183" s="113">
        <f t="shared" si="68"/>
        <v>0</v>
      </c>
      <c r="H183" s="113">
        <f t="shared" si="68"/>
        <v>0</v>
      </c>
      <c r="I183" s="113">
        <f t="shared" si="68"/>
        <v>0</v>
      </c>
      <c r="J183" s="113">
        <f t="shared" si="68"/>
        <v>0</v>
      </c>
      <c r="K183" s="113">
        <f t="shared" si="68"/>
        <v>0</v>
      </c>
      <c r="L183" s="113">
        <f t="shared" si="68"/>
        <v>0</v>
      </c>
      <c r="M183" s="113">
        <f t="shared" si="68"/>
        <v>0</v>
      </c>
      <c r="N183" s="113">
        <f t="shared" si="68"/>
        <v>0</v>
      </c>
      <c r="O183" s="113">
        <f t="shared" si="68"/>
        <v>0</v>
      </c>
      <c r="P183" s="113">
        <f t="shared" si="68"/>
        <v>0</v>
      </c>
      <c r="Q183" s="113">
        <f t="shared" si="68"/>
        <v>1998000</v>
      </c>
      <c r="R183" s="318"/>
      <c r="S183" s="318"/>
    </row>
    <row r="184" spans="1:19" s="55" customFormat="1" ht="31.5">
      <c r="A184" s="78">
        <v>2318410</v>
      </c>
      <c r="B184" s="78">
        <v>8410</v>
      </c>
      <c r="C184" s="237" t="s">
        <v>274</v>
      </c>
      <c r="D184" s="339" t="s">
        <v>276</v>
      </c>
      <c r="E184" s="240">
        <f>F184+I184</f>
        <v>1698000</v>
      </c>
      <c r="F184" s="240">
        <v>1698000</v>
      </c>
      <c r="G184" s="240"/>
      <c r="H184" s="240"/>
      <c r="I184" s="240"/>
      <c r="J184" s="240">
        <f>K184+N184</f>
        <v>0</v>
      </c>
      <c r="K184" s="240"/>
      <c r="L184" s="240"/>
      <c r="M184" s="240"/>
      <c r="N184" s="240"/>
      <c r="O184" s="240"/>
      <c r="P184" s="240"/>
      <c r="Q184" s="240">
        <f>J184+E184</f>
        <v>1698000</v>
      </c>
      <c r="R184" s="318"/>
      <c r="S184" s="318"/>
    </row>
    <row r="185" spans="1:19" s="55" customFormat="1" ht="31.5">
      <c r="A185" s="78">
        <v>2318420</v>
      </c>
      <c r="B185" s="78">
        <v>8420</v>
      </c>
      <c r="C185" s="237" t="s">
        <v>274</v>
      </c>
      <c r="D185" s="339" t="s">
        <v>275</v>
      </c>
      <c r="E185" s="240">
        <f>F185+I185</f>
        <v>300000</v>
      </c>
      <c r="F185" s="240">
        <v>300000</v>
      </c>
      <c r="G185" s="240"/>
      <c r="H185" s="240"/>
      <c r="I185" s="240"/>
      <c r="J185" s="240">
        <f>K185+N185</f>
        <v>0</v>
      </c>
      <c r="K185" s="240"/>
      <c r="L185" s="240"/>
      <c r="M185" s="240"/>
      <c r="N185" s="240"/>
      <c r="O185" s="240"/>
      <c r="P185" s="240"/>
      <c r="Q185" s="240">
        <f>J185+E185</f>
        <v>300000</v>
      </c>
      <c r="R185" s="318"/>
      <c r="S185" s="318"/>
    </row>
    <row r="186" spans="1:19" s="39" customFormat="1" ht="63">
      <c r="A186" s="119">
        <v>2400000</v>
      </c>
      <c r="B186" s="119">
        <v>24</v>
      </c>
      <c r="C186" s="105"/>
      <c r="D186" s="102" t="s">
        <v>8</v>
      </c>
      <c r="E186" s="113">
        <f>E187</f>
        <v>300000</v>
      </c>
      <c r="F186" s="113">
        <f aca="true" t="shared" si="69" ref="F186:Q186">F187</f>
        <v>300000</v>
      </c>
      <c r="G186" s="113">
        <f t="shared" si="69"/>
        <v>0</v>
      </c>
      <c r="H186" s="113">
        <f t="shared" si="69"/>
        <v>0</v>
      </c>
      <c r="I186" s="113">
        <f t="shared" si="69"/>
        <v>0</v>
      </c>
      <c r="J186" s="113">
        <f t="shared" si="69"/>
        <v>360000</v>
      </c>
      <c r="K186" s="113">
        <f t="shared" si="69"/>
        <v>360000</v>
      </c>
      <c r="L186" s="113">
        <f t="shared" si="69"/>
        <v>0</v>
      </c>
      <c r="M186" s="113">
        <f t="shared" si="69"/>
        <v>0</v>
      </c>
      <c r="N186" s="113">
        <f t="shared" si="69"/>
        <v>0</v>
      </c>
      <c r="O186" s="113">
        <f t="shared" si="69"/>
        <v>0</v>
      </c>
      <c r="P186" s="113">
        <f t="shared" si="69"/>
        <v>0</v>
      </c>
      <c r="Q186" s="113">
        <f t="shared" si="69"/>
        <v>660000</v>
      </c>
      <c r="R186" s="318"/>
      <c r="S186" s="318"/>
    </row>
    <row r="187" spans="1:19" s="39" customFormat="1" ht="63">
      <c r="A187" s="119">
        <v>2410000</v>
      </c>
      <c r="B187" s="119">
        <v>24</v>
      </c>
      <c r="C187" s="105"/>
      <c r="D187" s="102" t="s">
        <v>9</v>
      </c>
      <c r="E187" s="113">
        <f>E188+E190</f>
        <v>300000</v>
      </c>
      <c r="F187" s="113">
        <f aca="true" t="shared" si="70" ref="F187:Q187">F188+F190</f>
        <v>300000</v>
      </c>
      <c r="G187" s="113">
        <f t="shared" si="70"/>
        <v>0</v>
      </c>
      <c r="H187" s="113">
        <f t="shared" si="70"/>
        <v>0</v>
      </c>
      <c r="I187" s="113">
        <f t="shared" si="70"/>
        <v>0</v>
      </c>
      <c r="J187" s="113">
        <f t="shared" si="70"/>
        <v>360000</v>
      </c>
      <c r="K187" s="113">
        <f t="shared" si="70"/>
        <v>360000</v>
      </c>
      <c r="L187" s="113">
        <f t="shared" si="70"/>
        <v>0</v>
      </c>
      <c r="M187" s="113">
        <f t="shared" si="70"/>
        <v>0</v>
      </c>
      <c r="N187" s="113">
        <f t="shared" si="70"/>
        <v>0</v>
      </c>
      <c r="O187" s="113">
        <f t="shared" si="70"/>
        <v>0</v>
      </c>
      <c r="P187" s="113">
        <f t="shared" si="70"/>
        <v>0</v>
      </c>
      <c r="Q187" s="113">
        <f t="shared" si="70"/>
        <v>660000</v>
      </c>
      <c r="R187" s="318"/>
      <c r="S187" s="318"/>
    </row>
    <row r="188" spans="1:19" s="176" customFormat="1" ht="29.25" customHeight="1">
      <c r="A188" s="78">
        <v>2416080</v>
      </c>
      <c r="B188" s="78">
        <v>6080</v>
      </c>
      <c r="C188" s="175"/>
      <c r="D188" s="50" t="s">
        <v>393</v>
      </c>
      <c r="E188" s="240">
        <f>E189</f>
        <v>300000</v>
      </c>
      <c r="F188" s="240">
        <f aca="true" t="shared" si="71" ref="F188:Q188">F189</f>
        <v>300000</v>
      </c>
      <c r="G188" s="240">
        <f t="shared" si="71"/>
        <v>0</v>
      </c>
      <c r="H188" s="240">
        <f t="shared" si="71"/>
        <v>0</v>
      </c>
      <c r="I188" s="240">
        <f t="shared" si="71"/>
        <v>0</v>
      </c>
      <c r="J188" s="240">
        <f t="shared" si="71"/>
        <v>0</v>
      </c>
      <c r="K188" s="240">
        <f t="shared" si="71"/>
        <v>0</v>
      </c>
      <c r="L188" s="240">
        <f t="shared" si="71"/>
        <v>0</v>
      </c>
      <c r="M188" s="240">
        <f t="shared" si="71"/>
        <v>0</v>
      </c>
      <c r="N188" s="240">
        <f t="shared" si="71"/>
        <v>0</v>
      </c>
      <c r="O188" s="240">
        <f t="shared" si="71"/>
        <v>0</v>
      </c>
      <c r="P188" s="240">
        <f t="shared" si="71"/>
        <v>0</v>
      </c>
      <c r="Q188" s="240">
        <f t="shared" si="71"/>
        <v>300000</v>
      </c>
      <c r="R188" s="318"/>
      <c r="S188" s="318"/>
    </row>
    <row r="189" spans="1:19" s="45" customFormat="1" ht="94.5">
      <c r="A189" s="183">
        <v>2416084</v>
      </c>
      <c r="B189" s="183">
        <v>6084</v>
      </c>
      <c r="C189" s="175" t="s">
        <v>394</v>
      </c>
      <c r="D189" s="79" t="s">
        <v>395</v>
      </c>
      <c r="E189" s="184">
        <v>300000</v>
      </c>
      <c r="F189" s="184">
        <v>300000</v>
      </c>
      <c r="G189" s="184"/>
      <c r="H189" s="184"/>
      <c r="I189" s="180"/>
      <c r="J189" s="184"/>
      <c r="K189" s="180"/>
      <c r="L189" s="180"/>
      <c r="M189" s="180"/>
      <c r="N189" s="184"/>
      <c r="O189" s="184"/>
      <c r="P189" s="184"/>
      <c r="Q189" s="184">
        <v>300000</v>
      </c>
      <c r="R189" s="318"/>
      <c r="S189" s="318"/>
    </row>
    <row r="190" spans="1:19" s="176" customFormat="1" ht="47.25">
      <c r="A190" s="78">
        <v>2418310</v>
      </c>
      <c r="B190" s="78">
        <v>8310</v>
      </c>
      <c r="C190" s="133"/>
      <c r="D190" s="50" t="s">
        <v>397</v>
      </c>
      <c r="E190" s="240">
        <f>F190+I190</f>
        <v>0</v>
      </c>
      <c r="F190" s="240"/>
      <c r="G190" s="240"/>
      <c r="H190" s="240"/>
      <c r="I190" s="113"/>
      <c r="J190" s="240">
        <f>J191</f>
        <v>360000</v>
      </c>
      <c r="K190" s="240">
        <f>K191</f>
        <v>360000</v>
      </c>
      <c r="L190" s="240"/>
      <c r="M190" s="240"/>
      <c r="N190" s="240"/>
      <c r="O190" s="240"/>
      <c r="P190" s="240"/>
      <c r="Q190" s="240">
        <f>J190+E190</f>
        <v>360000</v>
      </c>
      <c r="R190" s="318"/>
      <c r="S190" s="318"/>
    </row>
    <row r="191" spans="1:19" s="45" customFormat="1" ht="36.75" customHeight="1">
      <c r="A191" s="183">
        <v>2418311</v>
      </c>
      <c r="B191" s="183">
        <v>8311</v>
      </c>
      <c r="C191" s="175" t="s">
        <v>398</v>
      </c>
      <c r="D191" s="173" t="s">
        <v>399</v>
      </c>
      <c r="E191" s="184">
        <f>F191+I191</f>
        <v>0</v>
      </c>
      <c r="F191" s="184"/>
      <c r="G191" s="184"/>
      <c r="H191" s="184"/>
      <c r="I191" s="180"/>
      <c r="J191" s="184">
        <f>K191+N191</f>
        <v>360000</v>
      </c>
      <c r="K191" s="184">
        <v>360000</v>
      </c>
      <c r="L191" s="180"/>
      <c r="M191" s="180"/>
      <c r="N191" s="184"/>
      <c r="O191" s="184"/>
      <c r="P191" s="184"/>
      <c r="Q191" s="184">
        <f>J191+E191</f>
        <v>360000</v>
      </c>
      <c r="R191" s="318"/>
      <c r="S191" s="318"/>
    </row>
    <row r="192" spans="1:19" s="39" customFormat="1" ht="94.5">
      <c r="A192" s="320" t="s">
        <v>453</v>
      </c>
      <c r="B192" s="321" t="s">
        <v>452</v>
      </c>
      <c r="C192" s="234"/>
      <c r="D192" s="102" t="s">
        <v>10</v>
      </c>
      <c r="E192" s="113">
        <f>E193</f>
        <v>1340000</v>
      </c>
      <c r="F192" s="113">
        <f aca="true" t="shared" si="72" ref="F192:Q193">F193</f>
        <v>1340000</v>
      </c>
      <c r="G192" s="113">
        <f t="shared" si="72"/>
        <v>0</v>
      </c>
      <c r="H192" s="113">
        <f t="shared" si="72"/>
        <v>0</v>
      </c>
      <c r="I192" s="113">
        <f t="shared" si="72"/>
        <v>0</v>
      </c>
      <c r="J192" s="113">
        <f t="shared" si="72"/>
        <v>160000</v>
      </c>
      <c r="K192" s="113">
        <f t="shared" si="72"/>
        <v>0</v>
      </c>
      <c r="L192" s="113">
        <f t="shared" si="72"/>
        <v>0</v>
      </c>
      <c r="M192" s="113">
        <f t="shared" si="72"/>
        <v>0</v>
      </c>
      <c r="N192" s="113">
        <f t="shared" si="72"/>
        <v>160000</v>
      </c>
      <c r="O192" s="113">
        <f t="shared" si="72"/>
        <v>160000</v>
      </c>
      <c r="P192" s="113">
        <f t="shared" si="72"/>
        <v>160000</v>
      </c>
      <c r="Q192" s="113">
        <f t="shared" si="72"/>
        <v>1500000</v>
      </c>
      <c r="R192" s="318"/>
      <c r="S192" s="318"/>
    </row>
    <row r="193" spans="1:19" s="39" customFormat="1" ht="94.5">
      <c r="A193" s="105" t="s">
        <v>454</v>
      </c>
      <c r="B193" s="106" t="s">
        <v>452</v>
      </c>
      <c r="C193" s="234"/>
      <c r="D193" s="102" t="s">
        <v>11</v>
      </c>
      <c r="E193" s="113">
        <f>E194</f>
        <v>1340000</v>
      </c>
      <c r="F193" s="113">
        <f t="shared" si="72"/>
        <v>1340000</v>
      </c>
      <c r="G193" s="113">
        <f t="shared" si="72"/>
        <v>0</v>
      </c>
      <c r="H193" s="113">
        <f t="shared" si="72"/>
        <v>0</v>
      </c>
      <c r="I193" s="113">
        <f t="shared" si="72"/>
        <v>0</v>
      </c>
      <c r="J193" s="113">
        <f t="shared" si="72"/>
        <v>160000</v>
      </c>
      <c r="K193" s="113">
        <f t="shared" si="72"/>
        <v>0</v>
      </c>
      <c r="L193" s="113">
        <f t="shared" si="72"/>
        <v>0</v>
      </c>
      <c r="M193" s="113">
        <f t="shared" si="72"/>
        <v>0</v>
      </c>
      <c r="N193" s="113">
        <f t="shared" si="72"/>
        <v>160000</v>
      </c>
      <c r="O193" s="113">
        <f t="shared" si="72"/>
        <v>160000</v>
      </c>
      <c r="P193" s="113">
        <f t="shared" si="72"/>
        <v>160000</v>
      </c>
      <c r="Q193" s="113">
        <f t="shared" si="72"/>
        <v>1500000</v>
      </c>
      <c r="R193" s="318"/>
      <c r="S193" s="318"/>
    </row>
    <row r="194" spans="1:19" s="55" customFormat="1" ht="47.25">
      <c r="A194" s="237" t="s">
        <v>277</v>
      </c>
      <c r="B194" s="234" t="s">
        <v>234</v>
      </c>
      <c r="C194" s="234" t="s">
        <v>235</v>
      </c>
      <c r="D194" s="339" t="s">
        <v>236</v>
      </c>
      <c r="E194" s="240">
        <f>F194+I194</f>
        <v>1340000</v>
      </c>
      <c r="F194" s="240">
        <v>1340000</v>
      </c>
      <c r="G194" s="240"/>
      <c r="H194" s="240"/>
      <c r="I194" s="240"/>
      <c r="J194" s="240">
        <f>K194+N194</f>
        <v>160000</v>
      </c>
      <c r="K194" s="240"/>
      <c r="L194" s="240"/>
      <c r="M194" s="240"/>
      <c r="N194" s="240">
        <v>160000</v>
      </c>
      <c r="O194" s="240">
        <v>160000</v>
      </c>
      <c r="P194" s="240">
        <v>160000</v>
      </c>
      <c r="Q194" s="240">
        <f>J194+E194</f>
        <v>1500000</v>
      </c>
      <c r="R194" s="318"/>
      <c r="S194" s="318"/>
    </row>
    <row r="195" spans="1:19" s="39" customFormat="1" ht="63">
      <c r="A195" s="119">
        <v>2700000</v>
      </c>
      <c r="B195" s="119">
        <v>27</v>
      </c>
      <c r="C195" s="234"/>
      <c r="D195" s="118" t="s">
        <v>12</v>
      </c>
      <c r="E195" s="113">
        <f>E196</f>
        <v>4600000</v>
      </c>
      <c r="F195" s="113">
        <f aca="true" t="shared" si="73" ref="F195:Q195">F196</f>
        <v>4600000</v>
      </c>
      <c r="G195" s="113">
        <f t="shared" si="73"/>
        <v>0</v>
      </c>
      <c r="H195" s="113">
        <f t="shared" si="73"/>
        <v>0</v>
      </c>
      <c r="I195" s="113">
        <f t="shared" si="73"/>
        <v>0</v>
      </c>
      <c r="J195" s="113">
        <f t="shared" si="73"/>
        <v>0</v>
      </c>
      <c r="K195" s="113">
        <f t="shared" si="73"/>
        <v>0</v>
      </c>
      <c r="L195" s="113">
        <f t="shared" si="73"/>
        <v>0</v>
      </c>
      <c r="M195" s="113">
        <f t="shared" si="73"/>
        <v>0</v>
      </c>
      <c r="N195" s="113">
        <f t="shared" si="73"/>
        <v>0</v>
      </c>
      <c r="O195" s="113">
        <f t="shared" si="73"/>
        <v>0</v>
      </c>
      <c r="P195" s="113">
        <f t="shared" si="73"/>
        <v>0</v>
      </c>
      <c r="Q195" s="113">
        <f t="shared" si="73"/>
        <v>4600000</v>
      </c>
      <c r="R195" s="318"/>
      <c r="S195" s="318"/>
    </row>
    <row r="196" spans="1:19" s="39" customFormat="1" ht="63">
      <c r="A196" s="119">
        <v>2710000</v>
      </c>
      <c r="B196" s="119">
        <v>27</v>
      </c>
      <c r="C196" s="234"/>
      <c r="D196" s="118" t="s">
        <v>13</v>
      </c>
      <c r="E196" s="113">
        <f>E197+E198</f>
        <v>4600000</v>
      </c>
      <c r="F196" s="113">
        <f aca="true" t="shared" si="74" ref="F196:Q196">F197+F198</f>
        <v>4600000</v>
      </c>
      <c r="G196" s="113">
        <f t="shared" si="74"/>
        <v>0</v>
      </c>
      <c r="H196" s="113">
        <f t="shared" si="74"/>
        <v>0</v>
      </c>
      <c r="I196" s="113">
        <f t="shared" si="74"/>
        <v>0</v>
      </c>
      <c r="J196" s="113">
        <f t="shared" si="74"/>
        <v>0</v>
      </c>
      <c r="K196" s="113">
        <f t="shared" si="74"/>
        <v>0</v>
      </c>
      <c r="L196" s="113">
        <f t="shared" si="74"/>
        <v>0</v>
      </c>
      <c r="M196" s="113">
        <f t="shared" si="74"/>
        <v>0</v>
      </c>
      <c r="N196" s="113">
        <f t="shared" si="74"/>
        <v>0</v>
      </c>
      <c r="O196" s="113">
        <f t="shared" si="74"/>
        <v>0</v>
      </c>
      <c r="P196" s="113">
        <f t="shared" si="74"/>
        <v>0</v>
      </c>
      <c r="Q196" s="113">
        <f t="shared" si="74"/>
        <v>4600000</v>
      </c>
      <c r="R196" s="318"/>
      <c r="S196" s="318"/>
    </row>
    <row r="197" spans="1:19" s="55" customFormat="1" ht="31.5">
      <c r="A197" s="78">
        <v>2717610</v>
      </c>
      <c r="B197" s="78">
        <v>7610</v>
      </c>
      <c r="C197" s="234" t="s">
        <v>278</v>
      </c>
      <c r="D197" s="235" t="s">
        <v>279</v>
      </c>
      <c r="E197" s="240">
        <f>F197+I197</f>
        <v>1600000</v>
      </c>
      <c r="F197" s="240">
        <v>1600000</v>
      </c>
      <c r="G197" s="240"/>
      <c r="H197" s="240"/>
      <c r="I197" s="240"/>
      <c r="J197" s="240">
        <f>K197+N197</f>
        <v>0</v>
      </c>
      <c r="K197" s="240"/>
      <c r="L197" s="240"/>
      <c r="M197" s="240"/>
      <c r="N197" s="240"/>
      <c r="O197" s="240"/>
      <c r="P197" s="240"/>
      <c r="Q197" s="240">
        <f>J197+E197</f>
        <v>1600000</v>
      </c>
      <c r="R197" s="318"/>
      <c r="S197" s="318"/>
    </row>
    <row r="198" spans="1:19" s="55" customFormat="1" ht="31.5">
      <c r="A198" s="78">
        <v>2717620</v>
      </c>
      <c r="B198" s="78">
        <v>7620</v>
      </c>
      <c r="C198" s="234"/>
      <c r="D198" s="50" t="s">
        <v>58</v>
      </c>
      <c r="E198" s="240">
        <f>E199</f>
        <v>3000000</v>
      </c>
      <c r="F198" s="240">
        <f aca="true" t="shared" si="75" ref="F198:Q198">F199</f>
        <v>3000000</v>
      </c>
      <c r="G198" s="240">
        <f t="shared" si="75"/>
        <v>0</v>
      </c>
      <c r="H198" s="240">
        <f t="shared" si="75"/>
        <v>0</v>
      </c>
      <c r="I198" s="240">
        <f t="shared" si="75"/>
        <v>0</v>
      </c>
      <c r="J198" s="240">
        <f t="shared" si="75"/>
        <v>0</v>
      </c>
      <c r="K198" s="240">
        <f t="shared" si="75"/>
        <v>0</v>
      </c>
      <c r="L198" s="240">
        <f t="shared" si="75"/>
        <v>0</v>
      </c>
      <c r="M198" s="240">
        <f t="shared" si="75"/>
        <v>0</v>
      </c>
      <c r="N198" s="240">
        <f t="shared" si="75"/>
        <v>0</v>
      </c>
      <c r="O198" s="240">
        <f t="shared" si="75"/>
        <v>0</v>
      </c>
      <c r="P198" s="240">
        <f t="shared" si="75"/>
        <v>0</v>
      </c>
      <c r="Q198" s="240">
        <f t="shared" si="75"/>
        <v>3000000</v>
      </c>
      <c r="R198" s="318"/>
      <c r="S198" s="318"/>
    </row>
    <row r="199" spans="1:248" s="45" customFormat="1" ht="31.5">
      <c r="A199" s="183">
        <v>2717622</v>
      </c>
      <c r="B199" s="183">
        <v>7622</v>
      </c>
      <c r="C199" s="175" t="s">
        <v>235</v>
      </c>
      <c r="D199" s="173" t="s">
        <v>280</v>
      </c>
      <c r="E199" s="184">
        <f>F199+I199</f>
        <v>3000000</v>
      </c>
      <c r="F199" s="184">
        <v>3000000</v>
      </c>
      <c r="G199" s="184"/>
      <c r="H199" s="184"/>
      <c r="I199" s="180"/>
      <c r="J199" s="184">
        <f>K199+N199</f>
        <v>0</v>
      </c>
      <c r="K199" s="180"/>
      <c r="L199" s="180"/>
      <c r="M199" s="180"/>
      <c r="N199" s="184"/>
      <c r="O199" s="184"/>
      <c r="P199" s="184"/>
      <c r="Q199" s="184">
        <f>J199+E199</f>
        <v>3000000</v>
      </c>
      <c r="R199" s="318"/>
      <c r="S199" s="318"/>
      <c r="IN199" s="45">
        <f>SUM(A199:IM199)</f>
        <v>11725244</v>
      </c>
    </row>
    <row r="200" spans="1:19" s="39" customFormat="1" ht="63">
      <c r="A200" s="277">
        <v>2800000</v>
      </c>
      <c r="B200" s="277">
        <v>28</v>
      </c>
      <c r="C200" s="320"/>
      <c r="D200" s="338" t="s">
        <v>14</v>
      </c>
      <c r="E200" s="239">
        <f>E201</f>
        <v>0</v>
      </c>
      <c r="F200" s="239">
        <f aca="true" t="shared" si="76" ref="F200:Q201">F201</f>
        <v>0</v>
      </c>
      <c r="G200" s="239">
        <f t="shared" si="76"/>
        <v>0</v>
      </c>
      <c r="H200" s="239">
        <f t="shared" si="76"/>
        <v>0</v>
      </c>
      <c r="I200" s="239">
        <f t="shared" si="76"/>
        <v>0</v>
      </c>
      <c r="J200" s="239">
        <f t="shared" si="76"/>
        <v>3670100</v>
      </c>
      <c r="K200" s="239">
        <f t="shared" si="76"/>
        <v>340000</v>
      </c>
      <c r="L200" s="239">
        <f t="shared" si="76"/>
        <v>0</v>
      </c>
      <c r="M200" s="239">
        <f t="shared" si="76"/>
        <v>0</v>
      </c>
      <c r="N200" s="239">
        <f t="shared" si="76"/>
        <v>3330100</v>
      </c>
      <c r="O200" s="239">
        <f t="shared" si="76"/>
        <v>0</v>
      </c>
      <c r="P200" s="239">
        <f t="shared" si="76"/>
        <v>0</v>
      </c>
      <c r="Q200" s="239">
        <f t="shared" si="76"/>
        <v>3670100</v>
      </c>
      <c r="R200" s="318"/>
      <c r="S200" s="318"/>
    </row>
    <row r="201" spans="1:19" s="39" customFormat="1" ht="63">
      <c r="A201" s="277">
        <v>2810000</v>
      </c>
      <c r="B201" s="277">
        <v>28</v>
      </c>
      <c r="C201" s="320"/>
      <c r="D201" s="338" t="s">
        <v>15</v>
      </c>
      <c r="E201" s="239">
        <f>E202</f>
        <v>0</v>
      </c>
      <c r="F201" s="239">
        <f t="shared" si="76"/>
        <v>0</v>
      </c>
      <c r="G201" s="239">
        <f t="shared" si="76"/>
        <v>0</v>
      </c>
      <c r="H201" s="239">
        <f t="shared" si="76"/>
        <v>0</v>
      </c>
      <c r="I201" s="239">
        <f t="shared" si="76"/>
        <v>0</v>
      </c>
      <c r="J201" s="239">
        <f t="shared" si="76"/>
        <v>3670100</v>
      </c>
      <c r="K201" s="239">
        <f t="shared" si="76"/>
        <v>340000</v>
      </c>
      <c r="L201" s="239">
        <f t="shared" si="76"/>
        <v>0</v>
      </c>
      <c r="M201" s="239">
        <f t="shared" si="76"/>
        <v>0</v>
      </c>
      <c r="N201" s="239">
        <f t="shared" si="76"/>
        <v>3330100</v>
      </c>
      <c r="O201" s="239">
        <f t="shared" si="76"/>
        <v>0</v>
      </c>
      <c r="P201" s="239">
        <f t="shared" si="76"/>
        <v>0</v>
      </c>
      <c r="Q201" s="239">
        <f t="shared" si="76"/>
        <v>3670100</v>
      </c>
      <c r="R201" s="318"/>
      <c r="S201" s="318"/>
    </row>
    <row r="202" spans="1:19" s="176" customFormat="1" ht="31.5">
      <c r="A202" s="78">
        <v>2818340</v>
      </c>
      <c r="B202" s="78">
        <v>8340</v>
      </c>
      <c r="C202" s="234" t="s">
        <v>400</v>
      </c>
      <c r="D202" s="50" t="s">
        <v>401</v>
      </c>
      <c r="E202" s="240"/>
      <c r="F202" s="240"/>
      <c r="G202" s="240"/>
      <c r="H202" s="240"/>
      <c r="I202" s="113"/>
      <c r="J202" s="240">
        <f>K202+N202</f>
        <v>3670100</v>
      </c>
      <c r="K202" s="240">
        <v>340000</v>
      </c>
      <c r="L202" s="113"/>
      <c r="M202" s="113"/>
      <c r="N202" s="240">
        <v>3330100</v>
      </c>
      <c r="O202" s="240"/>
      <c r="P202" s="240"/>
      <c r="Q202" s="240">
        <f>J202+E202</f>
        <v>3670100</v>
      </c>
      <c r="R202" s="318"/>
      <c r="S202" s="318"/>
    </row>
    <row r="203" spans="1:19" s="39" customFormat="1" ht="47.25">
      <c r="A203" s="119">
        <v>3000000</v>
      </c>
      <c r="B203" s="119">
        <v>30</v>
      </c>
      <c r="C203" s="234"/>
      <c r="D203" s="102" t="s">
        <v>16</v>
      </c>
      <c r="E203" s="113">
        <f>E204</f>
        <v>2524000</v>
      </c>
      <c r="F203" s="113">
        <f aca="true" t="shared" si="77" ref="F203:Q204">F204</f>
        <v>2524000</v>
      </c>
      <c r="G203" s="113">
        <f t="shared" si="77"/>
        <v>0</v>
      </c>
      <c r="H203" s="113">
        <f t="shared" si="77"/>
        <v>0</v>
      </c>
      <c r="I203" s="113">
        <f t="shared" si="77"/>
        <v>0</v>
      </c>
      <c r="J203" s="113">
        <f t="shared" si="77"/>
        <v>508000</v>
      </c>
      <c r="K203" s="113">
        <f t="shared" si="77"/>
        <v>0</v>
      </c>
      <c r="L203" s="113">
        <f t="shared" si="77"/>
        <v>0</v>
      </c>
      <c r="M203" s="113">
        <f t="shared" si="77"/>
        <v>0</v>
      </c>
      <c r="N203" s="113">
        <f t="shared" si="77"/>
        <v>508000</v>
      </c>
      <c r="O203" s="113">
        <f t="shared" si="77"/>
        <v>508000</v>
      </c>
      <c r="P203" s="113">
        <f t="shared" si="77"/>
        <v>508000</v>
      </c>
      <c r="Q203" s="113">
        <f t="shared" si="77"/>
        <v>3032000</v>
      </c>
      <c r="R203" s="318"/>
      <c r="S203" s="318"/>
    </row>
    <row r="204" spans="1:19" s="39" customFormat="1" ht="47.25">
      <c r="A204" s="119">
        <v>3010000</v>
      </c>
      <c r="B204" s="119">
        <v>30</v>
      </c>
      <c r="C204" s="234"/>
      <c r="D204" s="102" t="s">
        <v>17</v>
      </c>
      <c r="E204" s="113">
        <f>E205</f>
        <v>2524000</v>
      </c>
      <c r="F204" s="113">
        <f t="shared" si="77"/>
        <v>2524000</v>
      </c>
      <c r="G204" s="113">
        <f t="shared" si="77"/>
        <v>0</v>
      </c>
      <c r="H204" s="113">
        <f t="shared" si="77"/>
        <v>0</v>
      </c>
      <c r="I204" s="113">
        <f t="shared" si="77"/>
        <v>0</v>
      </c>
      <c r="J204" s="113">
        <f t="shared" si="77"/>
        <v>508000</v>
      </c>
      <c r="K204" s="113">
        <f t="shared" si="77"/>
        <v>0</v>
      </c>
      <c r="L204" s="113">
        <f t="shared" si="77"/>
        <v>0</v>
      </c>
      <c r="M204" s="113">
        <f t="shared" si="77"/>
        <v>0</v>
      </c>
      <c r="N204" s="113">
        <f t="shared" si="77"/>
        <v>508000</v>
      </c>
      <c r="O204" s="113">
        <f t="shared" si="77"/>
        <v>508000</v>
      </c>
      <c r="P204" s="113">
        <f t="shared" si="77"/>
        <v>508000</v>
      </c>
      <c r="Q204" s="113">
        <f t="shared" si="77"/>
        <v>3032000</v>
      </c>
      <c r="R204" s="318"/>
      <c r="S204" s="318"/>
    </row>
    <row r="205" spans="1:19" s="176" customFormat="1" ht="47.25">
      <c r="A205" s="78">
        <v>3018110</v>
      </c>
      <c r="B205" s="78">
        <v>8110</v>
      </c>
      <c r="C205" s="234" t="s">
        <v>281</v>
      </c>
      <c r="D205" s="378" t="s">
        <v>713</v>
      </c>
      <c r="E205" s="240">
        <f>F205+I205</f>
        <v>2524000</v>
      </c>
      <c r="F205" s="240">
        <v>2524000</v>
      </c>
      <c r="G205" s="240"/>
      <c r="H205" s="240"/>
      <c r="I205" s="113"/>
      <c r="J205" s="240">
        <f>K205+N205</f>
        <v>508000</v>
      </c>
      <c r="K205" s="113"/>
      <c r="L205" s="113"/>
      <c r="M205" s="113"/>
      <c r="N205" s="240">
        <v>508000</v>
      </c>
      <c r="O205" s="240">
        <v>508000</v>
      </c>
      <c r="P205" s="240">
        <v>508000</v>
      </c>
      <c r="Q205" s="240">
        <f>J205+E205</f>
        <v>3032000</v>
      </c>
      <c r="R205" s="318"/>
      <c r="S205" s="318"/>
    </row>
    <row r="206" spans="1:19" s="39" customFormat="1" ht="47.25">
      <c r="A206" s="119">
        <v>3700000</v>
      </c>
      <c r="B206" s="119">
        <v>37</v>
      </c>
      <c r="C206" s="234"/>
      <c r="D206" s="102" t="s">
        <v>24</v>
      </c>
      <c r="E206" s="113">
        <f>E207</f>
        <v>37221200</v>
      </c>
      <c r="F206" s="113">
        <f aca="true" t="shared" si="78" ref="F206:Q206">F207</f>
        <v>0</v>
      </c>
      <c r="G206" s="113">
        <f t="shared" si="78"/>
        <v>0</v>
      </c>
      <c r="H206" s="113">
        <f t="shared" si="78"/>
        <v>0</v>
      </c>
      <c r="I206" s="113">
        <f t="shared" si="78"/>
        <v>0</v>
      </c>
      <c r="J206" s="113">
        <f t="shared" si="78"/>
        <v>0</v>
      </c>
      <c r="K206" s="113">
        <f t="shared" si="78"/>
        <v>0</v>
      </c>
      <c r="L206" s="113">
        <f t="shared" si="78"/>
        <v>0</v>
      </c>
      <c r="M206" s="113">
        <f t="shared" si="78"/>
        <v>0</v>
      </c>
      <c r="N206" s="113">
        <f t="shared" si="78"/>
        <v>0</v>
      </c>
      <c r="O206" s="113">
        <f t="shared" si="78"/>
        <v>0</v>
      </c>
      <c r="P206" s="113">
        <f t="shared" si="78"/>
        <v>0</v>
      </c>
      <c r="Q206" s="113">
        <f t="shared" si="78"/>
        <v>37221200</v>
      </c>
      <c r="R206" s="318"/>
      <c r="S206" s="318"/>
    </row>
    <row r="207" spans="1:19" s="39" customFormat="1" ht="15.75">
      <c r="A207" s="78">
        <v>3718700</v>
      </c>
      <c r="B207" s="78">
        <v>8700</v>
      </c>
      <c r="C207" s="234" t="s">
        <v>403</v>
      </c>
      <c r="D207" s="235" t="s">
        <v>402</v>
      </c>
      <c r="E207" s="240">
        <v>37221200</v>
      </c>
      <c r="F207" s="240"/>
      <c r="G207" s="240"/>
      <c r="H207" s="240"/>
      <c r="I207" s="113"/>
      <c r="J207" s="240">
        <f>K207+N207</f>
        <v>0</v>
      </c>
      <c r="K207" s="113"/>
      <c r="L207" s="113"/>
      <c r="M207" s="113"/>
      <c r="N207" s="240"/>
      <c r="O207" s="240"/>
      <c r="P207" s="240"/>
      <c r="Q207" s="240">
        <f>J207+E207</f>
        <v>37221200</v>
      </c>
      <c r="R207" s="318"/>
      <c r="S207" s="318"/>
    </row>
    <row r="208" spans="1:19" s="39" customFormat="1" ht="18" customHeight="1">
      <c r="A208" s="78"/>
      <c r="B208" s="78"/>
      <c r="C208" s="237"/>
      <c r="D208" s="102" t="s">
        <v>565</v>
      </c>
      <c r="E208" s="113">
        <f aca="true" t="shared" si="79" ref="E208:Q208">E8+E18+E34+E57+E100+E121+E126+E138+E159+E166+E172+E182+E186+E192+E195+E200+E203+E206</f>
        <v>1739008300</v>
      </c>
      <c r="F208" s="113">
        <f t="shared" si="79"/>
        <v>1701787100</v>
      </c>
      <c r="G208" s="113">
        <f t="shared" si="79"/>
        <v>387850300</v>
      </c>
      <c r="H208" s="113">
        <f t="shared" si="79"/>
        <v>47078000</v>
      </c>
      <c r="I208" s="113">
        <f t="shared" si="79"/>
        <v>0</v>
      </c>
      <c r="J208" s="113">
        <f t="shared" si="79"/>
        <v>723432100</v>
      </c>
      <c r="K208" s="113">
        <f t="shared" si="79"/>
        <v>407863600</v>
      </c>
      <c r="L208" s="113">
        <f t="shared" si="79"/>
        <v>4835400</v>
      </c>
      <c r="M208" s="113">
        <f t="shared" si="79"/>
        <v>3265500</v>
      </c>
      <c r="N208" s="113">
        <f t="shared" si="79"/>
        <v>315568500</v>
      </c>
      <c r="O208" s="113">
        <f t="shared" si="79"/>
        <v>91346100</v>
      </c>
      <c r="P208" s="113">
        <f t="shared" si="79"/>
        <v>91346100</v>
      </c>
      <c r="Q208" s="113">
        <f t="shared" si="79"/>
        <v>2462440400</v>
      </c>
      <c r="R208" s="318"/>
      <c r="S208" s="318"/>
    </row>
    <row r="209" spans="1:19" s="39" customFormat="1" ht="49.5" customHeight="1">
      <c r="A209" s="119">
        <v>3700000</v>
      </c>
      <c r="B209" s="119">
        <v>37</v>
      </c>
      <c r="C209" s="237"/>
      <c r="D209" s="102" t="s">
        <v>24</v>
      </c>
      <c r="E209" s="122">
        <f>E210</f>
        <v>4873010200</v>
      </c>
      <c r="F209" s="122">
        <f aca="true" t="shared" si="80" ref="F209:Q209">F210</f>
        <v>4852278800</v>
      </c>
      <c r="G209" s="122">
        <f t="shared" si="80"/>
        <v>0</v>
      </c>
      <c r="H209" s="122">
        <f t="shared" si="80"/>
        <v>0</v>
      </c>
      <c r="I209" s="122">
        <f t="shared" si="80"/>
        <v>20731400</v>
      </c>
      <c r="J209" s="122">
        <f t="shared" si="80"/>
        <v>0</v>
      </c>
      <c r="K209" s="122">
        <f t="shared" si="80"/>
        <v>0</v>
      </c>
      <c r="L209" s="122">
        <f t="shared" si="80"/>
        <v>0</v>
      </c>
      <c r="M209" s="122">
        <f t="shared" si="80"/>
        <v>0</v>
      </c>
      <c r="N209" s="122">
        <f t="shared" si="80"/>
        <v>0</v>
      </c>
      <c r="O209" s="122">
        <f t="shared" si="80"/>
        <v>0</v>
      </c>
      <c r="P209" s="122">
        <f t="shared" si="80"/>
        <v>0</v>
      </c>
      <c r="Q209" s="122">
        <f t="shared" si="80"/>
        <v>4873010200</v>
      </c>
      <c r="R209" s="318"/>
      <c r="S209" s="318"/>
    </row>
    <row r="210" spans="1:19" s="39" customFormat="1" ht="49.5" customHeight="1">
      <c r="A210" s="119">
        <v>3710000</v>
      </c>
      <c r="B210" s="119">
        <v>37</v>
      </c>
      <c r="C210" s="237"/>
      <c r="D210" s="102" t="s">
        <v>25</v>
      </c>
      <c r="E210" s="122">
        <f>E211+E213+E214+E219+E222</f>
        <v>4873010200</v>
      </c>
      <c r="F210" s="122">
        <f aca="true" t="shared" si="81" ref="F210:Q210">F211+F213+F214+F219+F222</f>
        <v>4852278800</v>
      </c>
      <c r="G210" s="122">
        <f t="shared" si="81"/>
        <v>0</v>
      </c>
      <c r="H210" s="122">
        <f t="shared" si="81"/>
        <v>0</v>
      </c>
      <c r="I210" s="122">
        <f t="shared" si="81"/>
        <v>20731400</v>
      </c>
      <c r="J210" s="122">
        <f t="shared" si="81"/>
        <v>0</v>
      </c>
      <c r="K210" s="122">
        <f t="shared" si="81"/>
        <v>0</v>
      </c>
      <c r="L210" s="122">
        <f t="shared" si="81"/>
        <v>0</v>
      </c>
      <c r="M210" s="122">
        <f t="shared" si="81"/>
        <v>0</v>
      </c>
      <c r="N210" s="122">
        <f t="shared" si="81"/>
        <v>0</v>
      </c>
      <c r="O210" s="122">
        <f t="shared" si="81"/>
        <v>0</v>
      </c>
      <c r="P210" s="122">
        <f t="shared" si="81"/>
        <v>0</v>
      </c>
      <c r="Q210" s="122">
        <f t="shared" si="81"/>
        <v>4873010200</v>
      </c>
      <c r="R210" s="318"/>
      <c r="S210" s="318"/>
    </row>
    <row r="211" spans="1:19" s="39" customFormat="1" ht="173.25">
      <c r="A211" s="78">
        <v>3718500</v>
      </c>
      <c r="B211" s="78">
        <v>8500</v>
      </c>
      <c r="C211" s="234" t="s">
        <v>403</v>
      </c>
      <c r="D211" s="241" t="s">
        <v>535</v>
      </c>
      <c r="E211" s="240">
        <f>F211+I211</f>
        <v>20731400</v>
      </c>
      <c r="F211" s="240"/>
      <c r="G211" s="240"/>
      <c r="H211" s="240"/>
      <c r="I211" s="92">
        <v>20731400</v>
      </c>
      <c r="J211" s="240"/>
      <c r="K211" s="113"/>
      <c r="L211" s="113"/>
      <c r="M211" s="113"/>
      <c r="N211" s="240"/>
      <c r="O211" s="240"/>
      <c r="P211" s="240"/>
      <c r="Q211" s="240">
        <f>J211+E211</f>
        <v>20731400</v>
      </c>
      <c r="R211" s="318"/>
      <c r="S211" s="318"/>
    </row>
    <row r="212" spans="1:19" s="39" customFormat="1" ht="31.5">
      <c r="A212" s="119">
        <v>3719100</v>
      </c>
      <c r="B212" s="119">
        <v>9100</v>
      </c>
      <c r="C212" s="106"/>
      <c r="D212" s="392" t="s">
        <v>26</v>
      </c>
      <c r="E212" s="113">
        <f>E213</f>
        <v>507717500</v>
      </c>
      <c r="F212" s="113">
        <f aca="true" t="shared" si="82" ref="F212:Q212">F213</f>
        <v>507717500</v>
      </c>
      <c r="G212" s="113">
        <f t="shared" si="82"/>
        <v>0</v>
      </c>
      <c r="H212" s="113">
        <f t="shared" si="82"/>
        <v>0</v>
      </c>
      <c r="I212" s="113">
        <f t="shared" si="82"/>
        <v>0</v>
      </c>
      <c r="J212" s="113">
        <f t="shared" si="82"/>
        <v>0</v>
      </c>
      <c r="K212" s="113">
        <f t="shared" si="82"/>
        <v>0</v>
      </c>
      <c r="L212" s="113">
        <f t="shared" si="82"/>
        <v>0</v>
      </c>
      <c r="M212" s="113">
        <f t="shared" si="82"/>
        <v>0</v>
      </c>
      <c r="N212" s="113">
        <f t="shared" si="82"/>
        <v>0</v>
      </c>
      <c r="O212" s="113">
        <f t="shared" si="82"/>
        <v>0</v>
      </c>
      <c r="P212" s="113">
        <f t="shared" si="82"/>
        <v>0</v>
      </c>
      <c r="Q212" s="113">
        <f t="shared" si="82"/>
        <v>507717500</v>
      </c>
      <c r="R212" s="318"/>
      <c r="S212" s="318"/>
    </row>
    <row r="213" spans="1:19" s="39" customFormat="1" ht="97.5" customHeight="1">
      <c r="A213" s="78">
        <v>3719130</v>
      </c>
      <c r="B213" s="281">
        <v>9130</v>
      </c>
      <c r="C213" s="234" t="s">
        <v>693</v>
      </c>
      <c r="D213" s="50" t="s">
        <v>599</v>
      </c>
      <c r="E213" s="240">
        <f>F213+I213</f>
        <v>507717500</v>
      </c>
      <c r="F213" s="240">
        <v>507717500</v>
      </c>
      <c r="G213" s="240"/>
      <c r="H213" s="240"/>
      <c r="I213" s="113"/>
      <c r="J213" s="240">
        <f>K213+N213</f>
        <v>0</v>
      </c>
      <c r="K213" s="113"/>
      <c r="L213" s="113"/>
      <c r="M213" s="113"/>
      <c r="N213" s="240"/>
      <c r="O213" s="240"/>
      <c r="P213" s="240"/>
      <c r="Q213" s="240">
        <f>J213+E213</f>
        <v>507717500</v>
      </c>
      <c r="R213" s="318"/>
      <c r="S213" s="318"/>
    </row>
    <row r="214" spans="1:19" s="39" customFormat="1" ht="79.5" customHeight="1">
      <c r="A214" s="119">
        <v>37192200</v>
      </c>
      <c r="B214" s="221">
        <v>9200</v>
      </c>
      <c r="C214" s="234"/>
      <c r="D214" s="227" t="s">
        <v>125</v>
      </c>
      <c r="E214" s="113">
        <f>SUM(E215:E218)</f>
        <v>4290188900</v>
      </c>
      <c r="F214" s="113">
        <f aca="true" t="shared" si="83" ref="F214:Q214">SUM(F215:F218)</f>
        <v>4290188900</v>
      </c>
      <c r="G214" s="113">
        <f t="shared" si="83"/>
        <v>0</v>
      </c>
      <c r="H214" s="113">
        <f t="shared" si="83"/>
        <v>0</v>
      </c>
      <c r="I214" s="113">
        <f t="shared" si="83"/>
        <v>0</v>
      </c>
      <c r="J214" s="113">
        <f t="shared" si="83"/>
        <v>0</v>
      </c>
      <c r="K214" s="113">
        <f t="shared" si="83"/>
        <v>0</v>
      </c>
      <c r="L214" s="113">
        <f t="shared" si="83"/>
        <v>0</v>
      </c>
      <c r="M214" s="113">
        <f t="shared" si="83"/>
        <v>0</v>
      </c>
      <c r="N214" s="113">
        <f t="shared" si="83"/>
        <v>0</v>
      </c>
      <c r="O214" s="113">
        <f t="shared" si="83"/>
        <v>0</v>
      </c>
      <c r="P214" s="113">
        <f t="shared" si="83"/>
        <v>0</v>
      </c>
      <c r="Q214" s="113">
        <f t="shared" si="83"/>
        <v>4290188900</v>
      </c>
      <c r="R214" s="318"/>
      <c r="S214" s="318"/>
    </row>
    <row r="215" spans="1:19" s="39" customFormat="1" ht="220.5">
      <c r="A215" s="78">
        <v>3719210</v>
      </c>
      <c r="B215" s="78">
        <v>9210</v>
      </c>
      <c r="C215" s="234" t="s">
        <v>693</v>
      </c>
      <c r="D215" s="50" t="s">
        <v>600</v>
      </c>
      <c r="E215" s="240">
        <f>F215+I215</f>
        <v>1404613600</v>
      </c>
      <c r="F215" s="240">
        <v>1404613600</v>
      </c>
      <c r="G215" s="240"/>
      <c r="H215" s="240"/>
      <c r="I215" s="113"/>
      <c r="J215" s="240">
        <f>K215+N215</f>
        <v>0</v>
      </c>
      <c r="K215" s="113"/>
      <c r="L215" s="113"/>
      <c r="M215" s="113"/>
      <c r="N215" s="240"/>
      <c r="O215" s="240"/>
      <c r="P215" s="240"/>
      <c r="Q215" s="240">
        <f>J215+E215</f>
        <v>1404613600</v>
      </c>
      <c r="R215" s="318"/>
      <c r="S215" s="318"/>
    </row>
    <row r="216" spans="1:19" s="39" customFormat="1" ht="112.5" customHeight="1">
      <c r="A216" s="78">
        <v>3119220</v>
      </c>
      <c r="B216" s="78">
        <v>9220</v>
      </c>
      <c r="C216" s="234" t="s">
        <v>693</v>
      </c>
      <c r="D216" s="50" t="s">
        <v>698</v>
      </c>
      <c r="E216" s="240">
        <f>F216+I216</f>
        <v>80395200</v>
      </c>
      <c r="F216" s="240">
        <v>80395200</v>
      </c>
      <c r="G216" s="240"/>
      <c r="H216" s="240"/>
      <c r="I216" s="113"/>
      <c r="J216" s="240">
        <f>K216+N216</f>
        <v>0</v>
      </c>
      <c r="K216" s="113"/>
      <c r="L216" s="113"/>
      <c r="M216" s="113"/>
      <c r="N216" s="240"/>
      <c r="O216" s="240"/>
      <c r="P216" s="240"/>
      <c r="Q216" s="240">
        <f>J216+E216</f>
        <v>80395200</v>
      </c>
      <c r="R216" s="318"/>
      <c r="S216" s="318"/>
    </row>
    <row r="217" spans="1:19" s="39" customFormat="1" ht="330.75">
      <c r="A217" s="78">
        <v>3719230</v>
      </c>
      <c r="B217" s="78">
        <v>9230</v>
      </c>
      <c r="C217" s="234" t="s">
        <v>693</v>
      </c>
      <c r="D217" s="50" t="s">
        <v>601</v>
      </c>
      <c r="E217" s="240">
        <f>F217+I217</f>
        <v>2774961400</v>
      </c>
      <c r="F217" s="240">
        <v>2774961400</v>
      </c>
      <c r="G217" s="240"/>
      <c r="H217" s="240"/>
      <c r="I217" s="113"/>
      <c r="J217" s="240">
        <f>K217+N217</f>
        <v>0</v>
      </c>
      <c r="K217" s="113"/>
      <c r="L217" s="113"/>
      <c r="M217" s="113"/>
      <c r="N217" s="240"/>
      <c r="O217" s="240"/>
      <c r="P217" s="240"/>
      <c r="Q217" s="240">
        <f>J217+E217</f>
        <v>2774961400</v>
      </c>
      <c r="R217" s="318"/>
      <c r="S217" s="318"/>
    </row>
    <row r="218" spans="1:19" s="39" customFormat="1" ht="299.25">
      <c r="A218" s="78">
        <v>3719250</v>
      </c>
      <c r="B218" s="78">
        <v>9250</v>
      </c>
      <c r="C218" s="234" t="s">
        <v>693</v>
      </c>
      <c r="D218" s="50" t="s">
        <v>539</v>
      </c>
      <c r="E218" s="240">
        <f>F218+I218</f>
        <v>30218700</v>
      </c>
      <c r="F218" s="240">
        <v>30218700</v>
      </c>
      <c r="G218" s="240"/>
      <c r="H218" s="240"/>
      <c r="I218" s="113"/>
      <c r="J218" s="240">
        <f>K218+N218</f>
        <v>0</v>
      </c>
      <c r="K218" s="113"/>
      <c r="L218" s="113"/>
      <c r="M218" s="113"/>
      <c r="N218" s="240"/>
      <c r="O218" s="240"/>
      <c r="P218" s="240"/>
      <c r="Q218" s="240">
        <f>J218+E218</f>
        <v>30218700</v>
      </c>
      <c r="R218" s="318"/>
      <c r="S218" s="318"/>
    </row>
    <row r="219" spans="1:19" s="170" customFormat="1" ht="94.5">
      <c r="A219" s="119">
        <v>3719400</v>
      </c>
      <c r="B219" s="119">
        <v>9400</v>
      </c>
      <c r="C219" s="106"/>
      <c r="D219" s="227" t="s">
        <v>126</v>
      </c>
      <c r="E219" s="113">
        <f>E220+E221</f>
        <v>53894200</v>
      </c>
      <c r="F219" s="113">
        <f aca="true" t="shared" si="84" ref="F219:Q219">F220+F221</f>
        <v>53894200</v>
      </c>
      <c r="G219" s="113">
        <f t="shared" si="84"/>
        <v>0</v>
      </c>
      <c r="H219" s="113">
        <f t="shared" si="84"/>
        <v>0</v>
      </c>
      <c r="I219" s="113">
        <f t="shared" si="84"/>
        <v>0</v>
      </c>
      <c r="J219" s="113">
        <f t="shared" si="84"/>
        <v>0</v>
      </c>
      <c r="K219" s="113">
        <f t="shared" si="84"/>
        <v>0</v>
      </c>
      <c r="L219" s="113">
        <f t="shared" si="84"/>
        <v>0</v>
      </c>
      <c r="M219" s="113">
        <f t="shared" si="84"/>
        <v>0</v>
      </c>
      <c r="N219" s="113">
        <f t="shared" si="84"/>
        <v>0</v>
      </c>
      <c r="O219" s="113">
        <f t="shared" si="84"/>
        <v>0</v>
      </c>
      <c r="P219" s="113">
        <f t="shared" si="84"/>
        <v>0</v>
      </c>
      <c r="Q219" s="113">
        <f t="shared" si="84"/>
        <v>53894200</v>
      </c>
      <c r="R219" s="318"/>
      <c r="S219" s="318"/>
    </row>
    <row r="220" spans="1:19" s="39" customFormat="1" ht="78.75">
      <c r="A220" s="78">
        <v>3719410</v>
      </c>
      <c r="B220" s="78">
        <v>9410</v>
      </c>
      <c r="C220" s="234" t="s">
        <v>693</v>
      </c>
      <c r="D220" s="50" t="s">
        <v>702</v>
      </c>
      <c r="E220" s="240">
        <f>F220+I220</f>
        <v>21455300</v>
      </c>
      <c r="F220" s="240">
        <v>21455300</v>
      </c>
      <c r="G220" s="240"/>
      <c r="H220" s="240"/>
      <c r="I220" s="113"/>
      <c r="J220" s="240">
        <f>K220+N220</f>
        <v>0</v>
      </c>
      <c r="K220" s="113"/>
      <c r="L220" s="113"/>
      <c r="M220" s="113"/>
      <c r="N220" s="240"/>
      <c r="O220" s="240"/>
      <c r="P220" s="240"/>
      <c r="Q220" s="240">
        <f>J220+E220</f>
        <v>21455300</v>
      </c>
      <c r="R220" s="318"/>
      <c r="S220" s="318"/>
    </row>
    <row r="221" spans="1:19" s="39" customFormat="1" ht="79.5" customHeight="1">
      <c r="A221" s="78">
        <v>3719460</v>
      </c>
      <c r="B221" s="281">
        <v>9460</v>
      </c>
      <c r="C221" s="234" t="s">
        <v>693</v>
      </c>
      <c r="D221" s="50" t="s">
        <v>703</v>
      </c>
      <c r="E221" s="240">
        <f>F221+I221</f>
        <v>32438900</v>
      </c>
      <c r="F221" s="240">
        <v>32438900</v>
      </c>
      <c r="G221" s="240"/>
      <c r="H221" s="240"/>
      <c r="I221" s="113"/>
      <c r="J221" s="240">
        <f>K221+N221</f>
        <v>0</v>
      </c>
      <c r="K221" s="113"/>
      <c r="L221" s="113"/>
      <c r="M221" s="113"/>
      <c r="N221" s="240"/>
      <c r="O221" s="240"/>
      <c r="P221" s="240"/>
      <c r="Q221" s="240">
        <f>J221+E221</f>
        <v>32438900</v>
      </c>
      <c r="R221" s="318"/>
      <c r="S221" s="318"/>
    </row>
    <row r="222" spans="1:19" s="170" customFormat="1" ht="78.75">
      <c r="A222" s="119">
        <v>3719700</v>
      </c>
      <c r="B222" s="221">
        <v>9700</v>
      </c>
      <c r="C222" s="106"/>
      <c r="D222" s="227" t="s">
        <v>127</v>
      </c>
      <c r="E222" s="113">
        <f>E223</f>
        <v>478200</v>
      </c>
      <c r="F222" s="113">
        <f aca="true" t="shared" si="85" ref="F222:Q222">F223</f>
        <v>478200</v>
      </c>
      <c r="G222" s="113">
        <f t="shared" si="85"/>
        <v>0</v>
      </c>
      <c r="H222" s="113">
        <f t="shared" si="85"/>
        <v>0</v>
      </c>
      <c r="I222" s="113">
        <f t="shared" si="85"/>
        <v>0</v>
      </c>
      <c r="J222" s="113">
        <f t="shared" si="85"/>
        <v>0</v>
      </c>
      <c r="K222" s="113">
        <f t="shared" si="85"/>
        <v>0</v>
      </c>
      <c r="L222" s="113">
        <f t="shared" si="85"/>
        <v>0</v>
      </c>
      <c r="M222" s="113">
        <f t="shared" si="85"/>
        <v>0</v>
      </c>
      <c r="N222" s="113">
        <f t="shared" si="85"/>
        <v>0</v>
      </c>
      <c r="O222" s="113">
        <f t="shared" si="85"/>
        <v>0</v>
      </c>
      <c r="P222" s="113">
        <f t="shared" si="85"/>
        <v>0</v>
      </c>
      <c r="Q222" s="113">
        <f t="shared" si="85"/>
        <v>478200</v>
      </c>
      <c r="R222" s="318"/>
      <c r="S222" s="318"/>
    </row>
    <row r="223" spans="1:19" s="39" customFormat="1" ht="31.5">
      <c r="A223" s="78">
        <v>3719770</v>
      </c>
      <c r="B223" s="281">
        <v>9770</v>
      </c>
      <c r="C223" s="234" t="s">
        <v>693</v>
      </c>
      <c r="D223" s="50" t="s">
        <v>704</v>
      </c>
      <c r="E223" s="240">
        <f>F223+I223</f>
        <v>478200</v>
      </c>
      <c r="F223" s="240">
        <v>478200</v>
      </c>
      <c r="G223" s="240"/>
      <c r="H223" s="240"/>
      <c r="I223" s="113"/>
      <c r="J223" s="240">
        <f>K223+N223</f>
        <v>0</v>
      </c>
      <c r="K223" s="113"/>
      <c r="L223" s="113"/>
      <c r="M223" s="113"/>
      <c r="N223" s="240"/>
      <c r="O223" s="240"/>
      <c r="P223" s="240"/>
      <c r="Q223" s="240">
        <f>J223+E223</f>
        <v>478200</v>
      </c>
      <c r="R223" s="318"/>
      <c r="S223" s="318"/>
    </row>
    <row r="224" spans="1:19" s="39" customFormat="1" ht="15.75">
      <c r="A224" s="78"/>
      <c r="B224" s="78"/>
      <c r="C224" s="237"/>
      <c r="D224" s="102" t="s">
        <v>566</v>
      </c>
      <c r="E224" s="113">
        <f>E209+E208</f>
        <v>6612018500</v>
      </c>
      <c r="F224" s="113">
        <f aca="true" t="shared" si="86" ref="F224:Q224">F209+F208</f>
        <v>6554065900</v>
      </c>
      <c r="G224" s="113">
        <f t="shared" si="86"/>
        <v>387850300</v>
      </c>
      <c r="H224" s="113">
        <f t="shared" si="86"/>
        <v>47078000</v>
      </c>
      <c r="I224" s="113">
        <f t="shared" si="86"/>
        <v>20731400</v>
      </c>
      <c r="J224" s="113">
        <f t="shared" si="86"/>
        <v>723432100</v>
      </c>
      <c r="K224" s="113">
        <f t="shared" si="86"/>
        <v>407863600</v>
      </c>
      <c r="L224" s="113">
        <f t="shared" si="86"/>
        <v>4835400</v>
      </c>
      <c r="M224" s="113">
        <f t="shared" si="86"/>
        <v>3265500</v>
      </c>
      <c r="N224" s="113">
        <f t="shared" si="86"/>
        <v>315568500</v>
      </c>
      <c r="O224" s="113">
        <f t="shared" si="86"/>
        <v>91346100</v>
      </c>
      <c r="P224" s="113">
        <f t="shared" si="86"/>
        <v>91346100</v>
      </c>
      <c r="Q224" s="113">
        <f t="shared" si="86"/>
        <v>7335450600</v>
      </c>
      <c r="R224" s="318"/>
      <c r="S224" s="318"/>
    </row>
    <row r="225" spans="1:19" s="39" customFormat="1" ht="15.75">
      <c r="A225" s="143"/>
      <c r="B225" s="162"/>
      <c r="C225" s="144"/>
      <c r="D225" s="142"/>
      <c r="E225" s="389">
        <f>E224-'дод.2 за ПКВК '!D178</f>
        <v>0</v>
      </c>
      <c r="F225" s="389">
        <f>F224-'дод.2 за ПКВК '!E178</f>
        <v>0</v>
      </c>
      <c r="G225" s="389">
        <f>G224-'дод.2 за ПКВК '!F178</f>
        <v>0</v>
      </c>
      <c r="H225" s="389">
        <f>H224-'дод.2 за ПКВК '!G178</f>
        <v>0</v>
      </c>
      <c r="I225" s="389">
        <f>I224-'дод.2 за ПКВК '!H178</f>
        <v>0</v>
      </c>
      <c r="J225" s="389">
        <f>J224-'дод.2 за ПКВК '!I178</f>
        <v>0</v>
      </c>
      <c r="K225" s="389">
        <f>K224-'дод.2 за ПКВК '!J178</f>
        <v>0</v>
      </c>
      <c r="L225" s="389">
        <f>L224-'дод.2 за ПКВК '!K178</f>
        <v>0</v>
      </c>
      <c r="M225" s="389">
        <f>M224-'дод.2 за ПКВК '!L178</f>
        <v>0</v>
      </c>
      <c r="N225" s="389">
        <f>N224-'дод.2 за ПКВК '!M178</f>
        <v>0</v>
      </c>
      <c r="O225" s="389">
        <f>O224-'дод.2 за ПКВК '!N178</f>
        <v>0</v>
      </c>
      <c r="P225" s="389">
        <f>P224-'дод.2 за ПКВК '!O178</f>
        <v>0</v>
      </c>
      <c r="Q225" s="389">
        <f>'дод.1 дох'!C92-'дод.3 за ГРК'!Q224-'дод.4 кредит '!P22</f>
        <v>0</v>
      </c>
      <c r="R225" s="318"/>
      <c r="S225" s="318"/>
    </row>
    <row r="226" spans="1:19" s="39" customFormat="1" ht="15.75">
      <c r="A226" s="143"/>
      <c r="B226" s="162"/>
      <c r="C226" s="144"/>
      <c r="D226" s="146"/>
      <c r="E226" s="389">
        <f>'дод.1 дох'!D92</f>
        <v>6712781600</v>
      </c>
      <c r="F226" s="143"/>
      <c r="G226" s="143"/>
      <c r="H226" s="143"/>
      <c r="I226" s="143"/>
      <c r="J226" s="389">
        <f>J224-P224+'дод.4 кредит '!N22</f>
        <v>632076600</v>
      </c>
      <c r="K226" s="143"/>
      <c r="L226" s="143"/>
      <c r="M226" s="143"/>
      <c r="N226" s="143"/>
      <c r="O226" s="143"/>
      <c r="P226" s="143"/>
      <c r="Q226" s="389">
        <f>'дод.1 дох'!C92</f>
        <v>7344858200</v>
      </c>
      <c r="R226" s="318"/>
      <c r="S226" s="318"/>
    </row>
    <row r="227" spans="1:19" s="39" customFormat="1" ht="15.75">
      <c r="A227" s="143"/>
      <c r="B227" s="162"/>
      <c r="C227" s="144"/>
      <c r="D227" s="146"/>
      <c r="E227" s="389">
        <f>E225-E226</f>
        <v>-6712781600</v>
      </c>
      <c r="F227" s="143"/>
      <c r="G227" s="143"/>
      <c r="H227" s="143"/>
      <c r="I227" s="143"/>
      <c r="J227" s="389">
        <f>J225-J226</f>
        <v>-632076600</v>
      </c>
      <c r="K227" s="143"/>
      <c r="L227" s="143"/>
      <c r="M227" s="143"/>
      <c r="N227" s="143"/>
      <c r="O227" s="143"/>
      <c r="P227" s="143"/>
      <c r="Q227" s="145"/>
      <c r="R227" s="318"/>
      <c r="S227" s="318"/>
    </row>
    <row r="228" spans="3:19" s="39" customFormat="1" ht="15.75">
      <c r="C228" s="147" t="s">
        <v>549</v>
      </c>
      <c r="D228" s="148"/>
      <c r="E228" s="391">
        <f>E224+'дод.4 кредит '!E22</f>
        <v>6621435500</v>
      </c>
      <c r="F228" s="143"/>
      <c r="G228" s="143"/>
      <c r="H228" s="143"/>
      <c r="I228" s="143"/>
      <c r="J228" s="390">
        <f>J224+'дод.4 кредит '!F22</f>
        <v>726622700</v>
      </c>
      <c r="L228" s="143"/>
      <c r="M228" s="414" t="s">
        <v>550</v>
      </c>
      <c r="N228" s="414"/>
      <c r="O228" s="143"/>
      <c r="P228" s="143"/>
      <c r="Q228" s="143"/>
      <c r="R228" s="318"/>
      <c r="S228" s="318"/>
    </row>
    <row r="229" spans="1:19" ht="15.75">
      <c r="A229" s="149"/>
      <c r="B229" s="163"/>
      <c r="C229" s="150"/>
      <c r="D229" s="151"/>
      <c r="E229" s="19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318"/>
      <c r="S229" s="318"/>
    </row>
    <row r="230" spans="1:19" ht="15.75">
      <c r="A230" s="149"/>
      <c r="B230" s="163"/>
      <c r="C230" s="150"/>
      <c r="D230" s="151"/>
      <c r="E230" s="199"/>
      <c r="F230" s="149"/>
      <c r="G230" s="149"/>
      <c r="H230" s="149"/>
      <c r="I230" s="149"/>
      <c r="J230" s="199"/>
      <c r="K230" s="149"/>
      <c r="L230" s="149"/>
      <c r="M230" s="149"/>
      <c r="N230" s="149"/>
      <c r="O230" s="149"/>
      <c r="P230" s="149"/>
      <c r="Q230" s="149"/>
      <c r="R230" s="318"/>
      <c r="S230" s="318"/>
    </row>
    <row r="231" spans="1:19" ht="15.75">
      <c r="A231" s="149"/>
      <c r="B231" s="163"/>
      <c r="C231" s="150"/>
      <c r="D231" s="151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318"/>
      <c r="S231" s="318"/>
    </row>
    <row r="232" spans="1:19" ht="15.75">
      <c r="A232" s="149"/>
      <c r="B232" s="163"/>
      <c r="C232" s="150"/>
      <c r="D232" s="151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318"/>
      <c r="S232" s="318"/>
    </row>
    <row r="233" spans="1:19" ht="15.75">
      <c r="A233" s="149"/>
      <c r="B233" s="163"/>
      <c r="C233" s="150"/>
      <c r="D233" s="151"/>
      <c r="E233" s="149"/>
      <c r="F233" s="149"/>
      <c r="G233" s="149"/>
      <c r="H233" s="149"/>
      <c r="I233" s="149"/>
      <c r="J233" s="199"/>
      <c r="K233" s="149"/>
      <c r="L233" s="149"/>
      <c r="M233" s="149"/>
      <c r="N233" s="149"/>
      <c r="O233" s="149"/>
      <c r="P233" s="149"/>
      <c r="Q233" s="149"/>
      <c r="R233" s="318"/>
      <c r="S233" s="318"/>
    </row>
    <row r="234" spans="1:19" ht="15.75">
      <c r="A234" s="149"/>
      <c r="B234" s="163"/>
      <c r="C234" s="150"/>
      <c r="D234" s="151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318"/>
      <c r="S234" s="318"/>
    </row>
    <row r="235" spans="1:19" ht="15.75">
      <c r="A235" s="149"/>
      <c r="B235" s="163"/>
      <c r="C235" s="150"/>
      <c r="D235" s="151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318"/>
      <c r="S235" s="318"/>
    </row>
    <row r="236" spans="1:19" ht="15.75">
      <c r="A236" s="149"/>
      <c r="B236" s="163"/>
      <c r="C236" s="150"/>
      <c r="D236" s="151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318"/>
      <c r="S236" s="318"/>
    </row>
    <row r="237" spans="1:19" ht="15.75">
      <c r="A237" s="149"/>
      <c r="B237" s="163"/>
      <c r="C237" s="150"/>
      <c r="D237" s="151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318"/>
      <c r="S237" s="318"/>
    </row>
    <row r="238" spans="1:19" ht="15.75">
      <c r="A238" s="149"/>
      <c r="B238" s="163"/>
      <c r="C238" s="150"/>
      <c r="D238" s="151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318"/>
      <c r="S238" s="318"/>
    </row>
    <row r="239" spans="1:19" ht="15.75">
      <c r="A239" s="149"/>
      <c r="B239" s="163"/>
      <c r="C239" s="150"/>
      <c r="D239" s="151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318"/>
      <c r="S239" s="318"/>
    </row>
    <row r="240" spans="1:19" ht="15.75">
      <c r="A240" s="149"/>
      <c r="B240" s="163"/>
      <c r="C240" s="150"/>
      <c r="D240" s="151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318"/>
      <c r="S240" s="318"/>
    </row>
    <row r="241" spans="1:19" ht="15.75">
      <c r="A241" s="149"/>
      <c r="B241" s="163"/>
      <c r="C241" s="150"/>
      <c r="D241" s="151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318"/>
      <c r="S241" s="318"/>
    </row>
    <row r="242" spans="1:19" ht="15.75">
      <c r="A242" s="149"/>
      <c r="B242" s="163"/>
      <c r="C242" s="150"/>
      <c r="D242" s="151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318"/>
      <c r="S242" s="318"/>
    </row>
    <row r="243" spans="1:19" ht="15.75">
      <c r="A243" s="149"/>
      <c r="B243" s="163"/>
      <c r="C243" s="150"/>
      <c r="D243" s="151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318"/>
      <c r="S243" s="318"/>
    </row>
    <row r="244" spans="1:19" ht="15.75">
      <c r="A244" s="149"/>
      <c r="B244" s="163"/>
      <c r="C244" s="150"/>
      <c r="D244" s="151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318"/>
      <c r="S244" s="318"/>
    </row>
    <row r="245" spans="1:19" ht="15.75">
      <c r="A245" s="149"/>
      <c r="B245" s="163"/>
      <c r="C245" s="150"/>
      <c r="D245" s="151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318"/>
      <c r="S245" s="318"/>
    </row>
    <row r="246" spans="1:19" ht="15.75">
      <c r="A246" s="149"/>
      <c r="B246" s="163"/>
      <c r="C246" s="150"/>
      <c r="D246" s="151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318"/>
      <c r="S246" s="318"/>
    </row>
    <row r="247" spans="1:19" ht="15.75">
      <c r="A247" s="149"/>
      <c r="B247" s="163"/>
      <c r="C247" s="150"/>
      <c r="D247" s="151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318"/>
      <c r="S247" s="318"/>
    </row>
    <row r="248" spans="1:19" ht="15.75">
      <c r="A248" s="149"/>
      <c r="B248" s="163"/>
      <c r="C248" s="150"/>
      <c r="D248" s="151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318"/>
      <c r="S248" s="318"/>
    </row>
    <row r="249" spans="1:19" ht="15.75">
      <c r="A249" s="149"/>
      <c r="B249" s="163"/>
      <c r="C249" s="150"/>
      <c r="D249" s="151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318"/>
      <c r="S249" s="318"/>
    </row>
    <row r="250" spans="1:19" ht="15.75">
      <c r="A250" s="149"/>
      <c r="B250" s="163"/>
      <c r="C250" s="150"/>
      <c r="D250" s="151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318"/>
      <c r="S250" s="318"/>
    </row>
    <row r="251" spans="1:19" ht="15.75">
      <c r="A251" s="149"/>
      <c r="B251" s="163"/>
      <c r="C251" s="150"/>
      <c r="D251" s="151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318"/>
      <c r="S251" s="318"/>
    </row>
    <row r="252" spans="1:19" ht="15.75">
      <c r="A252" s="149"/>
      <c r="B252" s="163"/>
      <c r="C252" s="150"/>
      <c r="D252" s="151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318"/>
      <c r="S252" s="318"/>
    </row>
    <row r="253" spans="1:19" ht="15.75">
      <c r="A253" s="149"/>
      <c r="B253" s="163"/>
      <c r="C253" s="150"/>
      <c r="D253" s="151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318"/>
      <c r="S253" s="318"/>
    </row>
    <row r="254" spans="1:19" ht="15.75">
      <c r="A254" s="149"/>
      <c r="B254" s="163"/>
      <c r="C254" s="150"/>
      <c r="D254" s="151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318"/>
      <c r="S254" s="318"/>
    </row>
    <row r="255" spans="1:19" ht="15.75">
      <c r="A255" s="149"/>
      <c r="B255" s="163"/>
      <c r="C255" s="150"/>
      <c r="D255" s="151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318"/>
      <c r="S255" s="318"/>
    </row>
    <row r="256" spans="1:19" ht="15.75">
      <c r="A256" s="149"/>
      <c r="B256" s="163"/>
      <c r="C256" s="150"/>
      <c r="D256" s="151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318"/>
      <c r="S256" s="318"/>
    </row>
    <row r="257" spans="1:19" ht="15.75">
      <c r="A257" s="149"/>
      <c r="B257" s="163"/>
      <c r="C257" s="150"/>
      <c r="D257" s="151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318"/>
      <c r="S257" s="318"/>
    </row>
    <row r="258" spans="1:19" ht="15.75">
      <c r="A258" s="149"/>
      <c r="B258" s="163"/>
      <c r="C258" s="150"/>
      <c r="D258" s="151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318"/>
      <c r="S258" s="318"/>
    </row>
    <row r="259" spans="1:17" ht="15.75">
      <c r="A259" s="149"/>
      <c r="B259" s="163"/>
      <c r="C259" s="150"/>
      <c r="D259" s="151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</row>
    <row r="260" spans="1:17" ht="15.75">
      <c r="A260" s="149"/>
      <c r="B260" s="163"/>
      <c r="C260" s="150"/>
      <c r="D260" s="151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</row>
    <row r="261" spans="1:17" ht="15.75">
      <c r="A261" s="149"/>
      <c r="B261" s="163"/>
      <c r="C261" s="150"/>
      <c r="D261" s="151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</row>
    <row r="262" spans="1:17" ht="15.75">
      <c r="A262" s="149"/>
      <c r="B262" s="163"/>
      <c r="C262" s="150"/>
      <c r="D262" s="151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</row>
    <row r="263" spans="1:17" ht="15.75">
      <c r="A263" s="149"/>
      <c r="B263" s="163"/>
      <c r="C263" s="150"/>
      <c r="D263" s="151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</row>
    <row r="264" spans="1:17" ht="15.75">
      <c r="A264" s="149"/>
      <c r="B264" s="163"/>
      <c r="C264" s="150"/>
      <c r="D264" s="151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</row>
    <row r="265" spans="1:17" ht="15.75">
      <c r="A265" s="149"/>
      <c r="B265" s="163"/>
      <c r="C265" s="150"/>
      <c r="D265" s="151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</row>
    <row r="266" spans="1:17" ht="15.75">
      <c r="A266" s="149"/>
      <c r="B266" s="163"/>
      <c r="C266" s="150"/>
      <c r="D266" s="151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</row>
    <row r="267" spans="1:17" ht="15.75">
      <c r="A267" s="149"/>
      <c r="B267" s="163"/>
      <c r="C267" s="150"/>
      <c r="D267" s="151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</row>
    <row r="268" spans="1:17" ht="15.75">
      <c r="A268" s="149"/>
      <c r="B268" s="163"/>
      <c r="C268" s="150"/>
      <c r="D268" s="151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</row>
    <row r="269" spans="1:17" ht="15.75">
      <c r="A269" s="149"/>
      <c r="B269" s="163"/>
      <c r="C269" s="150"/>
      <c r="D269" s="151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</row>
    <row r="270" spans="1:17" ht="15.75">
      <c r="A270" s="149"/>
      <c r="B270" s="163"/>
      <c r="C270" s="150"/>
      <c r="D270" s="151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</row>
    <row r="271" spans="1:17" ht="15.75">
      <c r="A271" s="149"/>
      <c r="B271" s="163"/>
      <c r="C271" s="150"/>
      <c r="D271" s="151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</row>
    <row r="272" spans="1:17" ht="15.75">
      <c r="A272" s="149"/>
      <c r="B272" s="163"/>
      <c r="C272" s="150"/>
      <c r="D272" s="151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</row>
    <row r="273" spans="1:17" ht="15.75">
      <c r="A273" s="149"/>
      <c r="B273" s="163"/>
      <c r="C273" s="150"/>
      <c r="D273" s="151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</row>
    <row r="274" spans="1:17" ht="15.75">
      <c r="A274" s="149"/>
      <c r="B274" s="163"/>
      <c r="C274" s="150"/>
      <c r="D274" s="151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</row>
    <row r="275" spans="1:17" ht="15.75">
      <c r="A275" s="149"/>
      <c r="B275" s="163"/>
      <c r="C275" s="150"/>
      <c r="D275" s="151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</row>
    <row r="276" spans="1:17" ht="15.75">
      <c r="A276" s="149"/>
      <c r="B276" s="163"/>
      <c r="C276" s="150"/>
      <c r="D276" s="151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</row>
    <row r="277" spans="1:17" ht="15.75">
      <c r="A277" s="149"/>
      <c r="B277" s="163"/>
      <c r="C277" s="150"/>
      <c r="D277" s="151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</row>
    <row r="278" spans="1:17" ht="15.75">
      <c r="A278" s="149"/>
      <c r="B278" s="163"/>
      <c r="C278" s="150"/>
      <c r="D278" s="151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</row>
    <row r="279" spans="1:17" ht="15.75">
      <c r="A279" s="149"/>
      <c r="B279" s="163"/>
      <c r="C279" s="150"/>
      <c r="D279" s="151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</row>
    <row r="280" spans="1:17" ht="15.75">
      <c r="A280" s="149"/>
      <c r="B280" s="163"/>
      <c r="C280" s="150"/>
      <c r="D280" s="151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</row>
    <row r="281" spans="1:17" ht="15.75">
      <c r="A281" s="149"/>
      <c r="B281" s="163"/>
      <c r="C281" s="150"/>
      <c r="D281" s="151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</row>
    <row r="282" spans="1:17" ht="15.75">
      <c r="A282" s="149"/>
      <c r="B282" s="163"/>
      <c r="C282" s="150"/>
      <c r="D282" s="151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</row>
    <row r="283" spans="1:17" ht="15.75">
      <c r="A283" s="149"/>
      <c r="B283" s="163"/>
      <c r="C283" s="150"/>
      <c r="D283" s="151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</row>
    <row r="284" spans="1:17" ht="15.75">
      <c r="A284" s="149"/>
      <c r="B284" s="163"/>
      <c r="C284" s="150"/>
      <c r="D284" s="151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</row>
    <row r="285" spans="1:17" ht="15.75">
      <c r="A285" s="149"/>
      <c r="B285" s="163"/>
      <c r="C285" s="150"/>
      <c r="D285" s="151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</row>
    <row r="286" spans="1:17" ht="15.75">
      <c r="A286" s="149"/>
      <c r="B286" s="163"/>
      <c r="C286" s="150"/>
      <c r="D286" s="151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</row>
    <row r="287" spans="1:17" ht="15.75">
      <c r="A287" s="149"/>
      <c r="B287" s="163"/>
      <c r="C287" s="150"/>
      <c r="D287" s="151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</row>
    <row r="288" spans="1:17" ht="15.75">
      <c r="A288" s="149"/>
      <c r="B288" s="163"/>
      <c r="C288" s="150"/>
      <c r="D288" s="151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</row>
    <row r="289" spans="1:17" ht="15.75">
      <c r="A289" s="149"/>
      <c r="B289" s="163"/>
      <c r="C289" s="150"/>
      <c r="D289" s="151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</row>
    <row r="290" spans="1:17" ht="15.75">
      <c r="A290" s="149"/>
      <c r="B290" s="163"/>
      <c r="C290" s="150"/>
      <c r="D290" s="151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</row>
    <row r="291" spans="1:17" ht="15.75">
      <c r="A291" s="149"/>
      <c r="B291" s="163"/>
      <c r="C291" s="150"/>
      <c r="D291" s="151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</row>
    <row r="292" spans="1:17" ht="15.75">
      <c r="A292" s="149"/>
      <c r="B292" s="163"/>
      <c r="C292" s="150"/>
      <c r="D292" s="151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</row>
    <row r="293" spans="1:17" ht="15.75">
      <c r="A293" s="149"/>
      <c r="B293" s="163"/>
      <c r="C293" s="150"/>
      <c r="D293" s="151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</row>
    <row r="294" spans="1:17" ht="15.75">
      <c r="A294" s="149"/>
      <c r="B294" s="163"/>
      <c r="C294" s="150"/>
      <c r="D294" s="151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</row>
    <row r="295" spans="1:17" ht="15.75">
      <c r="A295" s="149"/>
      <c r="B295" s="163"/>
      <c r="C295" s="150"/>
      <c r="D295" s="151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</row>
    <row r="296" spans="1:17" ht="15.75">
      <c r="A296" s="149"/>
      <c r="B296" s="163"/>
      <c r="C296" s="150"/>
      <c r="D296" s="151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</row>
    <row r="297" spans="1:17" ht="15.75">
      <c r="A297" s="149"/>
      <c r="B297" s="163"/>
      <c r="C297" s="150"/>
      <c r="D297" s="151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</row>
    <row r="298" spans="1:17" ht="15.75">
      <c r="A298" s="149"/>
      <c r="B298" s="163"/>
      <c r="C298" s="150"/>
      <c r="D298" s="151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</row>
    <row r="299" spans="1:17" ht="15.75">
      <c r="A299" s="149"/>
      <c r="B299" s="163"/>
      <c r="C299" s="150"/>
      <c r="D299" s="151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</row>
    <row r="300" spans="1:17" ht="15.75">
      <c r="A300" s="149"/>
      <c r="B300" s="163"/>
      <c r="C300" s="150"/>
      <c r="D300" s="151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</row>
    <row r="301" spans="1:17" ht="15.75">
      <c r="A301" s="149"/>
      <c r="B301" s="163"/>
      <c r="C301" s="150"/>
      <c r="D301" s="151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</row>
    <row r="302" spans="1:17" ht="15.75">
      <c r="A302" s="149"/>
      <c r="B302" s="163"/>
      <c r="C302" s="150"/>
      <c r="D302" s="151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</row>
    <row r="303" spans="1:17" ht="15.75">
      <c r="A303" s="149"/>
      <c r="B303" s="163"/>
      <c r="C303" s="150"/>
      <c r="D303" s="151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</row>
    <row r="304" spans="1:17" ht="15.75">
      <c r="A304" s="149"/>
      <c r="B304" s="163"/>
      <c r="C304" s="150"/>
      <c r="D304" s="151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</row>
    <row r="305" spans="1:17" ht="15.75">
      <c r="A305" s="149"/>
      <c r="B305" s="163"/>
      <c r="C305" s="150"/>
      <c r="D305" s="151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</row>
    <row r="306" spans="1:17" ht="15.75">
      <c r="A306" s="149"/>
      <c r="B306" s="163"/>
      <c r="C306" s="150"/>
      <c r="D306" s="151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</row>
    <row r="307" spans="1:17" ht="15.75">
      <c r="A307" s="149"/>
      <c r="B307" s="163"/>
      <c r="C307" s="150"/>
      <c r="D307" s="151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</row>
    <row r="308" spans="1:17" ht="15.75">
      <c r="A308" s="149"/>
      <c r="B308" s="163"/>
      <c r="C308" s="150"/>
      <c r="D308" s="151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</row>
    <row r="309" spans="1:17" ht="15.75">
      <c r="A309" s="149"/>
      <c r="B309" s="163"/>
      <c r="C309" s="150"/>
      <c r="D309" s="151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</row>
    <row r="310" spans="1:17" ht="15.75">
      <c r="A310" s="149"/>
      <c r="B310" s="163"/>
      <c r="C310" s="150"/>
      <c r="D310" s="151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</row>
    <row r="311" spans="1:17" ht="15.75">
      <c r="A311" s="149"/>
      <c r="B311" s="163"/>
      <c r="C311" s="150"/>
      <c r="D311" s="151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</row>
    <row r="312" spans="1:17" ht="15.75">
      <c r="A312" s="149"/>
      <c r="B312" s="163"/>
      <c r="C312" s="150"/>
      <c r="D312" s="151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</row>
    <row r="313" spans="1:17" ht="15.75">
      <c r="A313" s="149"/>
      <c r="B313" s="163"/>
      <c r="C313" s="150"/>
      <c r="D313" s="151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</row>
    <row r="314" spans="1:17" ht="15.75">
      <c r="A314" s="149"/>
      <c r="B314" s="163"/>
      <c r="C314" s="150"/>
      <c r="D314" s="151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</row>
    <row r="315" spans="1:17" ht="15.75">
      <c r="A315" s="149"/>
      <c r="B315" s="163"/>
      <c r="C315" s="150"/>
      <c r="D315" s="151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</row>
    <row r="316" spans="1:17" ht="15.75">
      <c r="A316" s="149"/>
      <c r="B316" s="163"/>
      <c r="C316" s="150"/>
      <c r="D316" s="151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</row>
    <row r="317" spans="1:17" ht="15.75">
      <c r="A317" s="149"/>
      <c r="B317" s="163"/>
      <c r="C317" s="150"/>
      <c r="D317" s="151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</row>
    <row r="318" spans="1:17" ht="15.75">
      <c r="A318" s="149"/>
      <c r="B318" s="163"/>
      <c r="C318" s="150"/>
      <c r="D318" s="151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</row>
    <row r="319" spans="1:17" ht="15.75">
      <c r="A319" s="149"/>
      <c r="B319" s="163"/>
      <c r="C319" s="150"/>
      <c r="D319" s="151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</row>
    <row r="320" spans="1:17" ht="15.75">
      <c r="A320" s="149"/>
      <c r="B320" s="163"/>
      <c r="C320" s="150"/>
      <c r="D320" s="151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</row>
    <row r="321" spans="1:17" ht="15.75">
      <c r="A321" s="149"/>
      <c r="B321" s="163"/>
      <c r="C321" s="150"/>
      <c r="D321" s="151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</row>
    <row r="322" spans="1:17" ht="15.75">
      <c r="A322" s="149"/>
      <c r="B322" s="163"/>
      <c r="C322" s="150"/>
      <c r="D322" s="151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</row>
    <row r="323" spans="1:17" ht="15.75">
      <c r="A323" s="149"/>
      <c r="B323" s="163"/>
      <c r="C323" s="150"/>
      <c r="D323" s="151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</row>
    <row r="324" spans="1:17" ht="15.75">
      <c r="A324" s="149"/>
      <c r="B324" s="163"/>
      <c r="C324" s="150"/>
      <c r="D324" s="151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</row>
    <row r="325" spans="1:17" ht="15.75">
      <c r="A325" s="149"/>
      <c r="B325" s="163"/>
      <c r="C325" s="150"/>
      <c r="D325" s="151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</row>
    <row r="326" spans="1:17" ht="15.75">
      <c r="A326" s="149"/>
      <c r="B326" s="163"/>
      <c r="C326" s="150"/>
      <c r="D326" s="151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</row>
    <row r="327" spans="1:17" ht="15.75">
      <c r="A327" s="149"/>
      <c r="B327" s="163"/>
      <c r="C327" s="150"/>
      <c r="D327" s="151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</row>
    <row r="328" spans="1:17" ht="15.75">
      <c r="A328" s="149"/>
      <c r="B328" s="163"/>
      <c r="C328" s="150"/>
      <c r="D328" s="151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</row>
    <row r="329" spans="1:17" ht="15.75">
      <c r="A329" s="149"/>
      <c r="B329" s="163"/>
      <c r="C329" s="150"/>
      <c r="D329" s="151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</row>
    <row r="330" spans="1:17" ht="15.75">
      <c r="A330" s="149"/>
      <c r="B330" s="163"/>
      <c r="C330" s="150"/>
      <c r="D330" s="151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</row>
    <row r="331" spans="1:17" ht="15.75">
      <c r="A331" s="149"/>
      <c r="B331" s="163"/>
      <c r="C331" s="150"/>
      <c r="D331" s="151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</row>
    <row r="332" spans="1:17" ht="15.75">
      <c r="A332" s="149"/>
      <c r="B332" s="163"/>
      <c r="C332" s="150"/>
      <c r="D332" s="151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</row>
    <row r="333" spans="1:17" ht="15.75">
      <c r="A333" s="149"/>
      <c r="B333" s="163"/>
      <c r="C333" s="150"/>
      <c r="D333" s="151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</row>
    <row r="334" spans="1:17" ht="15.75">
      <c r="A334" s="149"/>
      <c r="B334" s="163"/>
      <c r="C334" s="150"/>
      <c r="D334" s="151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</row>
    <row r="335" spans="1:17" ht="15.75">
      <c r="A335" s="149"/>
      <c r="B335" s="163"/>
      <c r="C335" s="150"/>
      <c r="D335" s="151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</row>
    <row r="336" spans="1:17" ht="15.75">
      <c r="A336" s="149"/>
      <c r="B336" s="163"/>
      <c r="C336" s="150"/>
      <c r="D336" s="151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</row>
    <row r="337" spans="1:17" ht="15.75">
      <c r="A337" s="149"/>
      <c r="B337" s="163"/>
      <c r="C337" s="150"/>
      <c r="D337" s="151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</row>
    <row r="338" spans="1:17" ht="15.75">
      <c r="A338" s="149"/>
      <c r="B338" s="163"/>
      <c r="C338" s="150"/>
      <c r="D338" s="151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</row>
    <row r="339" spans="1:17" ht="15.75">
      <c r="A339" s="149"/>
      <c r="B339" s="163"/>
      <c r="C339" s="150"/>
      <c r="D339" s="151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</row>
    <row r="340" spans="1:17" ht="15.75">
      <c r="A340" s="149"/>
      <c r="B340" s="163"/>
      <c r="C340" s="150"/>
      <c r="D340" s="151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</row>
    <row r="341" spans="1:17" ht="15.75">
      <c r="A341" s="149"/>
      <c r="B341" s="163"/>
      <c r="C341" s="150"/>
      <c r="D341" s="151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</row>
    <row r="342" spans="1:17" ht="15.75">
      <c r="A342" s="149"/>
      <c r="B342" s="163"/>
      <c r="C342" s="150"/>
      <c r="D342" s="151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</row>
    <row r="343" spans="1:17" ht="15.75">
      <c r="A343" s="149"/>
      <c r="B343" s="163"/>
      <c r="C343" s="150"/>
      <c r="D343" s="151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</row>
    <row r="344" spans="1:17" ht="15.75">
      <c r="A344" s="149"/>
      <c r="B344" s="163"/>
      <c r="C344" s="150"/>
      <c r="D344" s="151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</row>
    <row r="345" spans="1:17" ht="15.75">
      <c r="A345" s="149"/>
      <c r="B345" s="163"/>
      <c r="C345" s="150"/>
      <c r="D345" s="151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</row>
    <row r="346" spans="1:17" ht="15.75">
      <c r="A346" s="149"/>
      <c r="B346" s="163"/>
      <c r="C346" s="150"/>
      <c r="D346" s="151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</row>
    <row r="347" spans="1:17" ht="15.75">
      <c r="A347" s="149"/>
      <c r="B347" s="163"/>
      <c r="C347" s="150"/>
      <c r="D347" s="151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</row>
    <row r="348" spans="1:17" ht="15.75">
      <c r="A348" s="149"/>
      <c r="B348" s="163"/>
      <c r="C348" s="150"/>
      <c r="D348" s="151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</row>
    <row r="349" spans="1:17" ht="15.75">
      <c r="A349" s="149"/>
      <c r="B349" s="163"/>
      <c r="C349" s="150"/>
      <c r="D349" s="151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</row>
    <row r="350" spans="1:17" ht="15.75">
      <c r="A350" s="149"/>
      <c r="B350" s="163"/>
      <c r="C350" s="150"/>
      <c r="D350" s="151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</row>
    <row r="351" spans="1:17" ht="15.75">
      <c r="A351" s="149"/>
      <c r="B351" s="163"/>
      <c r="C351" s="150"/>
      <c r="D351" s="151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</row>
    <row r="352" spans="1:17" ht="15.75">
      <c r="A352" s="149"/>
      <c r="B352" s="163"/>
      <c r="C352" s="150"/>
      <c r="D352" s="151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</row>
    <row r="353" spans="1:17" ht="15.75">
      <c r="A353" s="149"/>
      <c r="B353" s="163"/>
      <c r="C353" s="150"/>
      <c r="D353" s="151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</row>
    <row r="354" spans="1:17" ht="15.75">
      <c r="A354" s="149"/>
      <c r="B354" s="163"/>
      <c r="C354" s="150"/>
      <c r="D354" s="151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</row>
    <row r="355" spans="1:17" ht="15.75">
      <c r="A355" s="149"/>
      <c r="B355" s="163"/>
      <c r="C355" s="150"/>
      <c r="D355" s="151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</row>
    <row r="356" spans="1:17" ht="15.75">
      <c r="A356" s="149"/>
      <c r="B356" s="163"/>
      <c r="C356" s="150"/>
      <c r="D356" s="151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</row>
    <row r="357" spans="1:17" ht="15.75">
      <c r="A357" s="149"/>
      <c r="B357" s="163"/>
      <c r="C357" s="150"/>
      <c r="D357" s="151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</row>
    <row r="358" spans="1:17" ht="15.75">
      <c r="A358" s="149"/>
      <c r="B358" s="163"/>
      <c r="C358" s="150"/>
      <c r="D358" s="151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</row>
    <row r="359" spans="1:17" ht="15.75">
      <c r="A359" s="149"/>
      <c r="B359" s="163"/>
      <c r="C359" s="150"/>
      <c r="D359" s="151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</row>
    <row r="360" spans="1:17" ht="15.75">
      <c r="A360" s="149"/>
      <c r="B360" s="163"/>
      <c r="C360" s="150"/>
      <c r="D360" s="151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</row>
    <row r="361" spans="1:17" ht="15.75">
      <c r="A361" s="149"/>
      <c r="B361" s="163"/>
      <c r="C361" s="150"/>
      <c r="D361" s="151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</row>
    <row r="362" spans="1:17" ht="15.75">
      <c r="A362" s="149"/>
      <c r="B362" s="163"/>
      <c r="C362" s="150"/>
      <c r="D362" s="151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</row>
    <row r="363" spans="1:17" ht="15.75">
      <c r="A363" s="149"/>
      <c r="B363" s="163"/>
      <c r="C363" s="150"/>
      <c r="D363" s="151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</row>
    <row r="364" spans="1:17" ht="15.75">
      <c r="A364" s="149"/>
      <c r="B364" s="163"/>
      <c r="C364" s="150"/>
      <c r="D364" s="151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</row>
    <row r="365" spans="1:17" ht="15.75">
      <c r="A365" s="149"/>
      <c r="B365" s="163"/>
      <c r="C365" s="150"/>
      <c r="D365" s="151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</row>
    <row r="366" spans="1:17" ht="15.75">
      <c r="A366" s="149"/>
      <c r="B366" s="163"/>
      <c r="C366" s="150"/>
      <c r="D366" s="151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1:17" ht="15.75">
      <c r="A367" s="149"/>
      <c r="B367" s="163"/>
      <c r="C367" s="150"/>
      <c r="D367" s="151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</row>
    <row r="368" spans="1:17" ht="15.75">
      <c r="A368" s="149"/>
      <c r="B368" s="163"/>
      <c r="C368" s="150"/>
      <c r="D368" s="151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</row>
    <row r="369" spans="1:17" ht="15.75">
      <c r="A369" s="149"/>
      <c r="B369" s="163"/>
      <c r="C369" s="150"/>
      <c r="D369" s="151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</row>
    <row r="370" spans="1:17" ht="15.75">
      <c r="A370" s="149"/>
      <c r="B370" s="163"/>
      <c r="C370" s="150"/>
      <c r="D370" s="151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</row>
    <row r="371" spans="1:17" ht="15.75">
      <c r="A371" s="149"/>
      <c r="B371" s="163"/>
      <c r="C371" s="150"/>
      <c r="D371" s="151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</row>
    <row r="372" spans="1:17" ht="15.75">
      <c r="A372" s="149"/>
      <c r="B372" s="163"/>
      <c r="C372" s="150"/>
      <c r="D372" s="151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</row>
    <row r="373" spans="1:17" ht="15.75">
      <c r="A373" s="149"/>
      <c r="B373" s="163"/>
      <c r="C373" s="150"/>
      <c r="D373" s="151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1:17" ht="15.75">
      <c r="A374" s="149"/>
      <c r="B374" s="163"/>
      <c r="C374" s="150"/>
      <c r="D374" s="151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1:17" ht="15.75">
      <c r="A375" s="149"/>
      <c r="B375" s="163"/>
      <c r="C375" s="150"/>
      <c r="D375" s="151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</row>
    <row r="376" spans="1:17" ht="15.75">
      <c r="A376" s="149"/>
      <c r="B376" s="163"/>
      <c r="C376" s="150"/>
      <c r="D376" s="151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</row>
    <row r="377" spans="1:17" ht="15.75">
      <c r="A377" s="149"/>
      <c r="B377" s="163"/>
      <c r="C377" s="150"/>
      <c r="D377" s="151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</row>
    <row r="378" spans="1:17" ht="15.75">
      <c r="A378" s="149"/>
      <c r="B378" s="163"/>
      <c r="C378" s="150"/>
      <c r="D378" s="151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</row>
    <row r="379" spans="1:17" ht="15.75">
      <c r="A379" s="149"/>
      <c r="B379" s="163"/>
      <c r="C379" s="150"/>
      <c r="D379" s="151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</row>
    <row r="380" spans="1:17" ht="15.75">
      <c r="A380" s="149"/>
      <c r="B380" s="163"/>
      <c r="C380" s="150"/>
      <c r="D380" s="151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</row>
    <row r="381" spans="1:17" ht="15.75">
      <c r="A381" s="149"/>
      <c r="B381" s="163"/>
      <c r="C381" s="150"/>
      <c r="D381" s="151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</row>
    <row r="382" spans="1:17" ht="15.75">
      <c r="A382" s="149"/>
      <c r="B382" s="163"/>
      <c r="C382" s="150"/>
      <c r="D382" s="151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1:17" ht="15.75">
      <c r="A383" s="149"/>
      <c r="B383" s="163"/>
      <c r="C383" s="150"/>
      <c r="D383" s="151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1:17" ht="15.75">
      <c r="A384" s="149"/>
      <c r="B384" s="163"/>
      <c r="C384" s="150"/>
      <c r="D384" s="151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</row>
    <row r="385" spans="1:17" ht="15.75">
      <c r="A385" s="149"/>
      <c r="B385" s="163"/>
      <c r="C385" s="150"/>
      <c r="D385" s="151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</row>
    <row r="386" spans="1:17" ht="15.75">
      <c r="A386" s="149"/>
      <c r="B386" s="163"/>
      <c r="C386" s="150"/>
      <c r="D386" s="151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</row>
    <row r="387" spans="1:17" ht="15.75">
      <c r="A387" s="149"/>
      <c r="B387" s="163"/>
      <c r="C387" s="150"/>
      <c r="D387" s="151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</row>
    <row r="388" spans="1:17" ht="15.75">
      <c r="A388" s="149"/>
      <c r="B388" s="163"/>
      <c r="C388" s="150"/>
      <c r="D388" s="151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</row>
    <row r="389" spans="1:17" ht="15.75">
      <c r="A389" s="149"/>
      <c r="B389" s="163"/>
      <c r="C389" s="150"/>
      <c r="D389" s="151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</row>
    <row r="390" spans="1:17" ht="15.75">
      <c r="A390" s="149"/>
      <c r="B390" s="163"/>
      <c r="C390" s="150"/>
      <c r="D390" s="151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</row>
    <row r="391" spans="1:17" ht="15.75">
      <c r="A391" s="149"/>
      <c r="B391" s="163"/>
      <c r="C391" s="150"/>
      <c r="D391" s="151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</row>
    <row r="392" spans="1:17" ht="15.75">
      <c r="A392" s="149"/>
      <c r="B392" s="163"/>
      <c r="C392" s="150"/>
      <c r="D392" s="151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</row>
    <row r="393" spans="1:17" ht="15.75">
      <c r="A393" s="149"/>
      <c r="B393" s="163"/>
      <c r="C393" s="150"/>
      <c r="D393" s="151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</row>
    <row r="394" spans="1:17" ht="15.75">
      <c r="A394" s="149"/>
      <c r="B394" s="163"/>
      <c r="C394" s="150"/>
      <c r="D394" s="151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</row>
    <row r="395" spans="1:17" ht="15.75">
      <c r="A395" s="149"/>
      <c r="B395" s="163"/>
      <c r="C395" s="150"/>
      <c r="D395" s="151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</row>
    <row r="396" spans="1:17" ht="15.75">
      <c r="A396" s="149"/>
      <c r="B396" s="163"/>
      <c r="C396" s="150"/>
      <c r="D396" s="151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1:17" ht="15.75">
      <c r="A397" s="149"/>
      <c r="B397" s="163"/>
      <c r="C397" s="150"/>
      <c r="D397" s="151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</row>
    <row r="398" spans="1:17" ht="15.75">
      <c r="A398" s="149"/>
      <c r="B398" s="163"/>
      <c r="C398" s="150"/>
      <c r="D398" s="151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</row>
    <row r="399" spans="1:17" ht="15.75">
      <c r="A399" s="149"/>
      <c r="B399" s="163"/>
      <c r="C399" s="150"/>
      <c r="D399" s="151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</row>
    <row r="400" spans="1:17" ht="15.75">
      <c r="A400" s="149"/>
      <c r="B400" s="163"/>
      <c r="C400" s="150"/>
      <c r="D400" s="151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</row>
    <row r="401" spans="1:17" ht="15.75">
      <c r="A401" s="149"/>
      <c r="B401" s="163"/>
      <c r="C401" s="150"/>
      <c r="D401" s="151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</row>
    <row r="402" spans="1:17" ht="15.75">
      <c r="A402" s="149"/>
      <c r="B402" s="163"/>
      <c r="C402" s="150"/>
      <c r="D402" s="151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</row>
    <row r="403" spans="1:17" ht="15.75">
      <c r="A403" s="149"/>
      <c r="B403" s="163"/>
      <c r="C403" s="150"/>
      <c r="D403" s="151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</row>
    <row r="404" spans="1:17" ht="15.75">
      <c r="A404" s="149"/>
      <c r="B404" s="163"/>
      <c r="C404" s="150"/>
      <c r="D404" s="151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</row>
    <row r="405" spans="1:17" ht="15.75">
      <c r="A405" s="149"/>
      <c r="B405" s="163"/>
      <c r="C405" s="150"/>
      <c r="D405" s="151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</row>
    <row r="406" spans="1:17" ht="15.75">
      <c r="A406" s="149"/>
      <c r="B406" s="163"/>
      <c r="C406" s="150"/>
      <c r="D406" s="151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</row>
    <row r="407" spans="1:17" ht="15.75">
      <c r="A407" s="149"/>
      <c r="B407" s="163"/>
      <c r="C407" s="150"/>
      <c r="D407" s="151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</row>
    <row r="408" spans="1:17" ht="15.75">
      <c r="A408" s="149"/>
      <c r="B408" s="163"/>
      <c r="C408" s="150"/>
      <c r="D408" s="151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</row>
    <row r="409" spans="1:17" ht="15.75">
      <c r="A409" s="149"/>
      <c r="B409" s="163"/>
      <c r="C409" s="150"/>
      <c r="D409" s="151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</row>
    <row r="410" spans="1:17" ht="15.75">
      <c r="A410" s="149"/>
      <c r="B410" s="163"/>
      <c r="C410" s="150"/>
      <c r="D410" s="151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</row>
    <row r="411" spans="1:17" ht="15.75">
      <c r="A411" s="149"/>
      <c r="B411" s="163"/>
      <c r="C411" s="150"/>
      <c r="D411" s="151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</row>
    <row r="412" spans="1:17" ht="15.75">
      <c r="A412" s="149"/>
      <c r="B412" s="163"/>
      <c r="C412" s="150"/>
      <c r="D412" s="151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</row>
    <row r="413" spans="1:17" ht="15.75">
      <c r="A413" s="149"/>
      <c r="B413" s="163"/>
      <c r="C413" s="150"/>
      <c r="D413" s="151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</row>
    <row r="414" spans="1:17" ht="15.75">
      <c r="A414" s="149"/>
      <c r="B414" s="163"/>
      <c r="C414" s="150"/>
      <c r="D414" s="151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</row>
    <row r="415" spans="1:17" ht="15.75">
      <c r="A415" s="149"/>
      <c r="B415" s="163"/>
      <c r="C415" s="150"/>
      <c r="D415" s="151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</row>
    <row r="416" spans="1:17" ht="15.75">
      <c r="A416" s="149"/>
      <c r="B416" s="163"/>
      <c r="C416" s="150"/>
      <c r="D416" s="151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</row>
    <row r="417" spans="1:17" ht="15.75">
      <c r="A417" s="149"/>
      <c r="B417" s="163"/>
      <c r="C417" s="150"/>
      <c r="D417" s="151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</row>
    <row r="418" spans="1:17" ht="15.75">
      <c r="A418" s="149"/>
      <c r="B418" s="163"/>
      <c r="C418" s="150"/>
      <c r="D418" s="151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</row>
    <row r="419" spans="1:17" ht="15.75">
      <c r="A419" s="149"/>
      <c r="B419" s="163"/>
      <c r="C419" s="150"/>
      <c r="D419" s="151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</row>
    <row r="420" spans="1:17" ht="15.75">
      <c r="A420" s="149"/>
      <c r="B420" s="163"/>
      <c r="C420" s="150"/>
      <c r="D420" s="151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</row>
    <row r="421" spans="1:17" ht="15.75">
      <c r="A421" s="149"/>
      <c r="B421" s="163"/>
      <c r="C421" s="150"/>
      <c r="D421" s="151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</row>
    <row r="422" spans="1:17" ht="15.75">
      <c r="A422" s="149"/>
      <c r="B422" s="163"/>
      <c r="C422" s="150"/>
      <c r="D422" s="151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</row>
    <row r="423" spans="1:17" ht="15.75">
      <c r="A423" s="149"/>
      <c r="B423" s="163"/>
      <c r="C423" s="150"/>
      <c r="D423" s="151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</row>
    <row r="424" spans="1:17" ht="15.75">
      <c r="A424" s="149"/>
      <c r="B424" s="163"/>
      <c r="C424" s="150"/>
      <c r="D424" s="151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1:17" ht="15.75">
      <c r="A425" s="149"/>
      <c r="B425" s="163"/>
      <c r="C425" s="150"/>
      <c r="D425" s="151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</row>
    <row r="426" spans="1:17" ht="15.75">
      <c r="A426" s="149"/>
      <c r="B426" s="163"/>
      <c r="C426" s="150"/>
      <c r="D426" s="151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</row>
    <row r="427" spans="1:17" ht="15.75">
      <c r="A427" s="149"/>
      <c r="B427" s="163"/>
      <c r="C427" s="150"/>
      <c r="D427" s="151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</row>
    <row r="428" spans="1:17" ht="15.75">
      <c r="A428" s="149"/>
      <c r="B428" s="163"/>
      <c r="C428" s="150"/>
      <c r="D428" s="151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</row>
    <row r="429" spans="1:17" ht="15.75">
      <c r="A429" s="149"/>
      <c r="B429" s="163"/>
      <c r="C429" s="150"/>
      <c r="D429" s="151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</row>
    <row r="430" spans="1:17" ht="15.75">
      <c r="A430" s="149"/>
      <c r="B430" s="163"/>
      <c r="C430" s="150"/>
      <c r="D430" s="151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</row>
    <row r="431" spans="1:17" ht="15.75">
      <c r="A431" s="149"/>
      <c r="B431" s="163"/>
      <c r="C431" s="150"/>
      <c r="D431" s="151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</row>
    <row r="432" spans="1:17" ht="15.75">
      <c r="A432" s="149"/>
      <c r="B432" s="163"/>
      <c r="C432" s="150"/>
      <c r="D432" s="151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</row>
    <row r="433" spans="1:17" ht="15.75">
      <c r="A433" s="149"/>
      <c r="B433" s="163"/>
      <c r="C433" s="150"/>
      <c r="D433" s="151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</row>
    <row r="434" spans="1:17" ht="15.75">
      <c r="A434" s="149"/>
      <c r="B434" s="163"/>
      <c r="C434" s="150"/>
      <c r="D434" s="151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</row>
    <row r="435" spans="1:17" ht="15.75">
      <c r="A435" s="149"/>
      <c r="B435" s="163"/>
      <c r="C435" s="150"/>
      <c r="D435" s="151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</row>
    <row r="436" spans="1:17" ht="15.75">
      <c r="A436" s="149"/>
      <c r="B436" s="163"/>
      <c r="C436" s="150"/>
      <c r="D436" s="151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</row>
    <row r="437" spans="1:17" ht="15.75">
      <c r="A437" s="149"/>
      <c r="B437" s="163"/>
      <c r="C437" s="150"/>
      <c r="D437" s="151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</row>
    <row r="438" spans="1:17" ht="15.75">
      <c r="A438" s="149"/>
      <c r="B438" s="163"/>
      <c r="C438" s="150"/>
      <c r="D438" s="151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</row>
    <row r="439" spans="1:17" ht="15.75">
      <c r="A439" s="149"/>
      <c r="B439" s="163"/>
      <c r="C439" s="150"/>
      <c r="D439" s="151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</row>
    <row r="440" spans="1:17" ht="15.75">
      <c r="A440" s="149"/>
      <c r="B440" s="163"/>
      <c r="C440" s="150"/>
      <c r="D440" s="151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</row>
    <row r="441" spans="1:17" ht="15.75">
      <c r="A441" s="149"/>
      <c r="B441" s="163"/>
      <c r="C441" s="150"/>
      <c r="D441" s="151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</row>
    <row r="442" spans="1:17" ht="15.75">
      <c r="A442" s="149"/>
      <c r="B442" s="163"/>
      <c r="C442" s="150"/>
      <c r="D442" s="151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</row>
    <row r="443" spans="1:17" ht="15.75">
      <c r="A443" s="149"/>
      <c r="B443" s="163"/>
      <c r="C443" s="150"/>
      <c r="D443" s="151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</row>
    <row r="444" spans="1:17" ht="15.75">
      <c r="A444" s="149"/>
      <c r="B444" s="163"/>
      <c r="C444" s="150"/>
      <c r="D444" s="151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</row>
    <row r="445" spans="1:17" ht="15.75">
      <c r="A445" s="149"/>
      <c r="B445" s="163"/>
      <c r="C445" s="150"/>
      <c r="D445" s="151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</row>
    <row r="446" spans="1:17" ht="15.75">
      <c r="A446" s="149"/>
      <c r="B446" s="163"/>
      <c r="C446" s="150"/>
      <c r="D446" s="151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</row>
    <row r="447" spans="1:17" ht="15.75">
      <c r="A447" s="149"/>
      <c r="B447" s="163"/>
      <c r="C447" s="150"/>
      <c r="D447" s="151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</row>
    <row r="448" spans="1:17" ht="15.75">
      <c r="A448" s="149"/>
      <c r="B448" s="163"/>
      <c r="C448" s="150"/>
      <c r="D448" s="151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</row>
    <row r="449" spans="1:17" ht="15.75">
      <c r="A449" s="149"/>
      <c r="B449" s="163"/>
      <c r="C449" s="150"/>
      <c r="D449" s="151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</row>
    <row r="450" spans="1:17" ht="15.75">
      <c r="A450" s="149"/>
      <c r="B450" s="163"/>
      <c r="C450" s="150"/>
      <c r="D450" s="151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</row>
    <row r="451" spans="1:17" ht="15.75">
      <c r="A451" s="149"/>
      <c r="B451" s="163"/>
      <c r="C451" s="150"/>
      <c r="D451" s="151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</row>
    <row r="452" spans="1:17" ht="15.75">
      <c r="A452" s="149"/>
      <c r="B452" s="163"/>
      <c r="C452" s="150"/>
      <c r="D452" s="151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</row>
    <row r="453" spans="1:17" ht="15.75">
      <c r="A453" s="149"/>
      <c r="B453" s="163"/>
      <c r="C453" s="150"/>
      <c r="D453" s="151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</row>
    <row r="454" spans="1:17" ht="15.75">
      <c r="A454" s="149"/>
      <c r="B454" s="163"/>
      <c r="C454" s="150"/>
      <c r="D454" s="151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</row>
    <row r="455" spans="1:17" ht="15.75">
      <c r="A455" s="149"/>
      <c r="B455" s="163"/>
      <c r="C455" s="150"/>
      <c r="D455" s="151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</row>
    <row r="456" spans="1:17" ht="15.75">
      <c r="A456" s="149"/>
      <c r="B456" s="163"/>
      <c r="C456" s="150"/>
      <c r="D456" s="151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</row>
    <row r="457" spans="1:17" ht="15.75">
      <c r="A457" s="149"/>
      <c r="B457" s="163"/>
      <c r="C457" s="150"/>
      <c r="D457" s="151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</row>
    <row r="458" spans="1:17" ht="15.75">
      <c r="A458" s="149"/>
      <c r="B458" s="163"/>
      <c r="C458" s="150"/>
      <c r="D458" s="151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</row>
    <row r="459" spans="1:17" ht="15.75">
      <c r="A459" s="149"/>
      <c r="B459" s="163"/>
      <c r="C459" s="150"/>
      <c r="D459" s="151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</row>
    <row r="460" spans="1:17" ht="15.75">
      <c r="A460" s="149"/>
      <c r="B460" s="163"/>
      <c r="C460" s="150"/>
      <c r="D460" s="151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</row>
    <row r="461" spans="1:17" ht="15.75">
      <c r="A461" s="149"/>
      <c r="B461" s="163"/>
      <c r="C461" s="150"/>
      <c r="D461" s="151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</row>
    <row r="462" spans="1:17" ht="15.75">
      <c r="A462" s="149"/>
      <c r="B462" s="163"/>
      <c r="C462" s="150"/>
      <c r="D462" s="151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</row>
    <row r="463" spans="1:17" ht="15.75">
      <c r="A463" s="149"/>
      <c r="B463" s="163"/>
      <c r="C463" s="150"/>
      <c r="D463" s="151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</row>
    <row r="464" spans="1:17" ht="15.75">
      <c r="A464" s="149"/>
      <c r="B464" s="163"/>
      <c r="C464" s="150"/>
      <c r="D464" s="151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</row>
    <row r="465" spans="1:17" ht="15.75">
      <c r="A465" s="149"/>
      <c r="B465" s="163"/>
      <c r="C465" s="150"/>
      <c r="D465" s="151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</row>
    <row r="466" spans="1:17" ht="15.75">
      <c r="A466" s="149"/>
      <c r="B466" s="163"/>
      <c r="C466" s="150"/>
      <c r="D466" s="151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</row>
    <row r="467" spans="1:17" ht="15.75">
      <c r="A467" s="149"/>
      <c r="B467" s="163"/>
      <c r="C467" s="150"/>
      <c r="D467" s="151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</row>
    <row r="468" spans="1:17" ht="15.75">
      <c r="A468" s="149"/>
      <c r="B468" s="163"/>
      <c r="C468" s="150"/>
      <c r="D468" s="151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</row>
    <row r="469" spans="1:17" ht="15.75">
      <c r="A469" s="149"/>
      <c r="B469" s="163"/>
      <c r="C469" s="150"/>
      <c r="D469" s="151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</row>
    <row r="470" spans="1:17" ht="15.75">
      <c r="A470" s="149"/>
      <c r="B470" s="163"/>
      <c r="C470" s="150"/>
      <c r="D470" s="151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</row>
    <row r="471" spans="1:17" ht="15.75">
      <c r="A471" s="149"/>
      <c r="B471" s="163"/>
      <c r="C471" s="150"/>
      <c r="D471" s="151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</row>
    <row r="472" spans="1:17" ht="15.75">
      <c r="A472" s="149"/>
      <c r="B472" s="163"/>
      <c r="C472" s="150"/>
      <c r="D472" s="151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</row>
    <row r="473" spans="1:17" ht="15.75">
      <c r="A473" s="149"/>
      <c r="B473" s="163"/>
      <c r="C473" s="150"/>
      <c r="D473" s="151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</row>
    <row r="474" spans="1:17" ht="15.75">
      <c r="A474" s="149"/>
      <c r="B474" s="163"/>
      <c r="C474" s="150"/>
      <c r="D474" s="151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</row>
    <row r="475" spans="1:17" ht="15.75">
      <c r="A475" s="149"/>
      <c r="B475" s="163"/>
      <c r="C475" s="150"/>
      <c r="D475" s="151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</row>
    <row r="476" spans="1:17" ht="15.75">
      <c r="A476" s="149"/>
      <c r="B476" s="163"/>
      <c r="C476" s="150"/>
      <c r="D476" s="151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</row>
    <row r="477" spans="1:17" ht="15.75">
      <c r="A477" s="149"/>
      <c r="B477" s="163"/>
      <c r="C477" s="150"/>
      <c r="D477" s="151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</row>
    <row r="478" spans="1:17" ht="15.75">
      <c r="A478" s="149"/>
      <c r="B478" s="163"/>
      <c r="C478" s="150"/>
      <c r="D478" s="151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</row>
    <row r="479" spans="1:17" ht="15.75">
      <c r="A479" s="149"/>
      <c r="B479" s="163"/>
      <c r="C479" s="150"/>
      <c r="D479" s="151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</row>
    <row r="480" spans="1:17" ht="15.75">
      <c r="A480" s="149"/>
      <c r="B480" s="163"/>
      <c r="C480" s="150"/>
      <c r="D480" s="151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</row>
    <row r="481" spans="1:17" ht="15.75">
      <c r="A481" s="149"/>
      <c r="B481" s="163"/>
      <c r="C481" s="150"/>
      <c r="D481" s="151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</row>
    <row r="482" spans="1:17" ht="15.75">
      <c r="A482" s="149"/>
      <c r="B482" s="163"/>
      <c r="C482" s="150"/>
      <c r="D482" s="151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</row>
    <row r="483" spans="1:17" ht="15.75">
      <c r="A483" s="149"/>
      <c r="B483" s="163"/>
      <c r="C483" s="150"/>
      <c r="D483" s="151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</row>
    <row r="484" spans="1:17" ht="15.75">
      <c r="A484" s="149"/>
      <c r="B484" s="163"/>
      <c r="C484" s="150"/>
      <c r="D484" s="151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</row>
    <row r="485" spans="1:17" ht="15.75">
      <c r="A485" s="149"/>
      <c r="B485" s="163"/>
      <c r="C485" s="150"/>
      <c r="D485" s="151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</row>
    <row r="486" spans="1:17" ht="15.75">
      <c r="A486" s="149"/>
      <c r="B486" s="163"/>
      <c r="C486" s="150"/>
      <c r="D486" s="151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</row>
    <row r="487" spans="1:17" ht="15.75">
      <c r="A487" s="149"/>
      <c r="B487" s="163"/>
      <c r="C487" s="150"/>
      <c r="D487" s="151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</row>
    <row r="488" spans="1:17" ht="15.75">
      <c r="A488" s="149"/>
      <c r="B488" s="163"/>
      <c r="C488" s="150"/>
      <c r="D488" s="151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</row>
    <row r="489" spans="1:17" ht="15.75">
      <c r="A489" s="149"/>
      <c r="B489" s="163"/>
      <c r="C489" s="150"/>
      <c r="D489" s="151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</row>
    <row r="490" spans="1:17" ht="15.75">
      <c r="A490" s="149"/>
      <c r="B490" s="163"/>
      <c r="C490" s="150"/>
      <c r="D490" s="151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</row>
    <row r="491" spans="1:17" ht="15.75">
      <c r="A491" s="149"/>
      <c r="B491" s="163"/>
      <c r="C491" s="150"/>
      <c r="D491" s="151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</row>
    <row r="492" spans="1:17" ht="15.75">
      <c r="A492" s="149"/>
      <c r="B492" s="163"/>
      <c r="C492" s="150"/>
      <c r="D492" s="151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</row>
    <row r="493" spans="1:17" ht="15.75">
      <c r="A493" s="149"/>
      <c r="B493" s="163"/>
      <c r="C493" s="150"/>
      <c r="D493" s="151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</row>
    <row r="494" spans="1:17" ht="15.75">
      <c r="A494" s="149"/>
      <c r="B494" s="163"/>
      <c r="C494" s="150"/>
      <c r="D494" s="151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</row>
    <row r="495" spans="1:17" ht="15.75">
      <c r="A495" s="149"/>
      <c r="B495" s="163"/>
      <c r="C495" s="150"/>
      <c r="D495" s="151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</row>
    <row r="496" spans="1:17" ht="15.75">
      <c r="A496" s="149"/>
      <c r="B496" s="163"/>
      <c r="C496" s="150"/>
      <c r="D496" s="151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</row>
    <row r="497" spans="1:17" ht="15.75">
      <c r="A497" s="149"/>
      <c r="B497" s="163"/>
      <c r="C497" s="150"/>
      <c r="D497" s="151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</row>
    <row r="498" spans="1:17" ht="15.75">
      <c r="A498" s="149"/>
      <c r="B498" s="163"/>
      <c r="C498" s="150"/>
      <c r="D498" s="151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</row>
    <row r="499" spans="1:17" ht="15.75">
      <c r="A499" s="149"/>
      <c r="B499" s="163"/>
      <c r="C499" s="150"/>
      <c r="D499" s="151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</row>
    <row r="500" spans="1:17" ht="15.75">
      <c r="A500" s="149"/>
      <c r="B500" s="163"/>
      <c r="C500" s="150"/>
      <c r="D500" s="151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</row>
    <row r="501" spans="1:17" ht="15.75">
      <c r="A501" s="149"/>
      <c r="B501" s="163"/>
      <c r="C501" s="150"/>
      <c r="D501" s="151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</row>
    <row r="502" spans="1:17" ht="15.75">
      <c r="A502" s="149"/>
      <c r="B502" s="163"/>
      <c r="C502" s="150"/>
      <c r="D502" s="151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</row>
    <row r="503" spans="1:17" ht="15.75">
      <c r="A503" s="149"/>
      <c r="B503" s="163"/>
      <c r="C503" s="150"/>
      <c r="D503" s="151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</row>
    <row r="504" spans="1:17" ht="15.75">
      <c r="A504" s="149"/>
      <c r="B504" s="163"/>
      <c r="C504" s="150"/>
      <c r="D504" s="151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</row>
    <row r="505" spans="1:17" ht="15.75">
      <c r="A505" s="149"/>
      <c r="B505" s="163"/>
      <c r="C505" s="150"/>
      <c r="D505" s="151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</row>
    <row r="506" spans="1:17" ht="15.75">
      <c r="A506" s="149"/>
      <c r="B506" s="163"/>
      <c r="C506" s="150"/>
      <c r="D506" s="151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</row>
    <row r="507" spans="1:17" ht="15.75">
      <c r="A507" s="149"/>
      <c r="B507" s="163"/>
      <c r="C507" s="150"/>
      <c r="D507" s="151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</row>
    <row r="508" spans="1:17" ht="15.75">
      <c r="A508" s="149"/>
      <c r="B508" s="163"/>
      <c r="C508" s="150"/>
      <c r="D508" s="151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</row>
    <row r="509" spans="1:17" ht="15.75">
      <c r="A509" s="149"/>
      <c r="B509" s="163"/>
      <c r="C509" s="150"/>
      <c r="D509" s="151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</row>
    <row r="510" spans="1:17" ht="15.75">
      <c r="A510" s="149"/>
      <c r="B510" s="163"/>
      <c r="C510" s="150"/>
      <c r="D510" s="151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</row>
    <row r="511" spans="1:17" ht="15.75">
      <c r="A511" s="149"/>
      <c r="B511" s="163"/>
      <c r="C511" s="150"/>
      <c r="D511" s="151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</row>
    <row r="512" spans="1:17" ht="15.75">
      <c r="A512" s="149"/>
      <c r="B512" s="163"/>
      <c r="C512" s="150"/>
      <c r="D512" s="151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</row>
    <row r="513" spans="1:17" ht="15.75">
      <c r="A513" s="149"/>
      <c r="B513" s="163"/>
      <c r="C513" s="150"/>
      <c r="D513" s="151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</row>
    <row r="514" spans="1:17" ht="15.75">
      <c r="A514" s="149"/>
      <c r="B514" s="163"/>
      <c r="C514" s="150"/>
      <c r="D514" s="151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</row>
    <row r="515" spans="1:17" ht="15.75">
      <c r="A515" s="149"/>
      <c r="B515" s="163"/>
      <c r="C515" s="150"/>
      <c r="D515" s="151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</row>
    <row r="516" spans="1:17" ht="15.75">
      <c r="A516" s="149"/>
      <c r="B516" s="163"/>
      <c r="C516" s="150"/>
      <c r="D516" s="151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</row>
    <row r="517" spans="1:17" ht="15.75">
      <c r="A517" s="149"/>
      <c r="B517" s="163"/>
      <c r="C517" s="150"/>
      <c r="D517" s="151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</row>
    <row r="518" spans="1:17" ht="15.75">
      <c r="A518" s="149"/>
      <c r="B518" s="163"/>
      <c r="C518" s="150"/>
      <c r="D518" s="151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</row>
    <row r="519" spans="1:17" ht="15.75">
      <c r="A519" s="149"/>
      <c r="B519" s="163"/>
      <c r="C519" s="150"/>
      <c r="D519" s="151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</row>
    <row r="520" spans="1:17" ht="15.75">
      <c r="A520" s="149"/>
      <c r="B520" s="163"/>
      <c r="C520" s="150"/>
      <c r="D520" s="151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</row>
    <row r="521" spans="1:17" ht="15.75">
      <c r="A521" s="149"/>
      <c r="B521" s="163"/>
      <c r="C521" s="150"/>
      <c r="D521" s="151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</row>
    <row r="522" spans="1:17" ht="15.75">
      <c r="A522" s="149"/>
      <c r="B522" s="163"/>
      <c r="C522" s="150"/>
      <c r="D522" s="151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</row>
    <row r="523" spans="1:17" ht="15.75">
      <c r="A523" s="149"/>
      <c r="B523" s="163"/>
      <c r="C523" s="150"/>
      <c r="D523" s="151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</row>
    <row r="524" spans="1:17" ht="15.75">
      <c r="A524" s="149"/>
      <c r="B524" s="163"/>
      <c r="C524" s="150"/>
      <c r="D524" s="151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</row>
    <row r="525" spans="1:17" ht="15.75">
      <c r="A525" s="149"/>
      <c r="B525" s="163"/>
      <c r="C525" s="150"/>
      <c r="D525" s="151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</row>
    <row r="526" spans="1:17" ht="15.75">
      <c r="A526" s="149"/>
      <c r="B526" s="163"/>
      <c r="C526" s="150"/>
      <c r="D526" s="151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</row>
    <row r="527" spans="1:17" ht="15.75">
      <c r="A527" s="149"/>
      <c r="B527" s="163"/>
      <c r="C527" s="150"/>
      <c r="D527" s="151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</row>
    <row r="528" spans="1:17" ht="15.75">
      <c r="A528" s="149"/>
      <c r="B528" s="163"/>
      <c r="C528" s="150"/>
      <c r="D528" s="151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</row>
    <row r="529" spans="1:17" ht="15.75">
      <c r="A529" s="149"/>
      <c r="B529" s="163"/>
      <c r="C529" s="150"/>
      <c r="D529" s="151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</row>
    <row r="530" spans="1:17" ht="15.75">
      <c r="A530" s="149"/>
      <c r="B530" s="163"/>
      <c r="C530" s="150"/>
      <c r="D530" s="151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</row>
    <row r="531" spans="1:17" ht="15.75">
      <c r="A531" s="149"/>
      <c r="B531" s="163"/>
      <c r="C531" s="150"/>
      <c r="D531" s="151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</row>
    <row r="532" spans="1:17" ht="15.75">
      <c r="A532" s="149"/>
      <c r="B532" s="163"/>
      <c r="C532" s="150"/>
      <c r="D532" s="151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</row>
    <row r="533" spans="1:17" ht="15.75">
      <c r="A533" s="149"/>
      <c r="B533" s="163"/>
      <c r="C533" s="150"/>
      <c r="D533" s="151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</row>
    <row r="534" spans="1:17" ht="15.75">
      <c r="A534" s="149"/>
      <c r="B534" s="163"/>
      <c r="C534" s="150"/>
      <c r="D534" s="151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</row>
    <row r="535" spans="1:17" ht="15.75">
      <c r="A535" s="149"/>
      <c r="B535" s="163"/>
      <c r="C535" s="150"/>
      <c r="D535" s="151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</row>
    <row r="536" spans="1:17" ht="15.75">
      <c r="A536" s="149"/>
      <c r="B536" s="163"/>
      <c r="C536" s="150"/>
      <c r="D536" s="151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</row>
    <row r="537" spans="1:17" ht="15.75">
      <c r="A537" s="149"/>
      <c r="B537" s="163"/>
      <c r="C537" s="150"/>
      <c r="D537" s="151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</row>
    <row r="538" spans="1:17" ht="15.75">
      <c r="A538" s="149"/>
      <c r="B538" s="163"/>
      <c r="C538" s="150"/>
      <c r="D538" s="151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</row>
    <row r="539" spans="1:17" ht="15.75">
      <c r="A539" s="149"/>
      <c r="B539" s="163"/>
      <c r="C539" s="150"/>
      <c r="D539" s="151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</row>
    <row r="540" spans="1:17" ht="15.75">
      <c r="A540" s="149"/>
      <c r="B540" s="163"/>
      <c r="C540" s="150"/>
      <c r="D540" s="151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</row>
    <row r="541" spans="1:17" ht="15.75">
      <c r="A541" s="149"/>
      <c r="B541" s="163"/>
      <c r="C541" s="150"/>
      <c r="D541" s="151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</row>
    <row r="542" spans="1:17" ht="15.75">
      <c r="A542" s="149"/>
      <c r="B542" s="163"/>
      <c r="C542" s="150"/>
      <c r="D542" s="151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</row>
    <row r="543" spans="1:17" ht="15.75">
      <c r="A543" s="149"/>
      <c r="B543" s="163"/>
      <c r="C543" s="150"/>
      <c r="D543" s="151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</row>
    <row r="544" spans="1:17" ht="15.75">
      <c r="A544" s="149"/>
      <c r="B544" s="163"/>
      <c r="C544" s="150"/>
      <c r="D544" s="151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</row>
    <row r="545" spans="1:17" ht="15.75">
      <c r="A545" s="149"/>
      <c r="B545" s="163"/>
      <c r="C545" s="150"/>
      <c r="D545" s="151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</row>
    <row r="546" spans="1:17" ht="15.75">
      <c r="A546" s="149"/>
      <c r="B546" s="163"/>
      <c r="C546" s="150"/>
      <c r="D546" s="151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</row>
    <row r="547" spans="1:17" ht="15.75">
      <c r="A547" s="149"/>
      <c r="B547" s="163"/>
      <c r="C547" s="150"/>
      <c r="D547" s="151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</row>
    <row r="548" spans="1:17" ht="15.75">
      <c r="A548" s="149"/>
      <c r="B548" s="163"/>
      <c r="C548" s="150"/>
      <c r="D548" s="151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</row>
    <row r="549" spans="1:17" ht="15.75">
      <c r="A549" s="149"/>
      <c r="B549" s="163"/>
      <c r="C549" s="150"/>
      <c r="D549" s="151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</row>
    <row r="550" spans="1:17" ht="15.75">
      <c r="A550" s="149"/>
      <c r="B550" s="163"/>
      <c r="C550" s="150"/>
      <c r="D550" s="151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</row>
    <row r="551" spans="1:17" ht="15.75">
      <c r="A551" s="149"/>
      <c r="B551" s="163"/>
      <c r="C551" s="150"/>
      <c r="D551" s="151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</row>
    <row r="552" spans="1:17" ht="15.75">
      <c r="A552" s="149"/>
      <c r="B552" s="163"/>
      <c r="C552" s="150"/>
      <c r="D552" s="151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</row>
    <row r="553" spans="1:17" ht="15.75">
      <c r="A553" s="149"/>
      <c r="B553" s="163"/>
      <c r="C553" s="150"/>
      <c r="D553" s="151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</row>
    <row r="554" spans="1:17" ht="15.75">
      <c r="A554" s="149"/>
      <c r="B554" s="163"/>
      <c r="C554" s="150"/>
      <c r="D554" s="151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</row>
    <row r="555" spans="1:17" ht="15.75">
      <c r="A555" s="149"/>
      <c r="B555" s="163"/>
      <c r="C555" s="150"/>
      <c r="D555" s="151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</row>
    <row r="556" spans="1:17" ht="15.75">
      <c r="A556" s="149"/>
      <c r="B556" s="163"/>
      <c r="C556" s="150"/>
      <c r="D556" s="151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</row>
    <row r="557" spans="1:17" ht="15.75">
      <c r="A557" s="149"/>
      <c r="B557" s="163"/>
      <c r="C557" s="150"/>
      <c r="D557" s="151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</row>
    <row r="558" spans="1:17" ht="15.75">
      <c r="A558" s="149"/>
      <c r="B558" s="163"/>
      <c r="C558" s="150"/>
      <c r="D558" s="151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</row>
    <row r="559" spans="1:17" ht="15.75">
      <c r="A559" s="149"/>
      <c r="B559" s="163"/>
      <c r="C559" s="150"/>
      <c r="D559" s="151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</row>
    <row r="560" spans="1:17" ht="15.75">
      <c r="A560" s="149"/>
      <c r="B560" s="163"/>
      <c r="C560" s="150"/>
      <c r="D560" s="151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</row>
    <row r="561" spans="1:17" ht="15.75">
      <c r="A561" s="149"/>
      <c r="B561" s="163"/>
      <c r="C561" s="150"/>
      <c r="D561" s="151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</row>
    <row r="562" spans="1:17" ht="15.75">
      <c r="A562" s="149"/>
      <c r="B562" s="163"/>
      <c r="C562" s="150"/>
      <c r="D562" s="151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</row>
    <row r="563" spans="1:17" ht="15.75">
      <c r="A563" s="149"/>
      <c r="B563" s="163"/>
      <c r="C563" s="150"/>
      <c r="D563" s="151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</row>
    <row r="564" spans="1:17" ht="15.75">
      <c r="A564" s="149"/>
      <c r="B564" s="163"/>
      <c r="C564" s="150"/>
      <c r="D564" s="151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</row>
    <row r="565" spans="1:17" ht="15.75">
      <c r="A565" s="149"/>
      <c r="B565" s="163"/>
      <c r="C565" s="150"/>
      <c r="D565" s="151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</row>
    <row r="566" spans="1:17" ht="15.75">
      <c r="A566" s="149"/>
      <c r="B566" s="163"/>
      <c r="C566" s="150"/>
      <c r="D566" s="151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</row>
    <row r="567" spans="1:17" ht="15.75">
      <c r="A567" s="149"/>
      <c r="B567" s="163"/>
      <c r="C567" s="150"/>
      <c r="D567" s="151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</row>
    <row r="568" spans="1:17" ht="15.75">
      <c r="A568" s="149"/>
      <c r="B568" s="163"/>
      <c r="C568" s="150"/>
      <c r="D568" s="151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</row>
    <row r="569" spans="1:17" ht="15.75">
      <c r="A569" s="149"/>
      <c r="B569" s="163"/>
      <c r="C569" s="150"/>
      <c r="D569" s="151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</row>
    <row r="570" spans="1:17" ht="15.75">
      <c r="A570" s="149"/>
      <c r="B570" s="163"/>
      <c r="C570" s="150"/>
      <c r="D570" s="151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</row>
    <row r="571" spans="1:17" ht="15.75">
      <c r="A571" s="149"/>
      <c r="B571" s="163"/>
      <c r="C571" s="150"/>
      <c r="D571" s="151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</row>
    <row r="572" spans="1:17" ht="15.75">
      <c r="A572" s="149"/>
      <c r="B572" s="163"/>
      <c r="C572" s="150"/>
      <c r="D572" s="151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</row>
    <row r="573" spans="1:17" ht="15.75">
      <c r="A573" s="149"/>
      <c r="B573" s="163"/>
      <c r="C573" s="150"/>
      <c r="D573" s="151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</row>
    <row r="574" spans="1:17" ht="15.75">
      <c r="A574" s="149"/>
      <c r="B574" s="163"/>
      <c r="C574" s="150"/>
      <c r="D574" s="151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</row>
    <row r="575" spans="1:17" ht="15.75">
      <c r="A575" s="149"/>
      <c r="B575" s="163"/>
      <c r="C575" s="150"/>
      <c r="D575" s="151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</row>
    <row r="576" spans="1:17" ht="15.75">
      <c r="A576" s="149"/>
      <c r="B576" s="163"/>
      <c r="C576" s="150"/>
      <c r="D576" s="151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</row>
    <row r="577" spans="1:17" ht="15.75">
      <c r="A577" s="149"/>
      <c r="B577" s="163"/>
      <c r="C577" s="150"/>
      <c r="D577" s="151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</row>
    <row r="578" spans="1:17" ht="15.75">
      <c r="A578" s="149"/>
      <c r="B578" s="163"/>
      <c r="C578" s="150"/>
      <c r="D578" s="151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</row>
    <row r="579" spans="1:17" ht="15.75">
      <c r="A579" s="149"/>
      <c r="B579" s="163"/>
      <c r="C579" s="150"/>
      <c r="D579" s="151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</row>
    <row r="580" spans="1:17" ht="15.75">
      <c r="A580" s="149"/>
      <c r="B580" s="163"/>
      <c r="C580" s="150"/>
      <c r="D580" s="151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</row>
    <row r="581" spans="1:17" ht="15.75">
      <c r="A581" s="149"/>
      <c r="B581" s="163"/>
      <c r="C581" s="150"/>
      <c r="D581" s="151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</row>
    <row r="582" spans="1:17" ht="15.75">
      <c r="A582" s="149"/>
      <c r="B582" s="163"/>
      <c r="C582" s="150"/>
      <c r="D582" s="151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</row>
    <row r="583" spans="1:17" ht="15.75">
      <c r="A583" s="149"/>
      <c r="B583" s="163"/>
      <c r="C583" s="150"/>
      <c r="D583" s="151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</row>
    <row r="584" spans="1:17" ht="15.75">
      <c r="A584" s="149"/>
      <c r="B584" s="163"/>
      <c r="C584" s="150"/>
      <c r="D584" s="151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</row>
    <row r="585" spans="1:17" ht="15.75">
      <c r="A585" s="149"/>
      <c r="B585" s="163"/>
      <c r="C585" s="150"/>
      <c r="D585" s="151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</row>
    <row r="586" spans="1:17" ht="15.75">
      <c r="A586" s="149"/>
      <c r="B586" s="163"/>
      <c r="C586" s="150"/>
      <c r="D586" s="151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</row>
    <row r="587" spans="1:17" ht="15.75">
      <c r="A587" s="149"/>
      <c r="B587" s="163"/>
      <c r="C587" s="150"/>
      <c r="D587" s="151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</row>
    <row r="588" spans="1:17" ht="15.75">
      <c r="A588" s="149"/>
      <c r="B588" s="163"/>
      <c r="C588" s="150"/>
      <c r="D588" s="151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</row>
    <row r="589" spans="1:17" ht="15.75">
      <c r="A589" s="149"/>
      <c r="B589" s="163"/>
      <c r="C589" s="150"/>
      <c r="D589" s="151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</row>
    <row r="590" spans="1:17" ht="15.75">
      <c r="A590" s="149"/>
      <c r="B590" s="163"/>
      <c r="C590" s="150"/>
      <c r="D590" s="151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</row>
    <row r="591" spans="1:17" ht="15.75">
      <c r="A591" s="149"/>
      <c r="B591" s="163"/>
      <c r="C591" s="150"/>
      <c r="D591" s="151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</row>
    <row r="592" spans="1:17" ht="15.75">
      <c r="A592" s="149"/>
      <c r="B592" s="163"/>
      <c r="C592" s="150"/>
      <c r="D592" s="151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</row>
    <row r="593" spans="1:17" ht="15.75">
      <c r="A593" s="149"/>
      <c r="B593" s="163"/>
      <c r="C593" s="150"/>
      <c r="D593" s="151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</row>
    <row r="594" spans="1:17" ht="15.75">
      <c r="A594" s="149"/>
      <c r="B594" s="163"/>
      <c r="C594" s="150"/>
      <c r="D594" s="151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</row>
    <row r="595" spans="1:17" ht="15.75">
      <c r="A595" s="149"/>
      <c r="B595" s="163"/>
      <c r="C595" s="150"/>
      <c r="D595" s="151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</row>
    <row r="596" spans="1:17" ht="15.75">
      <c r="A596" s="149"/>
      <c r="B596" s="163"/>
      <c r="C596" s="150"/>
      <c r="D596" s="151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</row>
    <row r="597" spans="1:17" ht="15.75">
      <c r="A597" s="149"/>
      <c r="B597" s="163"/>
      <c r="C597" s="150"/>
      <c r="D597" s="151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</row>
    <row r="598" spans="1:17" ht="15.75">
      <c r="A598" s="149"/>
      <c r="B598" s="163"/>
      <c r="C598" s="150"/>
      <c r="D598" s="151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</row>
    <row r="599" spans="1:17" ht="15.75">
      <c r="A599" s="149"/>
      <c r="B599" s="163"/>
      <c r="C599" s="150"/>
      <c r="D599" s="151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</row>
    <row r="600" spans="1:17" ht="15.75">
      <c r="A600" s="149"/>
      <c r="B600" s="163"/>
      <c r="C600" s="150"/>
      <c r="D600" s="151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</row>
    <row r="601" spans="1:17" ht="15.75">
      <c r="A601" s="149"/>
      <c r="B601" s="163"/>
      <c r="C601" s="150"/>
      <c r="D601" s="151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</row>
    <row r="602" spans="1:17" ht="15.75">
      <c r="A602" s="149"/>
      <c r="B602" s="163"/>
      <c r="C602" s="150"/>
      <c r="D602" s="151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</row>
    <row r="603" spans="1:17" ht="15.75">
      <c r="A603" s="149"/>
      <c r="B603" s="163"/>
      <c r="C603" s="150"/>
      <c r="D603" s="151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</row>
    <row r="604" spans="1:17" ht="15.75">
      <c r="A604" s="149"/>
      <c r="B604" s="163"/>
      <c r="C604" s="150"/>
      <c r="D604" s="151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</row>
    <row r="605" spans="1:17" ht="15.75">
      <c r="A605" s="149"/>
      <c r="B605" s="163"/>
      <c r="C605" s="150"/>
      <c r="D605" s="151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</row>
    <row r="606" spans="1:17" ht="15.75">
      <c r="A606" s="149"/>
      <c r="B606" s="163"/>
      <c r="C606" s="150"/>
      <c r="D606" s="151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</row>
    <row r="607" spans="1:17" ht="15.75">
      <c r="A607" s="149"/>
      <c r="B607" s="163"/>
      <c r="C607" s="150"/>
      <c r="D607" s="151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</row>
    <row r="608" spans="1:17" ht="15.75">
      <c r="A608" s="149"/>
      <c r="B608" s="163"/>
      <c r="C608" s="150"/>
      <c r="D608" s="151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</row>
    <row r="609" spans="1:17" ht="15.75">
      <c r="A609" s="149"/>
      <c r="B609" s="163"/>
      <c r="C609" s="150"/>
      <c r="D609" s="151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</row>
    <row r="610" spans="1:17" ht="15.75">
      <c r="A610" s="149"/>
      <c r="B610" s="163"/>
      <c r="C610" s="150"/>
      <c r="D610" s="151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</row>
    <row r="611" spans="1:17" ht="15.75">
      <c r="A611" s="149"/>
      <c r="B611" s="163"/>
      <c r="C611" s="150"/>
      <c r="D611" s="151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</row>
    <row r="612" spans="1:17" ht="15.75">
      <c r="A612" s="149"/>
      <c r="B612" s="163"/>
      <c r="C612" s="150"/>
      <c r="D612" s="151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</row>
    <row r="613" spans="1:17" ht="15.75">
      <c r="A613" s="149"/>
      <c r="B613" s="163"/>
      <c r="C613" s="150"/>
      <c r="D613" s="151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</row>
    <row r="614" spans="1:17" ht="15.75">
      <c r="A614" s="149"/>
      <c r="B614" s="163"/>
      <c r="C614" s="150"/>
      <c r="D614" s="151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</row>
    <row r="615" spans="1:17" ht="15.75">
      <c r="A615" s="149"/>
      <c r="B615" s="163"/>
      <c r="C615" s="150"/>
      <c r="D615" s="151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</row>
    <row r="616" spans="1:17" ht="15.75">
      <c r="A616" s="149"/>
      <c r="B616" s="163"/>
      <c r="C616" s="150"/>
      <c r="D616" s="151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</row>
    <row r="617" spans="1:17" ht="15.75">
      <c r="A617" s="149"/>
      <c r="B617" s="163"/>
      <c r="C617" s="150"/>
      <c r="D617" s="151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</row>
    <row r="618" spans="1:17" ht="15.75">
      <c r="A618" s="149"/>
      <c r="B618" s="163"/>
      <c r="C618" s="150"/>
      <c r="D618" s="151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</row>
    <row r="619" spans="1:17" ht="15.75">
      <c r="A619" s="149"/>
      <c r="B619" s="163"/>
      <c r="C619" s="150"/>
      <c r="D619" s="151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</row>
    <row r="620" spans="1:17" ht="15.75">
      <c r="A620" s="149"/>
      <c r="B620" s="163"/>
      <c r="C620" s="150"/>
      <c r="D620" s="151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</row>
    <row r="621" spans="1:17" ht="15.75">
      <c r="A621" s="149"/>
      <c r="B621" s="163"/>
      <c r="C621" s="150"/>
      <c r="D621" s="151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</row>
    <row r="622" spans="1:17" ht="15.75">
      <c r="A622" s="149"/>
      <c r="B622" s="163"/>
      <c r="C622" s="150"/>
      <c r="D622" s="151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</row>
    <row r="623" spans="1:17" ht="15.75">
      <c r="A623" s="149"/>
      <c r="B623" s="163"/>
      <c r="C623" s="150"/>
      <c r="D623" s="151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</row>
    <row r="624" spans="1:17" ht="15.75">
      <c r="A624" s="149"/>
      <c r="B624" s="163"/>
      <c r="C624" s="150"/>
      <c r="D624" s="151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</row>
    <row r="625" spans="1:17" ht="15.75">
      <c r="A625" s="149"/>
      <c r="B625" s="163"/>
      <c r="C625" s="150"/>
      <c r="D625" s="151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</row>
    <row r="626" spans="1:17" ht="15.75">
      <c r="A626" s="149"/>
      <c r="B626" s="163"/>
      <c r="C626" s="150"/>
      <c r="D626" s="151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</row>
    <row r="627" spans="1:17" ht="15.75">
      <c r="A627" s="149"/>
      <c r="B627" s="163"/>
      <c r="C627" s="150"/>
      <c r="D627" s="151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</row>
    <row r="628" spans="1:17" ht="15.75">
      <c r="A628" s="149"/>
      <c r="B628" s="163"/>
      <c r="C628" s="150"/>
      <c r="D628" s="151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</row>
    <row r="629" spans="1:17" ht="15.75">
      <c r="A629" s="149"/>
      <c r="B629" s="163"/>
      <c r="C629" s="150"/>
      <c r="D629" s="151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</row>
    <row r="630" spans="1:17" ht="15.75">
      <c r="A630" s="149"/>
      <c r="B630" s="163"/>
      <c r="C630" s="150"/>
      <c r="D630" s="151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</row>
    <row r="631" spans="1:17" ht="15.75">
      <c r="A631" s="149"/>
      <c r="B631" s="163"/>
      <c r="C631" s="150"/>
      <c r="D631" s="151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</row>
    <row r="632" spans="1:17" ht="15.75">
      <c r="A632" s="149"/>
      <c r="B632" s="163"/>
      <c r="C632" s="150"/>
      <c r="D632" s="151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</row>
    <row r="633" spans="1:17" ht="15.75">
      <c r="A633" s="149"/>
      <c r="B633" s="163"/>
      <c r="C633" s="150"/>
      <c r="D633" s="151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</row>
    <row r="634" spans="1:17" ht="15.75">
      <c r="A634" s="149"/>
      <c r="B634" s="163"/>
      <c r="C634" s="150"/>
      <c r="D634" s="151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</row>
    <row r="635" spans="1:17" ht="15.75">
      <c r="A635" s="149"/>
      <c r="B635" s="163"/>
      <c r="C635" s="150"/>
      <c r="D635" s="151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</row>
    <row r="636" spans="1:17" ht="15.75">
      <c r="A636" s="149"/>
      <c r="B636" s="163"/>
      <c r="C636" s="150"/>
      <c r="D636" s="151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</row>
    <row r="637" spans="1:17" ht="15.75">
      <c r="A637" s="149"/>
      <c r="B637" s="163"/>
      <c r="C637" s="150"/>
      <c r="D637" s="151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</row>
    <row r="638" spans="1:17" ht="15.75">
      <c r="A638" s="149"/>
      <c r="B638" s="163"/>
      <c r="C638" s="150"/>
      <c r="D638" s="151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</row>
    <row r="639" spans="1:17" ht="15.75">
      <c r="A639" s="149"/>
      <c r="B639" s="163"/>
      <c r="C639" s="150"/>
      <c r="D639" s="151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</row>
    <row r="640" spans="1:17" ht="15.75">
      <c r="A640" s="149"/>
      <c r="B640" s="163"/>
      <c r="C640" s="150"/>
      <c r="D640" s="151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</row>
    <row r="641" spans="1:17" ht="15.75">
      <c r="A641" s="149"/>
      <c r="B641" s="163"/>
      <c r="C641" s="150"/>
      <c r="D641" s="151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</row>
    <row r="642" spans="1:17" ht="15.75">
      <c r="A642" s="149"/>
      <c r="B642" s="163"/>
      <c r="C642" s="150"/>
      <c r="D642" s="151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</row>
    <row r="643" spans="1:17" ht="15.75">
      <c r="A643" s="149"/>
      <c r="B643" s="163"/>
      <c r="C643" s="150"/>
      <c r="D643" s="151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</row>
    <row r="644" spans="1:17" ht="15.75">
      <c r="A644" s="149"/>
      <c r="B644" s="163"/>
      <c r="C644" s="150"/>
      <c r="D644" s="151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</row>
    <row r="645" spans="1:17" ht="15.75">
      <c r="A645" s="149"/>
      <c r="B645" s="163"/>
      <c r="C645" s="150"/>
      <c r="D645" s="151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</row>
    <row r="646" spans="1:17" ht="15.75">
      <c r="A646" s="149"/>
      <c r="B646" s="163"/>
      <c r="C646" s="150"/>
      <c r="D646" s="151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</row>
    <row r="647" spans="1:17" ht="15.75">
      <c r="A647" s="149"/>
      <c r="B647" s="163"/>
      <c r="C647" s="150"/>
      <c r="D647" s="151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</row>
    <row r="648" spans="1:17" ht="15.75">
      <c r="A648" s="149"/>
      <c r="B648" s="163"/>
      <c r="C648" s="150"/>
      <c r="D648" s="151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</row>
    <row r="649" spans="1:17" ht="15.75">
      <c r="A649" s="149"/>
      <c r="B649" s="163"/>
      <c r="C649" s="150"/>
      <c r="D649" s="151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</row>
    <row r="650" spans="1:17" ht="15.75">
      <c r="A650" s="149"/>
      <c r="B650" s="163"/>
      <c r="C650" s="150"/>
      <c r="D650" s="151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</row>
    <row r="651" spans="1:17" ht="15.75">
      <c r="A651" s="149"/>
      <c r="B651" s="163"/>
      <c r="C651" s="150"/>
      <c r="D651" s="151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</row>
    <row r="652" spans="1:17" ht="15.75">
      <c r="A652" s="149"/>
      <c r="B652" s="163"/>
      <c r="C652" s="150"/>
      <c r="D652" s="151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</row>
    <row r="653" spans="1:17" ht="15.75">
      <c r="A653" s="149"/>
      <c r="B653" s="163"/>
      <c r="C653" s="150"/>
      <c r="D653" s="151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</row>
    <row r="654" spans="1:17" ht="15.75">
      <c r="A654" s="149"/>
      <c r="B654" s="163"/>
      <c r="C654" s="150"/>
      <c r="D654" s="151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</row>
    <row r="655" spans="1:17" ht="15.75">
      <c r="A655" s="149"/>
      <c r="B655" s="163"/>
      <c r="C655" s="150"/>
      <c r="D655" s="151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</row>
    <row r="656" spans="1:17" ht="15.75">
      <c r="A656" s="149"/>
      <c r="B656" s="163"/>
      <c r="C656" s="150"/>
      <c r="D656" s="151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</row>
    <row r="657" spans="1:17" ht="15.75">
      <c r="A657" s="149"/>
      <c r="B657" s="163"/>
      <c r="C657" s="150"/>
      <c r="D657" s="151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</row>
    <row r="658" spans="1:17" ht="15.75">
      <c r="A658" s="149"/>
      <c r="B658" s="163"/>
      <c r="C658" s="150"/>
      <c r="D658" s="151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</row>
    <row r="659" spans="1:17" ht="15.75">
      <c r="A659" s="149"/>
      <c r="B659" s="163"/>
      <c r="C659" s="150"/>
      <c r="D659" s="151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</row>
    <row r="660" spans="1:17" ht="15.75">
      <c r="A660" s="149"/>
      <c r="B660" s="163"/>
      <c r="C660" s="150"/>
      <c r="D660" s="151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</row>
    <row r="661" spans="1:17" ht="15.75">
      <c r="A661" s="149"/>
      <c r="B661" s="163"/>
      <c r="C661" s="150"/>
      <c r="D661" s="151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</row>
    <row r="662" spans="1:17" ht="15.75">
      <c r="A662" s="149"/>
      <c r="B662" s="163"/>
      <c r="C662" s="150"/>
      <c r="D662" s="151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</row>
    <row r="663" spans="1:17" ht="15.75">
      <c r="A663" s="149"/>
      <c r="B663" s="163"/>
      <c r="C663" s="150"/>
      <c r="D663" s="151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</row>
    <row r="664" spans="1:17" ht="15.75">
      <c r="A664" s="149"/>
      <c r="B664" s="163"/>
      <c r="C664" s="150"/>
      <c r="D664" s="151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</row>
    <row r="665" spans="1:17" ht="15.75">
      <c r="A665" s="149"/>
      <c r="B665" s="163"/>
      <c r="C665" s="150"/>
      <c r="D665" s="151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</row>
    <row r="666" spans="1:17" ht="15.75">
      <c r="A666" s="149"/>
      <c r="B666" s="163"/>
      <c r="C666" s="150"/>
      <c r="D666" s="151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</row>
    <row r="667" spans="1:17" ht="15.75">
      <c r="A667" s="149"/>
      <c r="B667" s="163"/>
      <c r="C667" s="150"/>
      <c r="D667" s="151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</row>
    <row r="668" spans="1:17" ht="15.75">
      <c r="A668" s="149"/>
      <c r="B668" s="163"/>
      <c r="C668" s="150"/>
      <c r="D668" s="151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</row>
    <row r="669" spans="1:17" ht="15.75">
      <c r="A669" s="149"/>
      <c r="B669" s="163"/>
      <c r="C669" s="150"/>
      <c r="D669" s="151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</row>
    <row r="670" spans="1:17" ht="15.75">
      <c r="A670" s="149"/>
      <c r="B670" s="163"/>
      <c r="C670" s="150"/>
      <c r="D670" s="151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</row>
    <row r="671" spans="1:17" ht="15.75">
      <c r="A671" s="149"/>
      <c r="B671" s="163"/>
      <c r="C671" s="150"/>
      <c r="D671" s="151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</row>
    <row r="672" spans="1:17" ht="15.75">
      <c r="A672" s="149"/>
      <c r="B672" s="163"/>
      <c r="C672" s="150"/>
      <c r="D672" s="151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</row>
    <row r="673" spans="1:17" ht="15.75">
      <c r="A673" s="149"/>
      <c r="B673" s="163"/>
      <c r="C673" s="150"/>
      <c r="D673" s="151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</row>
    <row r="674" spans="1:17" ht="15.75">
      <c r="A674" s="149"/>
      <c r="B674" s="163"/>
      <c r="C674" s="150"/>
      <c r="D674" s="151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</row>
    <row r="675" spans="1:17" ht="15.75">
      <c r="A675" s="149"/>
      <c r="B675" s="163"/>
      <c r="C675" s="150"/>
      <c r="D675" s="151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</row>
    <row r="676" spans="1:17" ht="15.75">
      <c r="A676" s="149"/>
      <c r="B676" s="163"/>
      <c r="C676" s="150"/>
      <c r="D676" s="151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</row>
    <row r="677" spans="1:17" ht="15.75">
      <c r="A677" s="149"/>
      <c r="B677" s="163"/>
      <c r="C677" s="150"/>
      <c r="D677" s="151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</row>
    <row r="678" spans="1:17" ht="15.75">
      <c r="A678" s="149"/>
      <c r="B678" s="163"/>
      <c r="C678" s="150"/>
      <c r="D678" s="151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</row>
    <row r="679" spans="1:17" ht="15.75">
      <c r="A679" s="149"/>
      <c r="B679" s="163"/>
      <c r="C679" s="150"/>
      <c r="D679" s="151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</row>
    <row r="680" spans="1:17" ht="15.75">
      <c r="A680" s="149"/>
      <c r="B680" s="163"/>
      <c r="C680" s="150"/>
      <c r="D680" s="151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</row>
    <row r="681" spans="1:17" ht="15.75">
      <c r="A681" s="149"/>
      <c r="B681" s="163"/>
      <c r="C681" s="150"/>
      <c r="D681" s="151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</row>
    <row r="682" spans="1:17" ht="15.75">
      <c r="A682" s="149"/>
      <c r="B682" s="163"/>
      <c r="C682" s="150"/>
      <c r="D682" s="151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</row>
    <row r="683" spans="1:17" ht="15.75">
      <c r="A683" s="149"/>
      <c r="B683" s="163"/>
      <c r="C683" s="150"/>
      <c r="D683" s="151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</row>
    <row r="684" spans="1:17" ht="15.75">
      <c r="A684" s="149"/>
      <c r="B684" s="163"/>
      <c r="C684" s="150"/>
      <c r="D684" s="151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</row>
    <row r="685" spans="1:17" ht="15.75">
      <c r="A685" s="149"/>
      <c r="B685" s="163"/>
      <c r="C685" s="150"/>
      <c r="D685" s="151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</row>
    <row r="686" spans="1:17" ht="15.75">
      <c r="A686" s="149"/>
      <c r="B686" s="163"/>
      <c r="C686" s="150"/>
      <c r="D686" s="151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</row>
    <row r="687" spans="1:17" ht="15.75">
      <c r="A687" s="149"/>
      <c r="B687" s="163"/>
      <c r="C687" s="150"/>
      <c r="D687" s="151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</row>
    <row r="688" spans="1:17" ht="15.75">
      <c r="A688" s="149"/>
      <c r="B688" s="163"/>
      <c r="C688" s="150"/>
      <c r="D688" s="151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</row>
    <row r="689" spans="1:17" ht="15.75">
      <c r="A689" s="149"/>
      <c r="B689" s="163"/>
      <c r="C689" s="150"/>
      <c r="D689" s="151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</row>
    <row r="690" spans="1:17" ht="15.75">
      <c r="A690" s="149"/>
      <c r="B690" s="163"/>
      <c r="C690" s="150"/>
      <c r="D690" s="151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</row>
    <row r="691" spans="1:17" ht="15.75">
      <c r="A691" s="149"/>
      <c r="B691" s="163"/>
      <c r="C691" s="150"/>
      <c r="D691" s="151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</row>
    <row r="692" spans="1:17" ht="15.75">
      <c r="A692" s="149"/>
      <c r="B692" s="163"/>
      <c r="C692" s="150"/>
      <c r="D692" s="151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</row>
    <row r="693" spans="1:17" ht="15.75">
      <c r="A693" s="149"/>
      <c r="B693" s="163"/>
      <c r="C693" s="150"/>
      <c r="D693" s="151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</row>
    <row r="694" spans="1:17" ht="15.75">
      <c r="A694" s="149"/>
      <c r="B694" s="163"/>
      <c r="C694" s="150"/>
      <c r="D694" s="151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</row>
    <row r="695" spans="1:17" ht="15.75">
      <c r="A695" s="149"/>
      <c r="B695" s="163"/>
      <c r="C695" s="150"/>
      <c r="D695" s="151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</row>
    <row r="696" spans="1:17" ht="15.75">
      <c r="A696" s="149"/>
      <c r="B696" s="163"/>
      <c r="C696" s="150"/>
      <c r="D696" s="151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</row>
    <row r="697" spans="1:17" ht="15.75">
      <c r="A697" s="149"/>
      <c r="B697" s="163"/>
      <c r="C697" s="150"/>
      <c r="D697" s="151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</row>
    <row r="698" spans="1:17" ht="15.75">
      <c r="A698" s="149"/>
      <c r="B698" s="163"/>
      <c r="C698" s="150"/>
      <c r="D698" s="151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</row>
    <row r="699" spans="1:17" ht="15.75">
      <c r="A699" s="149"/>
      <c r="B699" s="163"/>
      <c r="C699" s="150"/>
      <c r="D699" s="151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</row>
    <row r="700" spans="1:17" ht="15.75">
      <c r="A700" s="149"/>
      <c r="B700" s="163"/>
      <c r="C700" s="150"/>
      <c r="D700" s="151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</row>
    <row r="701" spans="1:17" ht="15.75">
      <c r="A701" s="149"/>
      <c r="B701" s="163"/>
      <c r="C701" s="150"/>
      <c r="D701" s="151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</row>
    <row r="702" spans="1:17" ht="15.75">
      <c r="A702" s="149"/>
      <c r="B702" s="163"/>
      <c r="C702" s="150"/>
      <c r="D702" s="151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</row>
    <row r="703" spans="1:17" ht="15.75">
      <c r="A703" s="149"/>
      <c r="B703" s="163"/>
      <c r="C703" s="150"/>
      <c r="D703" s="151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</row>
    <row r="704" spans="1:17" ht="15.75">
      <c r="A704" s="149"/>
      <c r="B704" s="163"/>
      <c r="C704" s="150"/>
      <c r="D704" s="151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</row>
    <row r="705" spans="1:17" ht="15.75">
      <c r="A705" s="149"/>
      <c r="B705" s="163"/>
      <c r="C705" s="150"/>
      <c r="D705" s="151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</row>
    <row r="706" spans="1:17" ht="15.75">
      <c r="A706" s="149"/>
      <c r="B706" s="163"/>
      <c r="C706" s="150"/>
      <c r="D706" s="151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</row>
    <row r="707" spans="1:17" ht="15.75">
      <c r="A707" s="149"/>
      <c r="B707" s="163"/>
      <c r="C707" s="150"/>
      <c r="D707" s="151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</row>
    <row r="708" spans="1:17" ht="15.75">
      <c r="A708" s="149"/>
      <c r="B708" s="163"/>
      <c r="C708" s="150"/>
      <c r="D708" s="151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</row>
    <row r="709" spans="1:17" ht="15.75">
      <c r="A709" s="149"/>
      <c r="B709" s="163"/>
      <c r="C709" s="150"/>
      <c r="D709" s="151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</row>
    <row r="710" spans="1:17" ht="15.75">
      <c r="A710" s="149"/>
      <c r="B710" s="163"/>
      <c r="C710" s="150"/>
      <c r="D710" s="151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</row>
    <row r="711" spans="1:17" ht="15.75">
      <c r="A711" s="149"/>
      <c r="B711" s="163"/>
      <c r="C711" s="150"/>
      <c r="D711" s="151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</row>
    <row r="712" spans="1:17" ht="15.75">
      <c r="A712" s="149"/>
      <c r="B712" s="163"/>
      <c r="C712" s="150"/>
      <c r="D712" s="151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</row>
    <row r="713" spans="1:17" ht="15.75">
      <c r="A713" s="149"/>
      <c r="B713" s="163"/>
      <c r="C713" s="150"/>
      <c r="D713" s="151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</row>
    <row r="714" spans="1:17" ht="15.75">
      <c r="A714" s="149"/>
      <c r="B714" s="163"/>
      <c r="C714" s="150"/>
      <c r="D714" s="151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</row>
    <row r="715" spans="1:17" ht="15.75">
      <c r="A715" s="149"/>
      <c r="B715" s="163"/>
      <c r="C715" s="150"/>
      <c r="D715" s="151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</row>
    <row r="716" spans="1:17" ht="15.75">
      <c r="A716" s="149"/>
      <c r="B716" s="163"/>
      <c r="C716" s="150"/>
      <c r="D716" s="151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</row>
    <row r="717" spans="1:17" ht="15.75">
      <c r="A717" s="149"/>
      <c r="B717" s="163"/>
      <c r="C717" s="150"/>
      <c r="D717" s="151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</row>
    <row r="718" spans="1:17" ht="15.75">
      <c r="A718" s="149"/>
      <c r="B718" s="163"/>
      <c r="C718" s="150"/>
      <c r="D718" s="151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</row>
    <row r="719" spans="1:17" ht="15.75">
      <c r="A719" s="149"/>
      <c r="B719" s="163"/>
      <c r="C719" s="150"/>
      <c r="D719" s="151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</row>
    <row r="720" spans="1:17" ht="15.75">
      <c r="A720" s="149"/>
      <c r="B720" s="163"/>
      <c r="C720" s="150"/>
      <c r="D720" s="151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</row>
    <row r="721" spans="1:17" ht="15.75">
      <c r="A721" s="149"/>
      <c r="B721" s="163"/>
      <c r="C721" s="150"/>
      <c r="D721" s="151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</row>
    <row r="722" spans="1:17" ht="15.75">
      <c r="A722" s="149"/>
      <c r="B722" s="163"/>
      <c r="C722" s="150"/>
      <c r="D722" s="151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</row>
    <row r="723" spans="1:17" ht="15.75">
      <c r="A723" s="149"/>
      <c r="B723" s="163"/>
      <c r="C723" s="150"/>
      <c r="D723" s="151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</row>
    <row r="724" spans="1:17" ht="15.75">
      <c r="A724" s="149"/>
      <c r="B724" s="163"/>
      <c r="C724" s="150"/>
      <c r="D724" s="151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</row>
    <row r="725" spans="1:17" ht="15.75">
      <c r="A725" s="149"/>
      <c r="B725" s="163"/>
      <c r="C725" s="150"/>
      <c r="D725" s="151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</row>
    <row r="726" spans="1:17" ht="15.75">
      <c r="A726" s="149"/>
      <c r="B726" s="163"/>
      <c r="C726" s="150"/>
      <c r="D726" s="151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</row>
    <row r="727" spans="1:17" ht="15.75">
      <c r="A727" s="149"/>
      <c r="B727" s="163"/>
      <c r="C727" s="150"/>
      <c r="D727" s="151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</row>
    <row r="728" spans="1:17" ht="15.75">
      <c r="A728" s="149"/>
      <c r="B728" s="163"/>
      <c r="C728" s="150"/>
      <c r="D728" s="151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</row>
    <row r="729" spans="1:17" ht="15.75">
      <c r="A729" s="149"/>
      <c r="B729" s="163"/>
      <c r="C729" s="150"/>
      <c r="D729" s="151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</row>
    <row r="730" spans="1:17" ht="15.75">
      <c r="A730" s="149"/>
      <c r="B730" s="163"/>
      <c r="C730" s="150"/>
      <c r="D730" s="151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</row>
    <row r="731" spans="1:17" ht="15.75">
      <c r="A731" s="149"/>
      <c r="B731" s="163"/>
      <c r="C731" s="150"/>
      <c r="D731" s="151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</row>
    <row r="732" spans="1:17" ht="15.75">
      <c r="A732" s="149"/>
      <c r="B732" s="163"/>
      <c r="C732" s="150"/>
      <c r="D732" s="151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</row>
    <row r="733" spans="1:17" ht="15.75">
      <c r="A733" s="149"/>
      <c r="B733" s="163"/>
      <c r="C733" s="150"/>
      <c r="D733" s="151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</row>
    <row r="734" spans="1:17" ht="15.75">
      <c r="A734" s="149"/>
      <c r="B734" s="163"/>
      <c r="C734" s="150"/>
      <c r="D734" s="151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</row>
    <row r="735" spans="1:17" ht="15.75">
      <c r="A735" s="149"/>
      <c r="B735" s="163"/>
      <c r="C735" s="150"/>
      <c r="D735" s="151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</row>
    <row r="736" spans="1:17" ht="15.75">
      <c r="A736" s="149"/>
      <c r="B736" s="163"/>
      <c r="C736" s="150"/>
      <c r="D736" s="151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</row>
    <row r="737" spans="1:17" ht="15.75">
      <c r="A737" s="149"/>
      <c r="B737" s="163"/>
      <c r="C737" s="150"/>
      <c r="D737" s="151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</row>
    <row r="738" spans="1:17" ht="15.75">
      <c r="A738" s="149"/>
      <c r="B738" s="163"/>
      <c r="C738" s="150"/>
      <c r="D738" s="151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</row>
    <row r="739" spans="1:17" ht="15.75">
      <c r="A739" s="149"/>
      <c r="B739" s="163"/>
      <c r="C739" s="150"/>
      <c r="D739" s="151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</row>
    <row r="740" spans="1:17" ht="15.75">
      <c r="A740" s="149"/>
      <c r="B740" s="163"/>
      <c r="C740" s="150"/>
      <c r="D740" s="151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</row>
    <row r="741" spans="1:17" ht="15.75">
      <c r="A741" s="149"/>
      <c r="B741" s="163"/>
      <c r="C741" s="150"/>
      <c r="D741" s="151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</row>
    <row r="742" spans="1:17" ht="15.75">
      <c r="A742" s="149"/>
      <c r="B742" s="163"/>
      <c r="C742" s="150"/>
      <c r="D742" s="151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</row>
    <row r="743" spans="1:17" ht="15.75">
      <c r="A743" s="149"/>
      <c r="B743" s="163"/>
      <c r="C743" s="150"/>
      <c r="D743" s="151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</row>
    <row r="744" spans="1:17" ht="15.75">
      <c r="A744" s="149"/>
      <c r="B744" s="163"/>
      <c r="C744" s="150"/>
      <c r="D744" s="151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</row>
    <row r="745" spans="1:17" ht="15.75">
      <c r="A745" s="149"/>
      <c r="B745" s="163"/>
      <c r="C745" s="150"/>
      <c r="D745" s="151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</row>
    <row r="746" spans="1:17" ht="15.75">
      <c r="A746" s="149"/>
      <c r="B746" s="163"/>
      <c r="C746" s="150"/>
      <c r="D746" s="151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</row>
    <row r="747" spans="1:17" ht="15.75">
      <c r="A747" s="149"/>
      <c r="B747" s="163"/>
      <c r="C747" s="150"/>
      <c r="D747" s="151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</row>
    <row r="748" spans="1:17" ht="15.75">
      <c r="A748" s="149"/>
      <c r="B748" s="163"/>
      <c r="C748" s="150"/>
      <c r="D748" s="151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</row>
    <row r="749" spans="1:17" ht="15.75">
      <c r="A749" s="149"/>
      <c r="B749" s="163"/>
      <c r="C749" s="150"/>
      <c r="D749" s="151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</row>
    <row r="750" spans="1:17" ht="15.75">
      <c r="A750" s="149"/>
      <c r="B750" s="163"/>
      <c r="C750" s="150"/>
      <c r="D750" s="151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</row>
    <row r="751" spans="1:17" ht="15.75">
      <c r="A751" s="149"/>
      <c r="B751" s="163"/>
      <c r="C751" s="150"/>
      <c r="D751" s="151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</row>
    <row r="752" spans="1:17" ht="15.75">
      <c r="A752" s="149"/>
      <c r="B752" s="163"/>
      <c r="C752" s="150"/>
      <c r="D752" s="151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</row>
    <row r="753" spans="1:17" ht="15.75">
      <c r="A753" s="149"/>
      <c r="B753" s="163"/>
      <c r="C753" s="150"/>
      <c r="D753" s="151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</row>
    <row r="754" spans="1:17" ht="15.75">
      <c r="A754" s="149"/>
      <c r="B754" s="163"/>
      <c r="C754" s="150"/>
      <c r="D754" s="151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</row>
    <row r="755" spans="1:17" ht="15.75">
      <c r="A755" s="149"/>
      <c r="B755" s="163"/>
      <c r="C755" s="150"/>
      <c r="D755" s="151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</row>
    <row r="756" spans="1:17" ht="15.75">
      <c r="A756" s="149"/>
      <c r="B756" s="163"/>
      <c r="C756" s="150"/>
      <c r="D756" s="151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</row>
    <row r="757" spans="1:17" ht="15.75">
      <c r="A757" s="149"/>
      <c r="B757" s="163"/>
      <c r="C757" s="150"/>
      <c r="D757" s="151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</row>
    <row r="758" spans="1:17" ht="15.75">
      <c r="A758" s="149"/>
      <c r="B758" s="163"/>
      <c r="C758" s="150"/>
      <c r="D758" s="151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</row>
    <row r="759" spans="1:17" ht="15.75">
      <c r="A759" s="149"/>
      <c r="B759" s="163"/>
      <c r="C759" s="150"/>
      <c r="D759" s="151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</row>
    <row r="760" spans="1:17" ht="15.75">
      <c r="A760" s="149"/>
      <c r="B760" s="163"/>
      <c r="C760" s="150"/>
      <c r="D760" s="151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</row>
    <row r="761" spans="1:17" ht="15.75">
      <c r="A761" s="149"/>
      <c r="B761" s="163"/>
      <c r="C761" s="150"/>
      <c r="D761" s="151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</row>
    <row r="762" spans="1:17" ht="15.75">
      <c r="A762" s="149"/>
      <c r="B762" s="163"/>
      <c r="C762" s="150"/>
      <c r="D762" s="151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</row>
    <row r="763" spans="1:17" ht="15.75">
      <c r="A763" s="149"/>
      <c r="B763" s="163"/>
      <c r="C763" s="150"/>
      <c r="D763" s="151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</row>
    <row r="764" spans="1:17" ht="15.75">
      <c r="A764" s="149"/>
      <c r="B764" s="163"/>
      <c r="C764" s="150"/>
      <c r="D764" s="151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</row>
    <row r="765" spans="1:17" ht="15.75">
      <c r="A765" s="149"/>
      <c r="B765" s="163"/>
      <c r="C765" s="150"/>
      <c r="D765" s="151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</row>
    <row r="766" spans="1:17" ht="15.75">
      <c r="A766" s="149"/>
      <c r="B766" s="163"/>
      <c r="C766" s="150"/>
      <c r="D766" s="151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</row>
    <row r="767" spans="1:17" ht="15.75">
      <c r="A767" s="149"/>
      <c r="B767" s="163"/>
      <c r="C767" s="150"/>
      <c r="D767" s="151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</row>
    <row r="768" spans="1:17" ht="15.75">
      <c r="A768" s="149"/>
      <c r="B768" s="163"/>
      <c r="C768" s="150"/>
      <c r="D768" s="151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</row>
    <row r="769" spans="1:17" ht="15.75">
      <c r="A769" s="149"/>
      <c r="B769" s="163"/>
      <c r="C769" s="150"/>
      <c r="D769" s="151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</row>
    <row r="770" spans="1:17" ht="15.75">
      <c r="A770" s="149"/>
      <c r="B770" s="163"/>
      <c r="C770" s="150"/>
      <c r="D770" s="151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</row>
    <row r="771" spans="1:17" ht="15.75">
      <c r="A771" s="149"/>
      <c r="B771" s="163"/>
      <c r="C771" s="150"/>
      <c r="D771" s="151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</row>
    <row r="772" spans="1:17" ht="15.75">
      <c r="A772" s="149"/>
      <c r="B772" s="163"/>
      <c r="C772" s="150"/>
      <c r="D772" s="151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</row>
    <row r="773" spans="1:17" ht="15.75">
      <c r="A773" s="149"/>
      <c r="B773" s="163"/>
      <c r="C773" s="150"/>
      <c r="D773" s="151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</row>
    <row r="774" spans="1:17" ht="15.75">
      <c r="A774" s="149"/>
      <c r="B774" s="163"/>
      <c r="C774" s="150"/>
      <c r="D774" s="151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</row>
    <row r="775" spans="1:17" ht="15.75">
      <c r="A775" s="149"/>
      <c r="B775" s="163"/>
      <c r="C775" s="150"/>
      <c r="D775" s="151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</row>
    <row r="776" spans="1:17" ht="15.75">
      <c r="A776" s="149"/>
      <c r="B776" s="163"/>
      <c r="C776" s="150"/>
      <c r="D776" s="151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</row>
    <row r="777" spans="1:17" ht="15.75">
      <c r="A777" s="149"/>
      <c r="B777" s="163"/>
      <c r="C777" s="150"/>
      <c r="D777" s="151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</row>
    <row r="778" spans="1:17" ht="15.75">
      <c r="A778" s="149"/>
      <c r="B778" s="163"/>
      <c r="C778" s="150"/>
      <c r="D778" s="151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</row>
    <row r="779" spans="1:17" ht="15.75">
      <c r="A779" s="149"/>
      <c r="B779" s="163"/>
      <c r="C779" s="150"/>
      <c r="D779" s="151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</row>
    <row r="780" spans="1:17" ht="15.75">
      <c r="A780" s="149"/>
      <c r="B780" s="163"/>
      <c r="C780" s="150"/>
      <c r="D780" s="151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</row>
    <row r="781" spans="1:17" ht="15.75">
      <c r="A781" s="149"/>
      <c r="B781" s="163"/>
      <c r="C781" s="150"/>
      <c r="D781" s="151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</row>
    <row r="782" spans="1:17" ht="15.75">
      <c r="A782" s="149"/>
      <c r="B782" s="163"/>
      <c r="C782" s="150"/>
      <c r="D782" s="151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</row>
    <row r="783" spans="1:17" ht="15.75">
      <c r="A783" s="149"/>
      <c r="B783" s="163"/>
      <c r="C783" s="150"/>
      <c r="D783" s="151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</row>
    <row r="784" spans="1:17" ht="15.75">
      <c r="A784" s="149"/>
      <c r="B784" s="163"/>
      <c r="C784" s="150"/>
      <c r="D784" s="151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</row>
    <row r="785" spans="1:17" ht="15.75">
      <c r="A785" s="149"/>
      <c r="B785" s="163"/>
      <c r="C785" s="150"/>
      <c r="D785" s="151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</row>
    <row r="786" spans="1:17" ht="15.75">
      <c r="A786" s="149"/>
      <c r="B786" s="163"/>
      <c r="C786" s="150"/>
      <c r="D786" s="151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</row>
    <row r="787" spans="1:17" ht="15.75">
      <c r="A787" s="149"/>
      <c r="B787" s="163"/>
      <c r="C787" s="150"/>
      <c r="D787" s="151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</row>
    <row r="788" spans="1:17" ht="15.75">
      <c r="A788" s="149"/>
      <c r="B788" s="163"/>
      <c r="C788" s="150"/>
      <c r="D788" s="151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</row>
    <row r="789" spans="1:17" ht="15.75">
      <c r="A789" s="149"/>
      <c r="B789" s="163"/>
      <c r="C789" s="150"/>
      <c r="D789" s="151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</row>
    <row r="790" spans="1:17" ht="15.75">
      <c r="A790" s="149"/>
      <c r="B790" s="163"/>
      <c r="C790" s="150"/>
      <c r="D790" s="151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</row>
    <row r="791" spans="1:17" ht="15.75">
      <c r="A791" s="149"/>
      <c r="B791" s="163"/>
      <c r="C791" s="150"/>
      <c r="D791" s="151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</row>
    <row r="792" spans="1:17" ht="15.75">
      <c r="A792" s="149"/>
      <c r="B792" s="163"/>
      <c r="C792" s="150"/>
      <c r="D792" s="151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</row>
    <row r="793" spans="1:17" ht="15.75">
      <c r="A793" s="149"/>
      <c r="B793" s="163"/>
      <c r="C793" s="150"/>
      <c r="D793" s="151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</row>
    <row r="794" spans="1:17" ht="15.75">
      <c r="A794" s="149"/>
      <c r="B794" s="163"/>
      <c r="C794" s="150"/>
      <c r="D794" s="151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</row>
    <row r="795" spans="1:17" ht="15.75">
      <c r="A795" s="149"/>
      <c r="B795" s="163"/>
      <c r="C795" s="150"/>
      <c r="D795" s="151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</row>
    <row r="796" spans="1:17" ht="15.75">
      <c r="A796" s="149"/>
      <c r="B796" s="163"/>
      <c r="C796" s="150"/>
      <c r="D796" s="151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</row>
    <row r="797" spans="1:17" ht="15.75">
      <c r="A797" s="149"/>
      <c r="B797" s="163"/>
      <c r="C797" s="150"/>
      <c r="D797" s="151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</row>
    <row r="798" spans="1:17" ht="15.75">
      <c r="A798" s="149"/>
      <c r="B798" s="163"/>
      <c r="C798" s="150"/>
      <c r="D798" s="151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</row>
    <row r="799" spans="1:17" ht="15.75">
      <c r="A799" s="149"/>
      <c r="B799" s="163"/>
      <c r="C799" s="150"/>
      <c r="D799" s="151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</row>
    <row r="800" spans="1:17" ht="15.75">
      <c r="A800" s="149"/>
      <c r="B800" s="163"/>
      <c r="C800" s="150"/>
      <c r="D800" s="151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</row>
    <row r="801" spans="1:17" ht="15.75">
      <c r="A801" s="149"/>
      <c r="B801" s="163"/>
      <c r="C801" s="150"/>
      <c r="D801" s="151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</row>
    <row r="802" spans="1:17" ht="15.75">
      <c r="A802" s="149"/>
      <c r="B802" s="163"/>
      <c r="C802" s="150"/>
      <c r="D802" s="151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</row>
    <row r="803" spans="1:17" ht="15.75">
      <c r="A803" s="149"/>
      <c r="B803" s="163"/>
      <c r="C803" s="150"/>
      <c r="D803" s="151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</row>
    <row r="804" spans="1:17" ht="15.75">
      <c r="A804" s="149"/>
      <c r="B804" s="163"/>
      <c r="C804" s="150"/>
      <c r="D804" s="151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</row>
    <row r="805" spans="1:17" ht="15.75">
      <c r="A805" s="149"/>
      <c r="B805" s="163"/>
      <c r="C805" s="150"/>
      <c r="D805" s="151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</row>
    <row r="806" spans="1:17" ht="15.75">
      <c r="A806" s="149"/>
      <c r="B806" s="163"/>
      <c r="C806" s="150"/>
      <c r="D806" s="151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</row>
    <row r="807" spans="1:17" ht="15.75">
      <c r="A807" s="149"/>
      <c r="B807" s="163"/>
      <c r="C807" s="150"/>
      <c r="D807" s="151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</row>
    <row r="808" spans="1:17" ht="15.75">
      <c r="A808" s="149"/>
      <c r="B808" s="163"/>
      <c r="C808" s="150"/>
      <c r="D808" s="151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</row>
    <row r="809" spans="1:17" ht="15.75">
      <c r="A809" s="149"/>
      <c r="B809" s="163"/>
      <c r="C809" s="150"/>
      <c r="D809" s="151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</row>
    <row r="810" spans="1:17" ht="15.75">
      <c r="A810" s="149"/>
      <c r="B810" s="163"/>
      <c r="C810" s="150"/>
      <c r="D810" s="151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</row>
    <row r="811" spans="1:17" ht="15.75">
      <c r="A811" s="149"/>
      <c r="B811" s="163"/>
      <c r="C811" s="150"/>
      <c r="D811" s="151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</row>
    <row r="812" spans="1:17" ht="15.75">
      <c r="A812" s="149"/>
      <c r="B812" s="163"/>
      <c r="C812" s="150"/>
      <c r="D812" s="151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</row>
    <row r="813" spans="1:17" ht="15.75">
      <c r="A813" s="149"/>
      <c r="B813" s="163"/>
      <c r="C813" s="150"/>
      <c r="D813" s="151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</row>
    <row r="814" spans="1:17" ht="15.75">
      <c r="A814" s="149"/>
      <c r="B814" s="163"/>
      <c r="C814" s="150"/>
      <c r="D814" s="151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</row>
    <row r="815" spans="1:17" ht="15.75">
      <c r="A815" s="149"/>
      <c r="B815" s="163"/>
      <c r="C815" s="150"/>
      <c r="D815" s="151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</row>
    <row r="816" spans="1:17" ht="15.75">
      <c r="A816" s="149"/>
      <c r="B816" s="163"/>
      <c r="C816" s="150"/>
      <c r="D816" s="151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</row>
    <row r="817" spans="1:17" ht="15.75">
      <c r="A817" s="149"/>
      <c r="B817" s="163"/>
      <c r="C817" s="150"/>
      <c r="D817" s="151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</row>
    <row r="818" spans="1:17" ht="15.75">
      <c r="A818" s="149"/>
      <c r="B818" s="163"/>
      <c r="C818" s="150"/>
      <c r="D818" s="151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</row>
    <row r="819" spans="1:17" ht="15.75">
      <c r="A819" s="149"/>
      <c r="B819" s="163"/>
      <c r="C819" s="150"/>
      <c r="D819" s="151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</row>
    <row r="820" spans="1:17" ht="15.75">
      <c r="A820" s="149"/>
      <c r="B820" s="163"/>
      <c r="C820" s="150"/>
      <c r="D820" s="151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</row>
    <row r="821" spans="1:17" ht="15.75">
      <c r="A821" s="149"/>
      <c r="B821" s="163"/>
      <c r="C821" s="150"/>
      <c r="D821" s="151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</row>
    <row r="822" spans="1:17" ht="15.75">
      <c r="A822" s="149"/>
      <c r="B822" s="163"/>
      <c r="C822" s="150"/>
      <c r="D822" s="151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</row>
    <row r="823" spans="1:17" ht="15.75">
      <c r="A823" s="149"/>
      <c r="B823" s="163"/>
      <c r="C823" s="150"/>
      <c r="D823" s="151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</row>
    <row r="824" spans="1:17" ht="15.75">
      <c r="A824" s="149"/>
      <c r="B824" s="163"/>
      <c r="C824" s="150"/>
      <c r="D824" s="151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</row>
    <row r="825" spans="1:17" ht="15.75">
      <c r="A825" s="149"/>
      <c r="B825" s="163"/>
      <c r="C825" s="150"/>
      <c r="D825" s="151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</row>
    <row r="826" spans="1:17" ht="15.75">
      <c r="A826" s="149"/>
      <c r="B826" s="163"/>
      <c r="C826" s="150"/>
      <c r="D826" s="151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</row>
    <row r="827" spans="1:17" ht="15.75">
      <c r="A827" s="149"/>
      <c r="B827" s="163"/>
      <c r="C827" s="150"/>
      <c r="D827" s="151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</row>
    <row r="828" spans="1:17" ht="15.75">
      <c r="A828" s="149"/>
      <c r="B828" s="163"/>
      <c r="C828" s="150"/>
      <c r="D828" s="151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</row>
    <row r="829" spans="1:17" ht="15.75">
      <c r="A829" s="149"/>
      <c r="B829" s="163"/>
      <c r="C829" s="150"/>
      <c r="D829" s="151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</row>
    <row r="830" spans="1:17" ht="15.75">
      <c r="A830" s="149"/>
      <c r="B830" s="163"/>
      <c r="C830" s="150"/>
      <c r="D830" s="151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</row>
    <row r="831" spans="1:17" ht="15.75">
      <c r="A831" s="149"/>
      <c r="B831" s="163"/>
      <c r="C831" s="150"/>
      <c r="D831" s="151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</row>
    <row r="832" spans="1:17" ht="15.75">
      <c r="A832" s="149"/>
      <c r="B832" s="163"/>
      <c r="C832" s="150"/>
      <c r="D832" s="151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</row>
    <row r="833" spans="1:17" ht="15.75">
      <c r="A833" s="149"/>
      <c r="B833" s="163"/>
      <c r="C833" s="150"/>
      <c r="D833" s="151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</row>
    <row r="834" spans="1:17" ht="15.75">
      <c r="A834" s="149"/>
      <c r="B834" s="163"/>
      <c r="C834" s="150"/>
      <c r="D834" s="151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</row>
    <row r="835" spans="1:17" ht="15.75">
      <c r="A835" s="149"/>
      <c r="B835" s="163"/>
      <c r="C835" s="150"/>
      <c r="D835" s="151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</row>
    <row r="836" spans="1:17" ht="15.75">
      <c r="A836" s="149"/>
      <c r="B836" s="163"/>
      <c r="C836" s="150"/>
      <c r="D836" s="151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</row>
    <row r="837" spans="1:17" ht="15.75">
      <c r="A837" s="149"/>
      <c r="B837" s="163"/>
      <c r="C837" s="150"/>
      <c r="D837" s="151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</row>
    <row r="838" spans="1:17" ht="15.75">
      <c r="A838" s="149"/>
      <c r="B838" s="163"/>
      <c r="C838" s="150"/>
      <c r="D838" s="151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</row>
    <row r="839" spans="1:17" ht="15.75">
      <c r="A839" s="149"/>
      <c r="B839" s="163"/>
      <c r="C839" s="150"/>
      <c r="D839" s="151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</row>
    <row r="840" spans="1:17" ht="15.75">
      <c r="A840" s="149"/>
      <c r="B840" s="163"/>
      <c r="C840" s="150"/>
      <c r="D840" s="151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</row>
    <row r="841" spans="1:17" ht="15.75">
      <c r="A841" s="149"/>
      <c r="B841" s="163"/>
      <c r="C841" s="150"/>
      <c r="D841" s="151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</row>
    <row r="842" spans="1:17" ht="15.75">
      <c r="A842" s="149"/>
      <c r="B842" s="163"/>
      <c r="C842" s="150"/>
      <c r="D842" s="151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</row>
    <row r="843" spans="1:17" ht="15.75">
      <c r="A843" s="149"/>
      <c r="B843" s="163"/>
      <c r="C843" s="150"/>
      <c r="D843" s="151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</row>
    <row r="844" spans="1:17" ht="15.75">
      <c r="A844" s="149"/>
      <c r="B844" s="163"/>
      <c r="C844" s="150"/>
      <c r="D844" s="151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</row>
    <row r="845" spans="1:17" ht="15.75">
      <c r="A845" s="149"/>
      <c r="B845" s="163"/>
      <c r="C845" s="150"/>
      <c r="D845" s="151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</row>
    <row r="846" spans="1:17" ht="15.75">
      <c r="A846" s="149"/>
      <c r="B846" s="163"/>
      <c r="C846" s="150"/>
      <c r="D846" s="151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</row>
    <row r="847" spans="1:17" ht="15.75">
      <c r="A847" s="149"/>
      <c r="B847" s="163"/>
      <c r="C847" s="150"/>
      <c r="D847" s="151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</row>
    <row r="848" spans="1:17" ht="15.75">
      <c r="A848" s="149"/>
      <c r="B848" s="163"/>
      <c r="C848" s="150"/>
      <c r="D848" s="151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</row>
    <row r="849" spans="1:17" ht="15.75">
      <c r="A849" s="149"/>
      <c r="B849" s="163"/>
      <c r="C849" s="150"/>
      <c r="D849" s="151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</row>
    <row r="850" spans="1:17" ht="15.75">
      <c r="A850" s="149"/>
      <c r="B850" s="163"/>
      <c r="C850" s="150"/>
      <c r="D850" s="151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</row>
    <row r="851" spans="1:17" ht="15.75">
      <c r="A851" s="149"/>
      <c r="B851" s="163"/>
      <c r="C851" s="150"/>
      <c r="D851" s="151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</row>
    <row r="852" spans="1:17" ht="15.75">
      <c r="A852" s="149"/>
      <c r="B852" s="163"/>
      <c r="C852" s="150"/>
      <c r="D852" s="151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</row>
    <row r="853" spans="1:17" ht="15.75">
      <c r="A853" s="149"/>
      <c r="B853" s="163"/>
      <c r="C853" s="150"/>
      <c r="D853" s="151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</row>
    <row r="854" spans="1:17" ht="15.75">
      <c r="A854" s="149"/>
      <c r="B854" s="163"/>
      <c r="C854" s="150"/>
      <c r="D854" s="151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</row>
    <row r="855" spans="1:17" ht="15.75">
      <c r="A855" s="149"/>
      <c r="B855" s="163"/>
      <c r="C855" s="150"/>
      <c r="D855" s="151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</row>
    <row r="856" spans="1:17" ht="15.75">
      <c r="A856" s="149"/>
      <c r="B856" s="163"/>
      <c r="C856" s="150"/>
      <c r="D856" s="151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</row>
    <row r="857" spans="1:17" ht="15.75">
      <c r="A857" s="149"/>
      <c r="B857" s="163"/>
      <c r="C857" s="150"/>
      <c r="D857" s="151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</row>
    <row r="858" spans="1:17" ht="15.75">
      <c r="A858" s="149"/>
      <c r="B858" s="163"/>
      <c r="C858" s="150"/>
      <c r="D858" s="151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</row>
    <row r="859" spans="1:17" ht="15.75">
      <c r="A859" s="149"/>
      <c r="B859" s="163"/>
      <c r="C859" s="150"/>
      <c r="D859" s="151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</row>
    <row r="860" spans="1:17" ht="15.75">
      <c r="A860" s="149"/>
      <c r="B860" s="163"/>
      <c r="C860" s="150"/>
      <c r="D860" s="151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</row>
    <row r="861" spans="1:17" ht="15.75">
      <c r="A861" s="149"/>
      <c r="B861" s="163"/>
      <c r="C861" s="150"/>
      <c r="D861" s="151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</row>
    <row r="862" spans="1:17" ht="15.75">
      <c r="A862" s="149"/>
      <c r="B862" s="163"/>
      <c r="C862" s="150"/>
      <c r="D862" s="151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</row>
    <row r="863" spans="1:17" ht="15.75">
      <c r="A863" s="149"/>
      <c r="B863" s="163"/>
      <c r="C863" s="150"/>
      <c r="D863" s="151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</row>
    <row r="864" spans="1:17" ht="15.75">
      <c r="A864" s="149"/>
      <c r="B864" s="163"/>
      <c r="C864" s="150"/>
      <c r="D864" s="151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</row>
    <row r="865" spans="1:17" ht="15.75">
      <c r="A865" s="149"/>
      <c r="B865" s="163"/>
      <c r="C865" s="150"/>
      <c r="D865" s="151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</row>
    <row r="866" spans="1:17" ht="15.75">
      <c r="A866" s="149"/>
      <c r="B866" s="163"/>
      <c r="C866" s="150"/>
      <c r="D866" s="151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</row>
    <row r="867" spans="1:17" ht="15.75">
      <c r="A867" s="149"/>
      <c r="B867" s="163"/>
      <c r="C867" s="150"/>
      <c r="D867" s="151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</row>
    <row r="868" spans="1:17" ht="15.75">
      <c r="A868" s="149"/>
      <c r="B868" s="163"/>
      <c r="C868" s="150"/>
      <c r="D868" s="151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</row>
    <row r="869" spans="1:17" ht="15.75">
      <c r="A869" s="149"/>
      <c r="B869" s="163"/>
      <c r="C869" s="150"/>
      <c r="D869" s="151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</row>
    <row r="870" spans="1:17" ht="15.75">
      <c r="A870" s="149"/>
      <c r="B870" s="163"/>
      <c r="C870" s="150"/>
      <c r="D870" s="151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</row>
    <row r="871" spans="1:17" ht="15.75">
      <c r="A871" s="149"/>
      <c r="B871" s="163"/>
      <c r="C871" s="150"/>
      <c r="D871" s="151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</row>
    <row r="872" spans="1:17" ht="15.75">
      <c r="A872" s="149"/>
      <c r="B872" s="163"/>
      <c r="C872" s="150"/>
      <c r="D872" s="151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</row>
    <row r="873" spans="1:17" ht="15.75">
      <c r="A873" s="149"/>
      <c r="B873" s="163"/>
      <c r="C873" s="150"/>
      <c r="D873" s="151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</row>
    <row r="874" spans="1:17" ht="15.75">
      <c r="A874" s="149"/>
      <c r="B874" s="163"/>
      <c r="C874" s="150"/>
      <c r="D874" s="151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</row>
    <row r="875" spans="1:17" ht="15.75">
      <c r="A875" s="149"/>
      <c r="B875" s="163"/>
      <c r="C875" s="150"/>
      <c r="D875" s="151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</row>
    <row r="876" spans="1:17" ht="15.75">
      <c r="A876" s="149"/>
      <c r="B876" s="163"/>
      <c r="C876" s="150"/>
      <c r="D876" s="151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</row>
    <row r="877" spans="1:17" ht="15.75">
      <c r="A877" s="149"/>
      <c r="B877" s="163"/>
      <c r="C877" s="150"/>
      <c r="D877" s="151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</row>
    <row r="878" spans="1:17" ht="15.75">
      <c r="A878" s="149"/>
      <c r="B878" s="163"/>
      <c r="C878" s="150"/>
      <c r="D878" s="151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</row>
    <row r="879" spans="1:17" ht="15.75">
      <c r="A879" s="149"/>
      <c r="B879" s="163"/>
      <c r="C879" s="150"/>
      <c r="D879" s="151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</row>
    <row r="880" spans="1:17" ht="15.75">
      <c r="A880" s="149"/>
      <c r="B880" s="163"/>
      <c r="C880" s="150"/>
      <c r="D880" s="151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</row>
    <row r="881" spans="1:17" ht="15.75">
      <c r="A881" s="149"/>
      <c r="B881" s="163"/>
      <c r="C881" s="150"/>
      <c r="D881" s="151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</row>
    <row r="882" spans="1:17" ht="15.75">
      <c r="A882" s="149"/>
      <c r="B882" s="163"/>
      <c r="C882" s="150"/>
      <c r="D882" s="151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</row>
    <row r="883" spans="1:17" ht="15.75">
      <c r="A883" s="149"/>
      <c r="B883" s="163"/>
      <c r="C883" s="150"/>
      <c r="D883" s="151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</row>
    <row r="884" spans="1:17" ht="15.75">
      <c r="A884" s="149"/>
      <c r="B884" s="163"/>
      <c r="C884" s="150"/>
      <c r="D884" s="151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</row>
    <row r="885" spans="1:17" ht="15.75">
      <c r="A885" s="149"/>
      <c r="B885" s="163"/>
      <c r="C885" s="150"/>
      <c r="D885" s="151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</row>
    <row r="886" spans="1:17" ht="15.75">
      <c r="A886" s="149"/>
      <c r="B886" s="163"/>
      <c r="C886" s="150"/>
      <c r="D886" s="151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</row>
    <row r="887" spans="1:17" ht="15.75">
      <c r="A887" s="149"/>
      <c r="B887" s="163"/>
      <c r="C887" s="150"/>
      <c r="D887" s="151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</row>
    <row r="888" spans="1:17" ht="15.75">
      <c r="A888" s="149"/>
      <c r="B888" s="163"/>
      <c r="C888" s="150"/>
      <c r="D888" s="151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</row>
    <row r="889" spans="1:17" ht="15.75">
      <c r="A889" s="149"/>
      <c r="B889" s="163"/>
      <c r="C889" s="150"/>
      <c r="D889" s="151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</row>
    <row r="890" spans="1:17" ht="15.75">
      <c r="A890" s="149"/>
      <c r="B890" s="163"/>
      <c r="C890" s="150"/>
      <c r="D890" s="151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</row>
    <row r="891" spans="1:17" ht="15.75">
      <c r="A891" s="149"/>
      <c r="B891" s="163"/>
      <c r="C891" s="150"/>
      <c r="D891" s="151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</row>
    <row r="892" spans="1:17" ht="15.75">
      <c r="A892" s="149"/>
      <c r="B892" s="163"/>
      <c r="C892" s="150"/>
      <c r="D892" s="151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</row>
    <row r="893" spans="1:17" ht="15.75">
      <c r="A893" s="149"/>
      <c r="B893" s="163"/>
      <c r="C893" s="150"/>
      <c r="D893" s="151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</row>
    <row r="894" spans="1:17" ht="15.75">
      <c r="A894" s="149"/>
      <c r="B894" s="163"/>
      <c r="C894" s="150"/>
      <c r="D894" s="151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</row>
    <row r="895" spans="1:17" ht="15.75">
      <c r="A895" s="149"/>
      <c r="B895" s="163"/>
      <c r="C895" s="150"/>
      <c r="D895" s="151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</row>
    <row r="896" spans="1:17" ht="15.75">
      <c r="A896" s="149"/>
      <c r="B896" s="163"/>
      <c r="C896" s="150"/>
      <c r="D896" s="151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</row>
    <row r="897" spans="1:17" ht="15.75">
      <c r="A897" s="149"/>
      <c r="B897" s="163"/>
      <c r="C897" s="150"/>
      <c r="D897" s="151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</row>
    <row r="898" spans="1:17" ht="15.75">
      <c r="A898" s="149"/>
      <c r="B898" s="163"/>
      <c r="C898" s="150"/>
      <c r="D898" s="151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</row>
    <row r="899" spans="1:17" ht="15.75">
      <c r="A899" s="149"/>
      <c r="B899" s="163"/>
      <c r="C899" s="150"/>
      <c r="D899" s="151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</row>
    <row r="900" spans="1:17" ht="15.75">
      <c r="A900" s="149"/>
      <c r="B900" s="163"/>
      <c r="C900" s="150"/>
      <c r="D900" s="151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</row>
    <row r="901" spans="1:17" ht="15.75">
      <c r="A901" s="149"/>
      <c r="B901" s="163"/>
      <c r="C901" s="150"/>
      <c r="D901" s="151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</row>
    <row r="902" spans="1:17" ht="15.75">
      <c r="A902" s="149"/>
      <c r="B902" s="163"/>
      <c r="C902" s="150"/>
      <c r="D902" s="151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</row>
    <row r="903" spans="1:17" ht="15.75">
      <c r="A903" s="149"/>
      <c r="B903" s="163"/>
      <c r="C903" s="150"/>
      <c r="D903" s="151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</row>
    <row r="904" spans="1:17" ht="15.75">
      <c r="A904" s="149"/>
      <c r="B904" s="163"/>
      <c r="C904" s="150"/>
      <c r="D904" s="151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</row>
    <row r="905" spans="1:17" ht="15.75">
      <c r="A905" s="149"/>
      <c r="B905" s="163"/>
      <c r="C905" s="150"/>
      <c r="D905" s="151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</row>
    <row r="906" spans="1:17" ht="15.75">
      <c r="A906" s="149"/>
      <c r="B906" s="163"/>
      <c r="C906" s="150"/>
      <c r="D906" s="151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</row>
    <row r="907" spans="1:17" ht="15.75">
      <c r="A907" s="149"/>
      <c r="B907" s="163"/>
      <c r="C907" s="150"/>
      <c r="D907" s="151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</row>
    <row r="908" spans="1:17" ht="15.75">
      <c r="A908" s="149"/>
      <c r="B908" s="163"/>
      <c r="C908" s="150"/>
      <c r="D908" s="151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</row>
    <row r="909" spans="1:17" ht="15.75">
      <c r="A909" s="149"/>
      <c r="B909" s="163"/>
      <c r="C909" s="150"/>
      <c r="D909" s="151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</row>
    <row r="910" spans="1:17" ht="15.75">
      <c r="A910" s="149"/>
      <c r="B910" s="163"/>
      <c r="C910" s="150"/>
      <c r="D910" s="151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</row>
    <row r="911" spans="1:17" ht="15.75">
      <c r="A911" s="149"/>
      <c r="B911" s="163"/>
      <c r="C911" s="150"/>
      <c r="D911" s="151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</row>
    <row r="912" spans="1:17" ht="15.75">
      <c r="A912" s="149"/>
      <c r="B912" s="163"/>
      <c r="C912" s="150"/>
      <c r="D912" s="151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</row>
    <row r="913" spans="1:17" ht="15.75">
      <c r="A913" s="149"/>
      <c r="B913" s="163"/>
      <c r="C913" s="150"/>
      <c r="D913" s="151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</row>
    <row r="914" spans="1:17" ht="15.75">
      <c r="A914" s="149"/>
      <c r="B914" s="163"/>
      <c r="C914" s="150"/>
      <c r="D914" s="151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</row>
    <row r="915" spans="1:17" ht="15.75">
      <c r="A915" s="149"/>
      <c r="B915" s="163"/>
      <c r="C915" s="150"/>
      <c r="D915" s="151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</row>
    <row r="916" spans="1:17" ht="15.75">
      <c r="A916" s="149"/>
      <c r="B916" s="163"/>
      <c r="C916" s="150"/>
      <c r="D916" s="151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</row>
    <row r="917" spans="1:17" ht="15.75">
      <c r="A917" s="149"/>
      <c r="B917" s="163"/>
      <c r="C917" s="150"/>
      <c r="D917" s="151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</row>
    <row r="918" spans="1:17" ht="15.75">
      <c r="A918" s="149"/>
      <c r="B918" s="163"/>
      <c r="C918" s="150"/>
      <c r="D918" s="151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</row>
    <row r="919" spans="1:17" ht="15.75">
      <c r="A919" s="149"/>
      <c r="B919" s="163"/>
      <c r="C919" s="150"/>
      <c r="D919" s="151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</row>
    <row r="920" spans="1:17" ht="15.75">
      <c r="A920" s="149"/>
      <c r="B920" s="163"/>
      <c r="C920" s="150"/>
      <c r="D920" s="151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</row>
    <row r="921" spans="1:17" ht="15.75">
      <c r="A921" s="149"/>
      <c r="B921" s="163"/>
      <c r="C921" s="150"/>
      <c r="D921" s="151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</row>
    <row r="922" spans="1:17" ht="15.75">
      <c r="A922" s="149"/>
      <c r="B922" s="163"/>
      <c r="C922" s="150"/>
      <c r="D922" s="151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</row>
    <row r="923" spans="1:17" ht="15.75">
      <c r="A923" s="149"/>
      <c r="B923" s="163"/>
      <c r="C923" s="150"/>
      <c r="D923" s="151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</row>
    <row r="924" spans="1:17" ht="15.75">
      <c r="A924" s="149"/>
      <c r="B924" s="163"/>
      <c r="C924" s="150"/>
      <c r="D924" s="151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</row>
    <row r="925" spans="1:17" ht="15.75">
      <c r="A925" s="149"/>
      <c r="B925" s="163"/>
      <c r="C925" s="150"/>
      <c r="D925" s="151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</row>
    <row r="926" spans="1:17" ht="15.75">
      <c r="A926" s="149"/>
      <c r="B926" s="163"/>
      <c r="C926" s="150"/>
      <c r="D926" s="151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</row>
    <row r="927" spans="1:17" ht="15.75">
      <c r="A927" s="149"/>
      <c r="B927" s="163"/>
      <c r="C927" s="150"/>
      <c r="D927" s="151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</row>
    <row r="928" spans="1:17" ht="15.75">
      <c r="A928" s="149"/>
      <c r="B928" s="163"/>
      <c r="C928" s="150"/>
      <c r="D928" s="151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</row>
    <row r="929" spans="1:17" ht="15.75">
      <c r="A929" s="149"/>
      <c r="B929" s="163"/>
      <c r="C929" s="150"/>
      <c r="D929" s="151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</row>
    <row r="930" spans="1:17" ht="15.75">
      <c r="A930" s="149"/>
      <c r="B930" s="163"/>
      <c r="C930" s="150"/>
      <c r="D930" s="151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</row>
    <row r="931" spans="1:17" ht="15.75">
      <c r="A931" s="149"/>
      <c r="B931" s="163"/>
      <c r="C931" s="150"/>
      <c r="D931" s="151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</row>
    <row r="932" spans="1:17" ht="15.75">
      <c r="A932" s="149"/>
      <c r="B932" s="163"/>
      <c r="C932" s="150"/>
      <c r="D932" s="151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</row>
    <row r="933" spans="1:17" ht="15.75">
      <c r="A933" s="149"/>
      <c r="B933" s="163"/>
      <c r="C933" s="150"/>
      <c r="D933" s="151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</row>
    <row r="934" spans="1:17" ht="15.75">
      <c r="A934" s="149"/>
      <c r="B934" s="163"/>
      <c r="C934" s="150"/>
      <c r="D934" s="151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</row>
    <row r="935" spans="1:17" ht="15.75">
      <c r="A935" s="149"/>
      <c r="B935" s="163"/>
      <c r="C935" s="150"/>
      <c r="D935" s="151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</row>
    <row r="936" spans="1:17" ht="15.75">
      <c r="A936" s="149"/>
      <c r="B936" s="163"/>
      <c r="C936" s="150"/>
      <c r="D936" s="151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</row>
    <row r="937" spans="1:17" ht="15.75">
      <c r="A937" s="149"/>
      <c r="B937" s="163"/>
      <c r="C937" s="150"/>
      <c r="D937" s="151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</row>
    <row r="938" spans="1:17" ht="15.75">
      <c r="A938" s="149"/>
      <c r="B938" s="163"/>
      <c r="C938" s="150"/>
      <c r="D938" s="151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</row>
    <row r="939" spans="1:17" ht="15.75">
      <c r="A939" s="149"/>
      <c r="B939" s="163"/>
      <c r="C939" s="150"/>
      <c r="D939" s="151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</row>
    <row r="940" spans="1:17" ht="15.75">
      <c r="A940" s="149"/>
      <c r="B940" s="163"/>
      <c r="C940" s="150"/>
      <c r="D940" s="151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</row>
    <row r="941" spans="1:17" ht="15.75">
      <c r="A941" s="149"/>
      <c r="B941" s="163"/>
      <c r="C941" s="150"/>
      <c r="D941" s="151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</row>
    <row r="942" spans="1:17" ht="15.75">
      <c r="A942" s="149"/>
      <c r="B942" s="163"/>
      <c r="C942" s="150"/>
      <c r="D942" s="151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</row>
    <row r="943" spans="1:17" ht="15.75">
      <c r="A943" s="149"/>
      <c r="B943" s="163"/>
      <c r="C943" s="150"/>
      <c r="D943" s="151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</row>
    <row r="944" spans="1:17" ht="15.75">
      <c r="A944" s="149"/>
      <c r="B944" s="163"/>
      <c r="C944" s="150"/>
      <c r="D944" s="151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</row>
    <row r="945" spans="1:17" ht="15.75">
      <c r="A945" s="149"/>
      <c r="B945" s="163"/>
      <c r="C945" s="150"/>
      <c r="D945" s="151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</row>
    <row r="946" spans="1:17" ht="15.75">
      <c r="A946" s="149"/>
      <c r="B946" s="163"/>
      <c r="C946" s="150"/>
      <c r="D946" s="151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</row>
    <row r="947" spans="1:17" ht="15.75">
      <c r="A947" s="149"/>
      <c r="B947" s="163"/>
      <c r="C947" s="150"/>
      <c r="D947" s="151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</row>
    <row r="948" spans="1:17" ht="15.75">
      <c r="A948" s="149"/>
      <c r="B948" s="163"/>
      <c r="C948" s="150"/>
      <c r="D948" s="151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</row>
    <row r="949" spans="1:17" ht="15.75">
      <c r="A949" s="149"/>
      <c r="B949" s="163"/>
      <c r="C949" s="150"/>
      <c r="D949" s="151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</row>
    <row r="950" spans="1:17" ht="15.75">
      <c r="A950" s="149"/>
      <c r="B950" s="163"/>
      <c r="C950" s="150"/>
      <c r="D950" s="151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</row>
    <row r="951" spans="1:17" ht="15.75">
      <c r="A951" s="149"/>
      <c r="B951" s="163"/>
      <c r="C951" s="150"/>
      <c r="D951" s="151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</row>
    <row r="952" spans="1:17" ht="15.75">
      <c r="A952" s="149"/>
      <c r="B952" s="163"/>
      <c r="C952" s="150"/>
      <c r="D952" s="151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</row>
    <row r="953" spans="1:17" ht="15.75">
      <c r="A953" s="149"/>
      <c r="B953" s="163"/>
      <c r="C953" s="150"/>
      <c r="D953" s="151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</row>
    <row r="954" spans="1:17" ht="15.75">
      <c r="A954" s="149"/>
      <c r="B954" s="163"/>
      <c r="C954" s="150"/>
      <c r="D954" s="151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</row>
    <row r="955" spans="1:17" ht="15.75">
      <c r="A955" s="149"/>
      <c r="B955" s="163"/>
      <c r="C955" s="150"/>
      <c r="D955" s="151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</row>
    <row r="956" spans="1:17" ht="15.75">
      <c r="A956" s="149"/>
      <c r="B956" s="163"/>
      <c r="C956" s="150"/>
      <c r="D956" s="151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</row>
    <row r="957" spans="1:17" ht="15.75">
      <c r="A957" s="149"/>
      <c r="B957" s="163"/>
      <c r="C957" s="150"/>
      <c r="D957" s="151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</row>
    <row r="958" spans="1:17" ht="15.75">
      <c r="A958" s="149"/>
      <c r="B958" s="163"/>
      <c r="C958" s="150"/>
      <c r="D958" s="151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</row>
    <row r="959" spans="1:17" ht="15.75">
      <c r="A959" s="149"/>
      <c r="B959" s="163"/>
      <c r="C959" s="150"/>
      <c r="D959" s="151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</row>
    <row r="960" spans="1:17" ht="15.75">
      <c r="A960" s="149"/>
      <c r="B960" s="163"/>
      <c r="C960" s="150"/>
      <c r="D960" s="151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</row>
    <row r="961" spans="1:17" ht="15.75">
      <c r="A961" s="149"/>
      <c r="B961" s="163"/>
      <c r="C961" s="150"/>
      <c r="D961" s="151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</row>
    <row r="962" spans="1:17" ht="15.75">
      <c r="A962" s="149"/>
      <c r="B962" s="163"/>
      <c r="C962" s="150"/>
      <c r="D962" s="151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</row>
    <row r="963" spans="1:17" ht="15.75">
      <c r="A963" s="149"/>
      <c r="B963" s="163"/>
      <c r="C963" s="150"/>
      <c r="D963" s="151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</row>
    <row r="964" spans="1:17" ht="15.75">
      <c r="A964" s="149"/>
      <c r="B964" s="163"/>
      <c r="C964" s="150"/>
      <c r="D964" s="151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</row>
    <row r="965" spans="1:17" ht="15.75">
      <c r="A965" s="149"/>
      <c r="B965" s="163"/>
      <c r="C965" s="150"/>
      <c r="D965" s="151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</row>
    <row r="966" spans="1:17" ht="15.75">
      <c r="A966" s="149"/>
      <c r="B966" s="163"/>
      <c r="C966" s="150"/>
      <c r="D966" s="151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</row>
    <row r="967" spans="1:17" ht="15.75">
      <c r="A967" s="149"/>
      <c r="B967" s="163"/>
      <c r="C967" s="150"/>
      <c r="D967" s="151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</row>
    <row r="968" spans="1:17" ht="15.75">
      <c r="A968" s="149"/>
      <c r="B968" s="163"/>
      <c r="C968" s="150"/>
      <c r="D968" s="151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</row>
    <row r="969" spans="1:17" ht="15.75">
      <c r="A969" s="149"/>
      <c r="B969" s="163"/>
      <c r="C969" s="150"/>
      <c r="D969" s="151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</row>
    <row r="970" spans="1:17" ht="15.75">
      <c r="A970" s="149"/>
      <c r="B970" s="163"/>
      <c r="C970" s="150"/>
      <c r="D970" s="151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</row>
    <row r="971" spans="1:17" ht="15.75">
      <c r="A971" s="149"/>
      <c r="B971" s="163"/>
      <c r="C971" s="150"/>
      <c r="D971" s="151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</row>
    <row r="972" spans="1:17" ht="15.75">
      <c r="A972" s="149"/>
      <c r="B972" s="163"/>
      <c r="C972" s="150"/>
      <c r="D972" s="151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</row>
    <row r="973" spans="1:17" ht="15.75">
      <c r="A973" s="149"/>
      <c r="B973" s="163"/>
      <c r="C973" s="150"/>
      <c r="D973" s="151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</row>
    <row r="974" spans="1:17" ht="15.75">
      <c r="A974" s="149"/>
      <c r="B974" s="163"/>
      <c r="C974" s="150"/>
      <c r="D974" s="151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</row>
    <row r="975" spans="1:17" ht="15.75">
      <c r="A975" s="149"/>
      <c r="B975" s="163"/>
      <c r="C975" s="150"/>
      <c r="D975" s="151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</row>
    <row r="976" spans="1:17" ht="15.75">
      <c r="A976" s="149"/>
      <c r="B976" s="163"/>
      <c r="C976" s="150"/>
      <c r="D976" s="151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</row>
    <row r="977" spans="1:17" ht="15.75">
      <c r="A977" s="149"/>
      <c r="B977" s="163"/>
      <c r="C977" s="150"/>
      <c r="D977" s="151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</row>
    <row r="978" spans="1:17" ht="15.75">
      <c r="A978" s="149"/>
      <c r="B978" s="163"/>
      <c r="C978" s="150"/>
      <c r="D978" s="151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</row>
    <row r="979" spans="1:17" ht="15.75">
      <c r="A979" s="149"/>
      <c r="B979" s="163"/>
      <c r="C979" s="150"/>
      <c r="D979" s="151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</row>
    <row r="980" spans="1:17" ht="15.75">
      <c r="A980" s="149"/>
      <c r="B980" s="163"/>
      <c r="C980" s="150"/>
      <c r="D980" s="151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</row>
    <row r="981" spans="1:17" ht="15.75">
      <c r="A981" s="149"/>
      <c r="B981" s="163"/>
      <c r="C981" s="150"/>
      <c r="D981" s="151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</row>
    <row r="982" spans="1:17" ht="15.75">
      <c r="A982" s="149"/>
      <c r="B982" s="163"/>
      <c r="C982" s="150"/>
      <c r="D982" s="151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</row>
    <row r="983" spans="1:17" ht="15.75">
      <c r="A983" s="149"/>
      <c r="B983" s="163"/>
      <c r="C983" s="150"/>
      <c r="D983" s="151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</row>
    <row r="984" spans="1:17" ht="15.75">
      <c r="A984" s="149"/>
      <c r="B984" s="163"/>
      <c r="C984" s="150"/>
      <c r="D984" s="151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</row>
    <row r="985" spans="1:17" ht="15.75">
      <c r="A985" s="149"/>
      <c r="B985" s="163"/>
      <c r="C985" s="150"/>
      <c r="D985" s="151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</row>
    <row r="986" spans="1:17" ht="15.75">
      <c r="A986" s="149"/>
      <c r="B986" s="163"/>
      <c r="C986" s="150"/>
      <c r="D986" s="151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</row>
    <row r="987" spans="1:17" ht="15.75">
      <c r="A987" s="149"/>
      <c r="B987" s="163"/>
      <c r="C987" s="150"/>
      <c r="D987" s="151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</row>
    <row r="988" spans="1:17" ht="15.75">
      <c r="A988" s="149"/>
      <c r="B988" s="163"/>
      <c r="C988" s="150"/>
      <c r="D988" s="151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</row>
    <row r="989" spans="1:17" ht="15.75">
      <c r="A989" s="149"/>
      <c r="B989" s="163"/>
      <c r="C989" s="150"/>
      <c r="D989" s="151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</row>
    <row r="990" spans="1:17" ht="15.75">
      <c r="A990" s="149"/>
      <c r="B990" s="163"/>
      <c r="C990" s="150"/>
      <c r="D990" s="151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</row>
    <row r="991" spans="1:17" ht="15.75">
      <c r="A991" s="149"/>
      <c r="B991" s="163"/>
      <c r="C991" s="150"/>
      <c r="D991" s="151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</row>
    <row r="992" spans="1:17" ht="15.75">
      <c r="A992" s="149"/>
      <c r="B992" s="163"/>
      <c r="C992" s="150"/>
      <c r="D992" s="151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</row>
    <row r="993" spans="1:17" ht="15.75">
      <c r="A993" s="149"/>
      <c r="B993" s="163"/>
      <c r="C993" s="150"/>
      <c r="D993" s="151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</row>
    <row r="994" spans="1:17" ht="15.75">
      <c r="A994" s="149"/>
      <c r="B994" s="163"/>
      <c r="C994" s="150"/>
      <c r="D994" s="151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</row>
    <row r="995" spans="1:17" ht="15.75">
      <c r="A995" s="149"/>
      <c r="B995" s="163"/>
      <c r="C995" s="150"/>
      <c r="D995" s="151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</row>
    <row r="996" spans="1:17" ht="15.75">
      <c r="A996" s="149"/>
      <c r="B996" s="163"/>
      <c r="C996" s="150"/>
      <c r="D996" s="151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</row>
    <row r="997" spans="1:17" ht="15.75">
      <c r="A997" s="149"/>
      <c r="B997" s="163"/>
      <c r="C997" s="150"/>
      <c r="D997" s="151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</row>
    <row r="998" spans="1:17" ht="15.75">
      <c r="A998" s="149"/>
      <c r="B998" s="163"/>
      <c r="C998" s="150"/>
      <c r="D998" s="151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</row>
    <row r="999" spans="1:17" ht="15.75">
      <c r="A999" s="149"/>
      <c r="B999" s="163"/>
      <c r="C999" s="150"/>
      <c r="D999" s="151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</row>
    <row r="1000" spans="1:17" ht="15.75">
      <c r="A1000" s="149"/>
      <c r="B1000" s="163"/>
      <c r="C1000" s="150"/>
      <c r="D1000" s="151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</row>
    <row r="1001" spans="1:17" ht="15.75">
      <c r="A1001" s="149"/>
      <c r="B1001" s="163"/>
      <c r="C1001" s="150"/>
      <c r="D1001" s="151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</row>
    <row r="1002" spans="1:17" ht="15.75">
      <c r="A1002" s="149"/>
      <c r="B1002" s="163"/>
      <c r="C1002" s="150"/>
      <c r="D1002" s="151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</row>
    <row r="1003" spans="1:17" ht="15.75">
      <c r="A1003" s="149"/>
      <c r="B1003" s="163"/>
      <c r="C1003" s="150"/>
      <c r="D1003" s="151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</row>
    <row r="1004" spans="1:17" ht="15.75">
      <c r="A1004" s="149"/>
      <c r="B1004" s="163"/>
      <c r="C1004" s="150"/>
      <c r="D1004" s="151"/>
      <c r="E1004" s="149"/>
      <c r="F1004" s="149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</row>
    <row r="1005" spans="1:17" ht="15.75">
      <c r="A1005" s="149"/>
      <c r="B1005" s="163"/>
      <c r="C1005" s="150"/>
      <c r="D1005" s="151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</row>
    <row r="1006" spans="1:17" ht="15.75">
      <c r="A1006" s="149"/>
      <c r="B1006" s="163"/>
      <c r="C1006" s="150"/>
      <c r="D1006" s="151"/>
      <c r="E1006" s="149"/>
      <c r="F1006" s="149"/>
      <c r="G1006" s="149"/>
      <c r="H1006" s="149"/>
      <c r="I1006" s="149"/>
      <c r="J1006" s="149"/>
      <c r="K1006" s="149"/>
      <c r="L1006" s="149"/>
      <c r="M1006" s="149"/>
      <c r="N1006" s="149"/>
      <c r="O1006" s="149"/>
      <c r="P1006" s="149"/>
      <c r="Q1006" s="149"/>
    </row>
    <row r="1007" spans="1:17" ht="15.75">
      <c r="A1007" s="149"/>
      <c r="B1007" s="163"/>
      <c r="C1007" s="150"/>
      <c r="D1007" s="151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</row>
    <row r="1008" spans="1:17" ht="15.75">
      <c r="A1008" s="149"/>
      <c r="B1008" s="163"/>
      <c r="C1008" s="150"/>
      <c r="D1008" s="151"/>
      <c r="E1008" s="149"/>
      <c r="F1008" s="149"/>
      <c r="G1008" s="149"/>
      <c r="H1008" s="149"/>
      <c r="I1008" s="149"/>
      <c r="J1008" s="149"/>
      <c r="K1008" s="149"/>
      <c r="L1008" s="149"/>
      <c r="M1008" s="149"/>
      <c r="N1008" s="149"/>
      <c r="O1008" s="149"/>
      <c r="P1008" s="149"/>
      <c r="Q1008" s="149"/>
    </row>
    <row r="1009" spans="1:17" ht="15.75">
      <c r="A1009" s="149"/>
      <c r="B1009" s="163"/>
      <c r="C1009" s="150"/>
      <c r="D1009" s="151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</row>
    <row r="1010" spans="1:17" ht="15.75">
      <c r="A1010" s="149"/>
      <c r="B1010" s="163"/>
      <c r="C1010" s="150"/>
      <c r="D1010" s="151"/>
      <c r="E1010" s="149"/>
      <c r="F1010" s="149"/>
      <c r="G1010" s="149"/>
      <c r="H1010" s="149"/>
      <c r="I1010" s="149"/>
      <c r="J1010" s="149"/>
      <c r="K1010" s="149"/>
      <c r="L1010" s="149"/>
      <c r="M1010" s="149"/>
      <c r="N1010" s="149"/>
      <c r="O1010" s="149"/>
      <c r="P1010" s="149"/>
      <c r="Q1010" s="149"/>
    </row>
    <row r="1011" spans="1:17" ht="15.75">
      <c r="A1011" s="149"/>
      <c r="B1011" s="163"/>
      <c r="C1011" s="150"/>
      <c r="D1011" s="151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</row>
    <row r="1012" spans="1:17" ht="15.75">
      <c r="A1012" s="149"/>
      <c r="B1012" s="163"/>
      <c r="C1012" s="150"/>
      <c r="D1012" s="151"/>
      <c r="E1012" s="149"/>
      <c r="F1012" s="149"/>
      <c r="G1012" s="149"/>
      <c r="H1012" s="149"/>
      <c r="I1012" s="149"/>
      <c r="J1012" s="149"/>
      <c r="K1012" s="149"/>
      <c r="L1012" s="149"/>
      <c r="M1012" s="149"/>
      <c r="N1012" s="149"/>
      <c r="O1012" s="149"/>
      <c r="P1012" s="149"/>
      <c r="Q1012" s="149"/>
    </row>
    <row r="1013" spans="1:17" ht="15.75">
      <c r="A1013" s="149"/>
      <c r="B1013" s="163"/>
      <c r="C1013" s="150"/>
      <c r="D1013" s="151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</row>
    <row r="1014" spans="1:17" ht="15.75">
      <c r="A1014" s="149"/>
      <c r="B1014" s="163"/>
      <c r="C1014" s="150"/>
      <c r="D1014" s="151"/>
      <c r="E1014" s="149"/>
      <c r="F1014" s="149"/>
      <c r="G1014" s="149"/>
      <c r="H1014" s="149"/>
      <c r="I1014" s="149"/>
      <c r="J1014" s="149"/>
      <c r="K1014" s="149"/>
      <c r="L1014" s="149"/>
      <c r="M1014" s="149"/>
      <c r="N1014" s="149"/>
      <c r="O1014" s="149"/>
      <c r="P1014" s="149"/>
      <c r="Q1014" s="149"/>
    </row>
    <row r="1015" spans="1:17" ht="15.75">
      <c r="A1015" s="149"/>
      <c r="B1015" s="163"/>
      <c r="C1015" s="150"/>
      <c r="D1015" s="151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</row>
    <row r="1016" spans="1:17" ht="15.75">
      <c r="A1016" s="149"/>
      <c r="B1016" s="163"/>
      <c r="C1016" s="150"/>
      <c r="D1016" s="151"/>
      <c r="E1016" s="149"/>
      <c r="F1016" s="149"/>
      <c r="G1016" s="149"/>
      <c r="H1016" s="149"/>
      <c r="I1016" s="149"/>
      <c r="J1016" s="149"/>
      <c r="K1016" s="149"/>
      <c r="L1016" s="149"/>
      <c r="M1016" s="149"/>
      <c r="N1016" s="149"/>
      <c r="O1016" s="149"/>
      <c r="P1016" s="149"/>
      <c r="Q1016" s="149"/>
    </row>
    <row r="1017" spans="1:17" ht="15.75">
      <c r="A1017" s="149"/>
      <c r="B1017" s="163"/>
      <c r="C1017" s="150"/>
      <c r="D1017" s="151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</row>
    <row r="1018" spans="1:17" ht="15.75">
      <c r="A1018" s="149"/>
      <c r="B1018" s="163"/>
      <c r="C1018" s="150"/>
      <c r="D1018" s="151"/>
      <c r="E1018" s="149"/>
      <c r="F1018" s="149"/>
      <c r="G1018" s="149"/>
      <c r="H1018" s="149"/>
      <c r="I1018" s="149"/>
      <c r="J1018" s="149"/>
      <c r="K1018" s="149"/>
      <c r="L1018" s="149"/>
      <c r="M1018" s="149"/>
      <c r="N1018" s="149"/>
      <c r="O1018" s="149"/>
      <c r="P1018" s="149"/>
      <c r="Q1018" s="149"/>
    </row>
    <row r="1019" spans="1:17" ht="15.75">
      <c r="A1019" s="149"/>
      <c r="B1019" s="163"/>
      <c r="C1019" s="150"/>
      <c r="D1019" s="151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</row>
    <row r="1020" spans="1:17" ht="15.75">
      <c r="A1020" s="149"/>
      <c r="B1020" s="163"/>
      <c r="C1020" s="150"/>
      <c r="D1020" s="151"/>
      <c r="E1020" s="149"/>
      <c r="F1020" s="149"/>
      <c r="G1020" s="149"/>
      <c r="H1020" s="149"/>
      <c r="I1020" s="149"/>
      <c r="J1020" s="149"/>
      <c r="K1020" s="149"/>
      <c r="L1020" s="149"/>
      <c r="M1020" s="149"/>
      <c r="N1020" s="149"/>
      <c r="O1020" s="149"/>
      <c r="P1020" s="149"/>
      <c r="Q1020" s="149"/>
    </row>
    <row r="1021" spans="1:17" ht="15.75">
      <c r="A1021" s="149"/>
      <c r="B1021" s="163"/>
      <c r="C1021" s="150"/>
      <c r="D1021" s="151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</row>
    <row r="1022" spans="1:17" ht="15.75">
      <c r="A1022" s="149"/>
      <c r="B1022" s="163"/>
      <c r="C1022" s="150"/>
      <c r="D1022" s="151"/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49"/>
      <c r="O1022" s="149"/>
      <c r="P1022" s="149"/>
      <c r="Q1022" s="149"/>
    </row>
    <row r="1023" spans="1:17" ht="15.75">
      <c r="A1023" s="149"/>
      <c r="B1023" s="163"/>
      <c r="C1023" s="150"/>
      <c r="D1023" s="151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</row>
    <row r="1024" spans="1:17" ht="15.75">
      <c r="A1024" s="149"/>
      <c r="B1024" s="163"/>
      <c r="C1024" s="150"/>
      <c r="D1024" s="151"/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49"/>
      <c r="O1024" s="149"/>
      <c r="P1024" s="149"/>
      <c r="Q1024" s="149"/>
    </row>
    <row r="1025" spans="1:17" ht="15.75">
      <c r="A1025" s="149"/>
      <c r="B1025" s="163"/>
      <c r="C1025" s="150"/>
      <c r="D1025" s="151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</row>
    <row r="1026" spans="1:17" ht="15.75">
      <c r="A1026" s="149"/>
      <c r="B1026" s="163"/>
      <c r="C1026" s="150"/>
      <c r="D1026" s="151"/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49"/>
      <c r="O1026" s="149"/>
      <c r="P1026" s="149"/>
      <c r="Q1026" s="149"/>
    </row>
    <row r="1027" spans="1:17" ht="15.75">
      <c r="A1027" s="149"/>
      <c r="B1027" s="163"/>
      <c r="C1027" s="150"/>
      <c r="D1027" s="151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</row>
    <row r="1028" spans="1:17" ht="15.75">
      <c r="A1028" s="149"/>
      <c r="B1028" s="163"/>
      <c r="C1028" s="150"/>
      <c r="D1028" s="151"/>
      <c r="E1028" s="149"/>
      <c r="F1028" s="149"/>
      <c r="G1028" s="149"/>
      <c r="H1028" s="149"/>
      <c r="I1028" s="149"/>
      <c r="J1028" s="149"/>
      <c r="K1028" s="149"/>
      <c r="L1028" s="149"/>
      <c r="M1028" s="149"/>
      <c r="N1028" s="149"/>
      <c r="O1028" s="149"/>
      <c r="P1028" s="149"/>
      <c r="Q1028" s="149"/>
    </row>
    <row r="1029" spans="1:17" ht="15.75">
      <c r="A1029" s="149"/>
      <c r="B1029" s="163"/>
      <c r="C1029" s="150"/>
      <c r="D1029" s="151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</row>
    <row r="1030" spans="1:17" ht="15.75">
      <c r="A1030" s="149"/>
      <c r="B1030" s="163"/>
      <c r="C1030" s="150"/>
      <c r="D1030" s="151"/>
      <c r="E1030" s="149"/>
      <c r="F1030" s="149"/>
      <c r="G1030" s="149"/>
      <c r="H1030" s="149"/>
      <c r="I1030" s="149"/>
      <c r="J1030" s="149"/>
      <c r="K1030" s="149"/>
      <c r="L1030" s="149"/>
      <c r="M1030" s="149"/>
      <c r="N1030" s="149"/>
      <c r="O1030" s="149"/>
      <c r="P1030" s="149"/>
      <c r="Q1030" s="149"/>
    </row>
    <row r="1031" spans="1:17" ht="15.75">
      <c r="A1031" s="149"/>
      <c r="B1031" s="163"/>
      <c r="C1031" s="150"/>
      <c r="D1031" s="151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</row>
    <row r="1032" spans="1:17" ht="15.75">
      <c r="A1032" s="149"/>
      <c r="B1032" s="163"/>
      <c r="C1032" s="150"/>
      <c r="D1032" s="151"/>
      <c r="E1032" s="149"/>
      <c r="F1032" s="149"/>
      <c r="G1032" s="149"/>
      <c r="H1032" s="149"/>
      <c r="I1032" s="149"/>
      <c r="J1032" s="149"/>
      <c r="K1032" s="149"/>
      <c r="L1032" s="149"/>
      <c r="M1032" s="149"/>
      <c r="N1032" s="149"/>
      <c r="O1032" s="149"/>
      <c r="P1032" s="149"/>
      <c r="Q1032" s="149"/>
    </row>
    <row r="1033" spans="1:17" ht="15.75">
      <c r="A1033" s="149"/>
      <c r="B1033" s="163"/>
      <c r="C1033" s="150"/>
      <c r="D1033" s="151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</row>
    <row r="1034" spans="1:17" ht="15.75">
      <c r="A1034" s="149"/>
      <c r="B1034" s="163"/>
      <c r="C1034" s="150"/>
      <c r="D1034" s="151"/>
      <c r="E1034" s="149"/>
      <c r="F1034" s="149"/>
      <c r="G1034" s="149"/>
      <c r="H1034" s="149"/>
      <c r="I1034" s="149"/>
      <c r="J1034" s="149"/>
      <c r="K1034" s="149"/>
      <c r="L1034" s="149"/>
      <c r="M1034" s="149"/>
      <c r="N1034" s="149"/>
      <c r="O1034" s="149"/>
      <c r="P1034" s="149"/>
      <c r="Q1034" s="149"/>
    </row>
    <row r="1035" spans="1:17" ht="15.75">
      <c r="A1035" s="149"/>
      <c r="B1035" s="163"/>
      <c r="C1035" s="150"/>
      <c r="D1035" s="151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</row>
    <row r="1036" spans="1:17" ht="15.75">
      <c r="A1036" s="149"/>
      <c r="B1036" s="163"/>
      <c r="C1036" s="150"/>
      <c r="D1036" s="151"/>
      <c r="E1036" s="149"/>
      <c r="F1036" s="149"/>
      <c r="G1036" s="149"/>
      <c r="H1036" s="149"/>
      <c r="I1036" s="149"/>
      <c r="J1036" s="149"/>
      <c r="K1036" s="149"/>
      <c r="L1036" s="149"/>
      <c r="M1036" s="149"/>
      <c r="N1036" s="149"/>
      <c r="O1036" s="149"/>
      <c r="P1036" s="149"/>
      <c r="Q1036" s="149"/>
    </row>
    <row r="1037" spans="1:17" ht="15.75">
      <c r="A1037" s="149"/>
      <c r="B1037" s="163"/>
      <c r="C1037" s="150"/>
      <c r="D1037" s="151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</row>
    <row r="1038" spans="1:17" ht="15.75">
      <c r="A1038" s="149"/>
      <c r="B1038" s="163"/>
      <c r="C1038" s="150"/>
      <c r="D1038" s="151"/>
      <c r="E1038" s="149"/>
      <c r="F1038" s="149"/>
      <c r="G1038" s="149"/>
      <c r="H1038" s="149"/>
      <c r="I1038" s="149"/>
      <c r="J1038" s="149"/>
      <c r="K1038" s="149"/>
      <c r="L1038" s="149"/>
      <c r="M1038" s="149"/>
      <c r="N1038" s="149"/>
      <c r="O1038" s="149"/>
      <c r="P1038" s="149"/>
      <c r="Q1038" s="149"/>
    </row>
    <row r="1039" spans="1:17" ht="15.75">
      <c r="A1039" s="149"/>
      <c r="B1039" s="163"/>
      <c r="C1039" s="150"/>
      <c r="D1039" s="151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</row>
    <row r="1040" spans="1:17" ht="15.75">
      <c r="A1040" s="149"/>
      <c r="B1040" s="163"/>
      <c r="C1040" s="150"/>
      <c r="D1040" s="151"/>
      <c r="E1040" s="149"/>
      <c r="F1040" s="149"/>
      <c r="G1040" s="149"/>
      <c r="H1040" s="149"/>
      <c r="I1040" s="149"/>
      <c r="J1040" s="149"/>
      <c r="K1040" s="149"/>
      <c r="L1040" s="149"/>
      <c r="M1040" s="149"/>
      <c r="N1040" s="149"/>
      <c r="O1040" s="149"/>
      <c r="P1040" s="149"/>
      <c r="Q1040" s="149"/>
    </row>
    <row r="1041" spans="1:17" ht="15.75">
      <c r="A1041" s="149"/>
      <c r="B1041" s="163"/>
      <c r="C1041" s="150"/>
      <c r="D1041" s="151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</row>
    <row r="1042" spans="1:17" ht="15.75">
      <c r="A1042" s="149"/>
      <c r="B1042" s="163"/>
      <c r="C1042" s="150"/>
      <c r="D1042" s="151"/>
      <c r="E1042" s="149"/>
      <c r="F1042" s="149"/>
      <c r="G1042" s="149"/>
      <c r="H1042" s="149"/>
      <c r="I1042" s="149"/>
      <c r="J1042" s="149"/>
      <c r="K1042" s="149"/>
      <c r="L1042" s="149"/>
      <c r="M1042" s="149"/>
      <c r="N1042" s="149"/>
      <c r="O1042" s="149"/>
      <c r="P1042" s="149"/>
      <c r="Q1042" s="149"/>
    </row>
    <row r="1043" spans="1:17" ht="15.75">
      <c r="A1043" s="149"/>
      <c r="B1043" s="163"/>
      <c r="C1043" s="150"/>
      <c r="D1043" s="151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</row>
    <row r="1044" spans="1:17" ht="15.75">
      <c r="A1044" s="149"/>
      <c r="B1044" s="163"/>
      <c r="C1044" s="150"/>
      <c r="D1044" s="151"/>
      <c r="E1044" s="149"/>
      <c r="F1044" s="149"/>
      <c r="G1044" s="149"/>
      <c r="H1044" s="149"/>
      <c r="I1044" s="149"/>
      <c r="J1044" s="149"/>
      <c r="K1044" s="149"/>
      <c r="L1044" s="149"/>
      <c r="M1044" s="149"/>
      <c r="N1044" s="149"/>
      <c r="O1044" s="149"/>
      <c r="P1044" s="149"/>
      <c r="Q1044" s="149"/>
    </row>
    <row r="1045" spans="1:17" ht="15.75">
      <c r="A1045" s="149"/>
      <c r="B1045" s="163"/>
      <c r="C1045" s="150"/>
      <c r="D1045" s="151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</row>
    <row r="1046" spans="1:17" ht="15.75">
      <c r="A1046" s="149"/>
      <c r="B1046" s="163"/>
      <c r="C1046" s="150"/>
      <c r="D1046" s="151"/>
      <c r="E1046" s="149"/>
      <c r="F1046" s="149"/>
      <c r="G1046" s="149"/>
      <c r="H1046" s="149"/>
      <c r="I1046" s="149"/>
      <c r="J1046" s="149"/>
      <c r="K1046" s="149"/>
      <c r="L1046" s="149"/>
      <c r="M1046" s="149"/>
      <c r="N1046" s="149"/>
      <c r="O1046" s="149"/>
      <c r="P1046" s="149"/>
      <c r="Q1046" s="149"/>
    </row>
    <row r="1047" spans="1:17" ht="15.75">
      <c r="A1047" s="149"/>
      <c r="B1047" s="163"/>
      <c r="C1047" s="150"/>
      <c r="D1047" s="151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</row>
    <row r="1048" spans="1:17" ht="15.75">
      <c r="A1048" s="149"/>
      <c r="B1048" s="163"/>
      <c r="C1048" s="150"/>
      <c r="D1048" s="151"/>
      <c r="E1048" s="149"/>
      <c r="F1048" s="149"/>
      <c r="G1048" s="149"/>
      <c r="H1048" s="149"/>
      <c r="I1048" s="149"/>
      <c r="J1048" s="149"/>
      <c r="K1048" s="149"/>
      <c r="L1048" s="149"/>
      <c r="M1048" s="149"/>
      <c r="N1048" s="149"/>
      <c r="O1048" s="149"/>
      <c r="P1048" s="149"/>
      <c r="Q1048" s="149"/>
    </row>
    <row r="1049" spans="1:17" ht="15.75">
      <c r="A1049" s="149"/>
      <c r="B1049" s="163"/>
      <c r="C1049" s="150"/>
      <c r="D1049" s="151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</row>
    <row r="1050" spans="1:17" ht="15.75">
      <c r="A1050" s="149"/>
      <c r="B1050" s="163"/>
      <c r="C1050" s="150"/>
      <c r="D1050" s="151"/>
      <c r="E1050" s="149"/>
      <c r="F1050" s="149"/>
      <c r="G1050" s="149"/>
      <c r="H1050" s="149"/>
      <c r="I1050" s="149"/>
      <c r="J1050" s="149"/>
      <c r="K1050" s="149"/>
      <c r="L1050" s="149"/>
      <c r="M1050" s="149"/>
      <c r="N1050" s="149"/>
      <c r="O1050" s="149"/>
      <c r="P1050" s="149"/>
      <c r="Q1050" s="149"/>
    </row>
    <row r="1051" spans="1:17" ht="15.75">
      <c r="A1051" s="149"/>
      <c r="B1051" s="163"/>
      <c r="C1051" s="150"/>
      <c r="D1051" s="151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</row>
    <row r="1052" spans="1:17" ht="15.75">
      <c r="A1052" s="149"/>
      <c r="B1052" s="163"/>
      <c r="C1052" s="150"/>
      <c r="D1052" s="151"/>
      <c r="E1052" s="149"/>
      <c r="F1052" s="149"/>
      <c r="G1052" s="149"/>
      <c r="H1052" s="149"/>
      <c r="I1052" s="149"/>
      <c r="J1052" s="149"/>
      <c r="K1052" s="149"/>
      <c r="L1052" s="149"/>
      <c r="M1052" s="149"/>
      <c r="N1052" s="149"/>
      <c r="O1052" s="149"/>
      <c r="P1052" s="149"/>
      <c r="Q1052" s="149"/>
    </row>
    <row r="1053" spans="1:17" ht="15.75">
      <c r="A1053" s="149"/>
      <c r="B1053" s="163"/>
      <c r="C1053" s="150"/>
      <c r="D1053" s="151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</row>
    <row r="1054" spans="1:17" ht="15.75">
      <c r="A1054" s="149"/>
      <c r="B1054" s="163"/>
      <c r="C1054" s="150"/>
      <c r="D1054" s="151"/>
      <c r="E1054" s="149"/>
      <c r="F1054" s="149"/>
      <c r="G1054" s="149"/>
      <c r="H1054" s="149"/>
      <c r="I1054" s="149"/>
      <c r="J1054" s="149"/>
      <c r="K1054" s="149"/>
      <c r="L1054" s="149"/>
      <c r="M1054" s="149"/>
      <c r="N1054" s="149"/>
      <c r="O1054" s="149"/>
      <c r="P1054" s="149"/>
      <c r="Q1054" s="149"/>
    </row>
    <row r="1055" spans="1:17" ht="15.75">
      <c r="A1055" s="149"/>
      <c r="B1055" s="163"/>
      <c r="C1055" s="150"/>
      <c r="D1055" s="151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</row>
    <row r="1056" spans="1:17" ht="15.75">
      <c r="A1056" s="149"/>
      <c r="B1056" s="163"/>
      <c r="C1056" s="150"/>
      <c r="D1056" s="151"/>
      <c r="E1056" s="149"/>
      <c r="F1056" s="149"/>
      <c r="G1056" s="149"/>
      <c r="H1056" s="149"/>
      <c r="I1056" s="149"/>
      <c r="J1056" s="149"/>
      <c r="K1056" s="149"/>
      <c r="L1056" s="149"/>
      <c r="M1056" s="149"/>
      <c r="N1056" s="149"/>
      <c r="O1056" s="149"/>
      <c r="P1056" s="149"/>
      <c r="Q1056" s="149"/>
    </row>
    <row r="1057" spans="1:17" ht="15.75">
      <c r="A1057" s="149"/>
      <c r="B1057" s="163"/>
      <c r="C1057" s="150"/>
      <c r="D1057" s="151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</row>
    <row r="1058" spans="1:17" ht="15.75">
      <c r="A1058" s="149"/>
      <c r="B1058" s="163"/>
      <c r="C1058" s="150"/>
      <c r="D1058" s="151"/>
      <c r="E1058" s="149"/>
      <c r="F1058" s="149"/>
      <c r="G1058" s="149"/>
      <c r="H1058" s="149"/>
      <c r="I1058" s="149"/>
      <c r="J1058" s="149"/>
      <c r="K1058" s="149"/>
      <c r="L1058" s="149"/>
      <c r="M1058" s="149"/>
      <c r="N1058" s="149"/>
      <c r="O1058" s="149"/>
      <c r="P1058" s="149"/>
      <c r="Q1058" s="149"/>
    </row>
    <row r="1059" spans="1:17" ht="15.75">
      <c r="A1059" s="149"/>
      <c r="B1059" s="163"/>
      <c r="C1059" s="150"/>
      <c r="D1059" s="151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</row>
    <row r="1060" spans="1:17" ht="15.75">
      <c r="A1060" s="149"/>
      <c r="B1060" s="163"/>
      <c r="C1060" s="150"/>
      <c r="D1060" s="151"/>
      <c r="E1060" s="149"/>
      <c r="F1060" s="149"/>
      <c r="G1060" s="149"/>
      <c r="H1060" s="149"/>
      <c r="I1060" s="149"/>
      <c r="J1060" s="149"/>
      <c r="K1060" s="149"/>
      <c r="L1060" s="149"/>
      <c r="M1060" s="149"/>
      <c r="N1060" s="149"/>
      <c r="O1060" s="149"/>
      <c r="P1060" s="149"/>
      <c r="Q1060" s="149"/>
    </row>
    <row r="1061" spans="1:17" ht="15.75">
      <c r="A1061" s="149"/>
      <c r="B1061" s="163"/>
      <c r="C1061" s="150"/>
      <c r="D1061" s="151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</row>
    <row r="1062" spans="1:17" ht="15.75">
      <c r="A1062" s="149"/>
      <c r="B1062" s="163"/>
      <c r="C1062" s="150"/>
      <c r="D1062" s="151"/>
      <c r="E1062" s="149"/>
      <c r="F1062" s="149"/>
      <c r="G1062" s="149"/>
      <c r="H1062" s="149"/>
      <c r="I1062" s="149"/>
      <c r="J1062" s="149"/>
      <c r="K1062" s="149"/>
      <c r="L1062" s="149"/>
      <c r="M1062" s="149"/>
      <c r="N1062" s="149"/>
      <c r="O1062" s="149"/>
      <c r="P1062" s="149"/>
      <c r="Q1062" s="149"/>
    </row>
    <row r="1063" spans="1:17" ht="15.75">
      <c r="A1063" s="149"/>
      <c r="B1063" s="163"/>
      <c r="C1063" s="150"/>
      <c r="D1063" s="151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</row>
    <row r="1064" spans="1:17" ht="15.75">
      <c r="A1064" s="149"/>
      <c r="B1064" s="163"/>
      <c r="C1064" s="150"/>
      <c r="D1064" s="151"/>
      <c r="E1064" s="149"/>
      <c r="F1064" s="149"/>
      <c r="G1064" s="149"/>
      <c r="H1064" s="149"/>
      <c r="I1064" s="149"/>
      <c r="J1064" s="149"/>
      <c r="K1064" s="149"/>
      <c r="L1064" s="149"/>
      <c r="M1064" s="149"/>
      <c r="N1064" s="149"/>
      <c r="O1064" s="149"/>
      <c r="P1064" s="149"/>
      <c r="Q1064" s="149"/>
    </row>
    <row r="1065" spans="1:17" ht="15.75">
      <c r="A1065" s="149"/>
      <c r="B1065" s="163"/>
      <c r="C1065" s="150"/>
      <c r="D1065" s="151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</row>
    <row r="1066" spans="1:17" ht="15.75">
      <c r="A1066" s="149"/>
      <c r="B1066" s="163"/>
      <c r="C1066" s="150"/>
      <c r="D1066" s="151"/>
      <c r="E1066" s="149"/>
      <c r="F1066" s="149"/>
      <c r="G1066" s="149"/>
      <c r="H1066" s="149"/>
      <c r="I1066" s="149"/>
      <c r="J1066" s="149"/>
      <c r="K1066" s="149"/>
      <c r="L1066" s="149"/>
      <c r="M1066" s="149"/>
      <c r="N1066" s="149"/>
      <c r="O1066" s="149"/>
      <c r="P1066" s="149"/>
      <c r="Q1066" s="149"/>
    </row>
    <row r="1067" spans="1:17" ht="15.75">
      <c r="A1067" s="149"/>
      <c r="B1067" s="163"/>
      <c r="C1067" s="150"/>
      <c r="D1067" s="151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</row>
    <row r="1068" spans="1:17" ht="15.75">
      <c r="A1068" s="149"/>
      <c r="B1068" s="163"/>
      <c r="C1068" s="150"/>
      <c r="D1068" s="151"/>
      <c r="E1068" s="149"/>
      <c r="F1068" s="149"/>
      <c r="G1068" s="149"/>
      <c r="H1068" s="149"/>
      <c r="I1068" s="149"/>
      <c r="J1068" s="149"/>
      <c r="K1068" s="149"/>
      <c r="L1068" s="149"/>
      <c r="M1068" s="149"/>
      <c r="N1068" s="149"/>
      <c r="O1068" s="149"/>
      <c r="P1068" s="149"/>
      <c r="Q1068" s="149"/>
    </row>
    <row r="1069" spans="1:17" ht="15.75">
      <c r="A1069" s="149"/>
      <c r="B1069" s="163"/>
      <c r="C1069" s="150"/>
      <c r="D1069" s="151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</row>
    <row r="1070" spans="1:17" ht="15.75">
      <c r="A1070" s="149"/>
      <c r="B1070" s="163"/>
      <c r="C1070" s="150"/>
      <c r="D1070" s="151"/>
      <c r="E1070" s="149"/>
      <c r="F1070" s="149"/>
      <c r="G1070" s="149"/>
      <c r="H1070" s="149"/>
      <c r="I1070" s="149"/>
      <c r="J1070" s="149"/>
      <c r="K1070" s="149"/>
      <c r="L1070" s="149"/>
      <c r="M1070" s="149"/>
      <c r="N1070" s="149"/>
      <c r="O1070" s="149"/>
      <c r="P1070" s="149"/>
      <c r="Q1070" s="149"/>
    </row>
    <row r="1071" spans="1:17" ht="15.75">
      <c r="A1071" s="149"/>
      <c r="B1071" s="163"/>
      <c r="C1071" s="150"/>
      <c r="D1071" s="151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</row>
    <row r="1072" spans="1:17" ht="15.75">
      <c r="A1072" s="149"/>
      <c r="B1072" s="163"/>
      <c r="C1072" s="150"/>
      <c r="D1072" s="151"/>
      <c r="E1072" s="149"/>
      <c r="F1072" s="149"/>
      <c r="G1072" s="149"/>
      <c r="H1072" s="149"/>
      <c r="I1072" s="149"/>
      <c r="J1072" s="149"/>
      <c r="K1072" s="149"/>
      <c r="L1072" s="149"/>
      <c r="M1072" s="149"/>
      <c r="N1072" s="149"/>
      <c r="O1072" s="149"/>
      <c r="P1072" s="149"/>
      <c r="Q1072" s="149"/>
    </row>
    <row r="1073" spans="1:17" ht="15.75">
      <c r="A1073" s="149"/>
      <c r="B1073" s="163"/>
      <c r="C1073" s="150"/>
      <c r="D1073" s="151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</row>
    <row r="1074" spans="1:17" ht="15.75">
      <c r="A1074" s="149"/>
      <c r="B1074" s="163"/>
      <c r="C1074" s="150"/>
      <c r="D1074" s="151"/>
      <c r="E1074" s="149"/>
      <c r="F1074" s="149"/>
      <c r="G1074" s="149"/>
      <c r="H1074" s="149"/>
      <c r="I1074" s="149"/>
      <c r="J1074" s="149"/>
      <c r="K1074" s="149"/>
      <c r="L1074" s="149"/>
      <c r="M1074" s="149"/>
      <c r="N1074" s="149"/>
      <c r="O1074" s="149"/>
      <c r="P1074" s="149"/>
      <c r="Q1074" s="149"/>
    </row>
    <row r="1075" spans="1:17" ht="15.75">
      <c r="A1075" s="149"/>
      <c r="B1075" s="163"/>
      <c r="C1075" s="150"/>
      <c r="D1075" s="151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</row>
    <row r="1076" spans="1:17" ht="15.75">
      <c r="A1076" s="149"/>
      <c r="B1076" s="163"/>
      <c r="C1076" s="150"/>
      <c r="D1076" s="151"/>
      <c r="E1076" s="149"/>
      <c r="F1076" s="149"/>
      <c r="G1076" s="149"/>
      <c r="H1076" s="149"/>
      <c r="I1076" s="149"/>
      <c r="J1076" s="149"/>
      <c r="K1076" s="149"/>
      <c r="L1076" s="149"/>
      <c r="M1076" s="149"/>
      <c r="N1076" s="149"/>
      <c r="O1076" s="149"/>
      <c r="P1076" s="149"/>
      <c r="Q1076" s="149"/>
    </row>
    <row r="1077" spans="1:17" ht="15.75">
      <c r="A1077" s="149"/>
      <c r="B1077" s="163"/>
      <c r="C1077" s="150"/>
      <c r="D1077" s="151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</row>
    <row r="1078" spans="1:17" ht="15.75">
      <c r="A1078" s="149"/>
      <c r="B1078" s="163"/>
      <c r="C1078" s="150"/>
      <c r="D1078" s="151"/>
      <c r="E1078" s="149"/>
      <c r="F1078" s="149"/>
      <c r="G1078" s="149"/>
      <c r="H1078" s="149"/>
      <c r="I1078" s="149"/>
      <c r="J1078" s="149"/>
      <c r="K1078" s="149"/>
      <c r="L1078" s="149"/>
      <c r="M1078" s="149"/>
      <c r="N1078" s="149"/>
      <c r="O1078" s="149"/>
      <c r="P1078" s="149"/>
      <c r="Q1078" s="149"/>
    </row>
    <row r="1079" spans="1:17" ht="15.75">
      <c r="A1079" s="149"/>
      <c r="B1079" s="163"/>
      <c r="C1079" s="150"/>
      <c r="D1079" s="151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</row>
    <row r="1080" spans="1:17" ht="15.75">
      <c r="A1080" s="149"/>
      <c r="B1080" s="163"/>
      <c r="C1080" s="150"/>
      <c r="D1080" s="151"/>
      <c r="E1080" s="149"/>
      <c r="F1080" s="149"/>
      <c r="G1080" s="149"/>
      <c r="H1080" s="149"/>
      <c r="I1080" s="149"/>
      <c r="J1080" s="149"/>
      <c r="K1080" s="149"/>
      <c r="L1080" s="149"/>
      <c r="M1080" s="149"/>
      <c r="N1080" s="149"/>
      <c r="O1080" s="149"/>
      <c r="P1080" s="149"/>
      <c r="Q1080" s="149"/>
    </row>
    <row r="1081" spans="1:17" ht="15.75">
      <c r="A1081" s="149"/>
      <c r="B1081" s="163"/>
      <c r="C1081" s="150"/>
      <c r="D1081" s="151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</row>
    <row r="1082" spans="1:17" ht="15.75">
      <c r="A1082" s="149"/>
      <c r="B1082" s="163"/>
      <c r="C1082" s="150"/>
      <c r="D1082" s="151"/>
      <c r="E1082" s="149"/>
      <c r="F1082" s="149"/>
      <c r="G1082" s="149"/>
      <c r="H1082" s="149"/>
      <c r="I1082" s="149"/>
      <c r="J1082" s="149"/>
      <c r="K1082" s="149"/>
      <c r="L1082" s="149"/>
      <c r="M1082" s="149"/>
      <c r="N1082" s="149"/>
      <c r="O1082" s="149"/>
      <c r="P1082" s="149"/>
      <c r="Q1082" s="149"/>
    </row>
    <row r="1083" spans="1:17" ht="15.75">
      <c r="A1083" s="149"/>
      <c r="B1083" s="163"/>
      <c r="C1083" s="150"/>
      <c r="D1083" s="151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</row>
    <row r="1084" spans="1:17" ht="15.75">
      <c r="A1084" s="149"/>
      <c r="B1084" s="163"/>
      <c r="C1084" s="150"/>
      <c r="D1084" s="151"/>
      <c r="E1084" s="149"/>
      <c r="F1084" s="149"/>
      <c r="G1084" s="149"/>
      <c r="H1084" s="149"/>
      <c r="I1084" s="149"/>
      <c r="J1084" s="149"/>
      <c r="K1084" s="149"/>
      <c r="L1084" s="149"/>
      <c r="M1084" s="149"/>
      <c r="N1084" s="149"/>
      <c r="O1084" s="149"/>
      <c r="P1084" s="149"/>
      <c r="Q1084" s="149"/>
    </row>
    <row r="1085" spans="1:17" ht="15.75">
      <c r="A1085" s="149"/>
      <c r="B1085" s="163"/>
      <c r="C1085" s="150"/>
      <c r="D1085" s="151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</row>
    <row r="1086" spans="1:17" ht="15.75">
      <c r="A1086" s="149"/>
      <c r="B1086" s="163"/>
      <c r="C1086" s="150"/>
      <c r="D1086" s="151"/>
      <c r="E1086" s="149"/>
      <c r="F1086" s="149"/>
      <c r="G1086" s="149"/>
      <c r="H1086" s="149"/>
      <c r="I1086" s="149"/>
      <c r="J1086" s="149"/>
      <c r="K1086" s="149"/>
      <c r="L1086" s="149"/>
      <c r="M1086" s="149"/>
      <c r="N1086" s="149"/>
      <c r="O1086" s="149"/>
      <c r="P1086" s="149"/>
      <c r="Q1086" s="149"/>
    </row>
    <row r="1087" spans="1:17" ht="15.75">
      <c r="A1087" s="149"/>
      <c r="B1087" s="163"/>
      <c r="C1087" s="150"/>
      <c r="D1087" s="151"/>
      <c r="E1087" s="149"/>
      <c r="F1087" s="149"/>
      <c r="G1087" s="149"/>
      <c r="H1087" s="149"/>
      <c r="I1087" s="149"/>
      <c r="J1087" s="149"/>
      <c r="K1087" s="149"/>
      <c r="L1087" s="149"/>
      <c r="M1087" s="149"/>
      <c r="N1087" s="149"/>
      <c r="O1087" s="149"/>
      <c r="P1087" s="149"/>
      <c r="Q1087" s="149"/>
    </row>
    <row r="1088" spans="1:17" ht="15.75">
      <c r="A1088" s="149"/>
      <c r="B1088" s="163"/>
      <c r="C1088" s="150"/>
      <c r="D1088" s="151"/>
      <c r="E1088" s="149"/>
      <c r="F1088" s="149"/>
      <c r="G1088" s="149"/>
      <c r="H1088" s="149"/>
      <c r="I1088" s="149"/>
      <c r="J1088" s="149"/>
      <c r="K1088" s="149"/>
      <c r="L1088" s="149"/>
      <c r="M1088" s="149"/>
      <c r="N1088" s="149"/>
      <c r="O1088" s="149"/>
      <c r="P1088" s="149"/>
      <c r="Q1088" s="149"/>
    </row>
    <row r="1089" spans="1:17" ht="15.75">
      <c r="A1089" s="149"/>
      <c r="B1089" s="163"/>
      <c r="C1089" s="150"/>
      <c r="D1089" s="151"/>
      <c r="E1089" s="149"/>
      <c r="F1089" s="149"/>
      <c r="G1089" s="149"/>
      <c r="H1089" s="149"/>
      <c r="I1089" s="149"/>
      <c r="J1089" s="149"/>
      <c r="K1089" s="149"/>
      <c r="L1089" s="149"/>
      <c r="M1089" s="149"/>
      <c r="N1089" s="149"/>
      <c r="O1089" s="149"/>
      <c r="P1089" s="149"/>
      <c r="Q1089" s="149"/>
    </row>
    <row r="1090" spans="1:17" ht="15.75">
      <c r="A1090" s="149"/>
      <c r="B1090" s="163"/>
      <c r="C1090" s="150"/>
      <c r="D1090" s="151"/>
      <c r="E1090" s="149"/>
      <c r="F1090" s="149"/>
      <c r="G1090" s="149"/>
      <c r="H1090" s="149"/>
      <c r="I1090" s="149"/>
      <c r="J1090" s="149"/>
      <c r="K1090" s="149"/>
      <c r="L1090" s="149"/>
      <c r="M1090" s="149"/>
      <c r="N1090" s="149"/>
      <c r="O1090" s="149"/>
      <c r="P1090" s="149"/>
      <c r="Q1090" s="149"/>
    </row>
    <row r="1091" spans="1:17" ht="15.75">
      <c r="A1091" s="149"/>
      <c r="B1091" s="163"/>
      <c r="C1091" s="150"/>
      <c r="D1091" s="151"/>
      <c r="E1091" s="149"/>
      <c r="F1091" s="149"/>
      <c r="G1091" s="149"/>
      <c r="H1091" s="149"/>
      <c r="I1091" s="149"/>
      <c r="J1091" s="149"/>
      <c r="K1091" s="149"/>
      <c r="L1091" s="149"/>
      <c r="M1091" s="149"/>
      <c r="N1091" s="149"/>
      <c r="O1091" s="149"/>
      <c r="P1091" s="149"/>
      <c r="Q1091" s="149"/>
    </row>
    <row r="1092" spans="1:17" ht="15.75">
      <c r="A1092" s="149"/>
      <c r="B1092" s="163"/>
      <c r="C1092" s="150"/>
      <c r="D1092" s="151"/>
      <c r="E1092" s="149"/>
      <c r="F1092" s="149"/>
      <c r="G1092" s="149"/>
      <c r="H1092" s="149"/>
      <c r="I1092" s="149"/>
      <c r="J1092" s="149"/>
      <c r="K1092" s="149"/>
      <c r="L1092" s="149"/>
      <c r="M1092" s="149"/>
      <c r="N1092" s="149"/>
      <c r="O1092" s="149"/>
      <c r="P1092" s="149"/>
      <c r="Q1092" s="149"/>
    </row>
    <row r="1093" spans="1:17" ht="15.75">
      <c r="A1093" s="149"/>
      <c r="B1093" s="163"/>
      <c r="C1093" s="150"/>
      <c r="D1093" s="151"/>
      <c r="E1093" s="149"/>
      <c r="F1093" s="149"/>
      <c r="G1093" s="149"/>
      <c r="H1093" s="149"/>
      <c r="I1093" s="149"/>
      <c r="J1093" s="149"/>
      <c r="K1093" s="149"/>
      <c r="L1093" s="149"/>
      <c r="M1093" s="149"/>
      <c r="N1093" s="149"/>
      <c r="O1093" s="149"/>
      <c r="P1093" s="149"/>
      <c r="Q1093" s="149"/>
    </row>
    <row r="1094" spans="1:17" ht="15.75">
      <c r="A1094" s="149"/>
      <c r="B1094" s="163"/>
      <c r="C1094" s="150"/>
      <c r="D1094" s="151"/>
      <c r="E1094" s="149"/>
      <c r="F1094" s="149"/>
      <c r="G1094" s="149"/>
      <c r="H1094" s="149"/>
      <c r="I1094" s="149"/>
      <c r="J1094" s="149"/>
      <c r="K1094" s="149"/>
      <c r="L1094" s="149"/>
      <c r="M1094" s="149"/>
      <c r="N1094" s="149"/>
      <c r="O1094" s="149"/>
      <c r="P1094" s="149"/>
      <c r="Q1094" s="149"/>
    </row>
    <row r="1095" spans="1:17" ht="15.75">
      <c r="A1095" s="149"/>
      <c r="B1095" s="163"/>
      <c r="C1095" s="150"/>
      <c r="D1095" s="151"/>
      <c r="E1095" s="149"/>
      <c r="F1095" s="149"/>
      <c r="G1095" s="149"/>
      <c r="H1095" s="149"/>
      <c r="I1095" s="149"/>
      <c r="J1095" s="149"/>
      <c r="K1095" s="149"/>
      <c r="L1095" s="149"/>
      <c r="M1095" s="149"/>
      <c r="N1095" s="149"/>
      <c r="O1095" s="149"/>
      <c r="P1095" s="149"/>
      <c r="Q1095" s="149"/>
    </row>
    <row r="1096" spans="1:17" ht="15.75">
      <c r="A1096" s="149"/>
      <c r="B1096" s="163"/>
      <c r="C1096" s="150"/>
      <c r="D1096" s="151"/>
      <c r="E1096" s="149"/>
      <c r="F1096" s="149"/>
      <c r="G1096" s="149"/>
      <c r="H1096" s="149"/>
      <c r="I1096" s="149"/>
      <c r="J1096" s="149"/>
      <c r="K1096" s="149"/>
      <c r="L1096" s="149"/>
      <c r="M1096" s="149"/>
      <c r="N1096" s="149"/>
      <c r="O1096" s="149"/>
      <c r="P1096" s="149"/>
      <c r="Q1096" s="149"/>
    </row>
    <row r="1097" spans="1:17" ht="15.75">
      <c r="A1097" s="149"/>
      <c r="B1097" s="163"/>
      <c r="C1097" s="150"/>
      <c r="D1097" s="151"/>
      <c r="E1097" s="149"/>
      <c r="F1097" s="149"/>
      <c r="G1097" s="149"/>
      <c r="H1097" s="149"/>
      <c r="I1097" s="149"/>
      <c r="J1097" s="149"/>
      <c r="K1097" s="149"/>
      <c r="L1097" s="149"/>
      <c r="M1097" s="149"/>
      <c r="N1097" s="149"/>
      <c r="O1097" s="149"/>
      <c r="P1097" s="149"/>
      <c r="Q1097" s="149"/>
    </row>
    <row r="1098" spans="1:17" ht="15.75">
      <c r="A1098" s="149"/>
      <c r="B1098" s="163"/>
      <c r="C1098" s="150"/>
      <c r="D1098" s="151"/>
      <c r="E1098" s="149"/>
      <c r="F1098" s="149"/>
      <c r="G1098" s="149"/>
      <c r="H1098" s="149"/>
      <c r="I1098" s="149"/>
      <c r="J1098" s="149"/>
      <c r="K1098" s="149"/>
      <c r="L1098" s="149"/>
      <c r="M1098" s="149"/>
      <c r="N1098" s="149"/>
      <c r="O1098" s="149"/>
      <c r="P1098" s="149"/>
      <c r="Q1098" s="149"/>
    </row>
    <row r="1099" spans="1:17" ht="15.75">
      <c r="A1099" s="149"/>
      <c r="B1099" s="163"/>
      <c r="C1099" s="150"/>
      <c r="D1099" s="151"/>
      <c r="E1099" s="149"/>
      <c r="F1099" s="149"/>
      <c r="G1099" s="149"/>
      <c r="H1099" s="149"/>
      <c r="I1099" s="149"/>
      <c r="J1099" s="149"/>
      <c r="K1099" s="149"/>
      <c r="L1099" s="149"/>
      <c r="M1099" s="149"/>
      <c r="N1099" s="149"/>
      <c r="O1099" s="149"/>
      <c r="P1099" s="149"/>
      <c r="Q1099" s="149"/>
    </row>
    <row r="1100" spans="1:17" ht="15.75">
      <c r="A1100" s="149"/>
      <c r="B1100" s="163"/>
      <c r="C1100" s="150"/>
      <c r="D1100" s="151"/>
      <c r="E1100" s="149"/>
      <c r="F1100" s="149"/>
      <c r="G1100" s="149"/>
      <c r="H1100" s="149"/>
      <c r="I1100" s="149"/>
      <c r="J1100" s="149"/>
      <c r="K1100" s="149"/>
      <c r="L1100" s="149"/>
      <c r="M1100" s="149"/>
      <c r="N1100" s="149"/>
      <c r="O1100" s="149"/>
      <c r="P1100" s="149"/>
      <c r="Q1100" s="149"/>
    </row>
    <row r="1101" spans="1:17" ht="15.75">
      <c r="A1101" s="149"/>
      <c r="B1101" s="163"/>
      <c r="C1101" s="150"/>
      <c r="D1101" s="151"/>
      <c r="E1101" s="149"/>
      <c r="F1101" s="149"/>
      <c r="G1101" s="149"/>
      <c r="H1101" s="149"/>
      <c r="I1101" s="149"/>
      <c r="J1101" s="149"/>
      <c r="K1101" s="149"/>
      <c r="L1101" s="149"/>
      <c r="M1101" s="149"/>
      <c r="N1101" s="149"/>
      <c r="O1101" s="149"/>
      <c r="P1101" s="149"/>
      <c r="Q1101" s="149"/>
    </row>
    <row r="1102" spans="1:17" ht="15.75">
      <c r="A1102" s="149"/>
      <c r="B1102" s="163"/>
      <c r="C1102" s="150"/>
      <c r="D1102" s="151"/>
      <c r="E1102" s="149"/>
      <c r="F1102" s="149"/>
      <c r="G1102" s="149"/>
      <c r="H1102" s="149"/>
      <c r="I1102" s="149"/>
      <c r="J1102" s="149"/>
      <c r="K1102" s="149"/>
      <c r="L1102" s="149"/>
      <c r="M1102" s="149"/>
      <c r="N1102" s="149"/>
      <c r="O1102" s="149"/>
      <c r="P1102" s="149"/>
      <c r="Q1102" s="149"/>
    </row>
    <row r="1103" spans="1:17" ht="15.75">
      <c r="A1103" s="149"/>
      <c r="B1103" s="163"/>
      <c r="C1103" s="150"/>
      <c r="D1103" s="151"/>
      <c r="E1103" s="149"/>
      <c r="F1103" s="149"/>
      <c r="G1103" s="149"/>
      <c r="H1103" s="149"/>
      <c r="I1103" s="149"/>
      <c r="J1103" s="149"/>
      <c r="K1103" s="149"/>
      <c r="L1103" s="149"/>
      <c r="M1103" s="149"/>
      <c r="N1103" s="149"/>
      <c r="O1103" s="149"/>
      <c r="P1103" s="149"/>
      <c r="Q1103" s="149"/>
    </row>
    <row r="1104" spans="1:17" ht="15.75">
      <c r="A1104" s="149"/>
      <c r="B1104" s="163"/>
      <c r="C1104" s="150"/>
      <c r="D1104" s="151"/>
      <c r="E1104" s="149"/>
      <c r="F1104" s="149"/>
      <c r="G1104" s="149"/>
      <c r="H1104" s="149"/>
      <c r="I1104" s="149"/>
      <c r="J1104" s="149"/>
      <c r="K1104" s="149"/>
      <c r="L1104" s="149"/>
      <c r="M1104" s="149"/>
      <c r="N1104" s="149"/>
      <c r="O1104" s="149"/>
      <c r="P1104" s="149"/>
      <c r="Q1104" s="149"/>
    </row>
    <row r="1105" spans="1:17" ht="15.75">
      <c r="A1105" s="149"/>
      <c r="B1105" s="163"/>
      <c r="C1105" s="150"/>
      <c r="D1105" s="151"/>
      <c r="E1105" s="149"/>
      <c r="F1105" s="149"/>
      <c r="G1105" s="149"/>
      <c r="H1105" s="149"/>
      <c r="I1105" s="149"/>
      <c r="J1105" s="149"/>
      <c r="K1105" s="149"/>
      <c r="L1105" s="149"/>
      <c r="M1105" s="149"/>
      <c r="N1105" s="149"/>
      <c r="O1105" s="149"/>
      <c r="P1105" s="149"/>
      <c r="Q1105" s="149"/>
    </row>
    <row r="1106" spans="1:17" ht="15.75">
      <c r="A1106" s="149"/>
      <c r="B1106" s="163"/>
      <c r="C1106" s="150"/>
      <c r="D1106" s="151"/>
      <c r="E1106" s="149"/>
      <c r="F1106" s="149"/>
      <c r="G1106" s="149"/>
      <c r="H1106" s="149"/>
      <c r="I1106" s="149"/>
      <c r="J1106" s="149"/>
      <c r="K1106" s="149"/>
      <c r="L1106" s="149"/>
      <c r="M1106" s="149"/>
      <c r="N1106" s="149"/>
      <c r="O1106" s="149"/>
      <c r="P1106" s="149"/>
      <c r="Q1106" s="149"/>
    </row>
    <row r="1107" spans="1:17" ht="15.75">
      <c r="A1107" s="149"/>
      <c r="B1107" s="163"/>
      <c r="C1107" s="150"/>
      <c r="D1107" s="151"/>
      <c r="E1107" s="149"/>
      <c r="F1107" s="149"/>
      <c r="G1107" s="149"/>
      <c r="H1107" s="149"/>
      <c r="I1107" s="149"/>
      <c r="J1107" s="149"/>
      <c r="K1107" s="149"/>
      <c r="L1107" s="149"/>
      <c r="M1107" s="149"/>
      <c r="N1107" s="149"/>
      <c r="O1107" s="149"/>
      <c r="P1107" s="149"/>
      <c r="Q1107" s="149"/>
    </row>
    <row r="1108" spans="1:17" ht="15.75">
      <c r="A1108" s="149"/>
      <c r="B1108" s="163"/>
      <c r="C1108" s="150"/>
      <c r="D1108" s="151"/>
      <c r="E1108" s="149"/>
      <c r="F1108" s="149"/>
      <c r="G1108" s="149"/>
      <c r="H1108" s="149"/>
      <c r="I1108" s="149"/>
      <c r="J1108" s="149"/>
      <c r="K1108" s="149"/>
      <c r="L1108" s="149"/>
      <c r="M1108" s="149"/>
      <c r="N1108" s="149"/>
      <c r="O1108" s="149"/>
      <c r="P1108" s="149"/>
      <c r="Q1108" s="149"/>
    </row>
    <row r="1109" spans="1:17" ht="15.75">
      <c r="A1109" s="149"/>
      <c r="B1109" s="163"/>
      <c r="C1109" s="150"/>
      <c r="D1109" s="151"/>
      <c r="E1109" s="149"/>
      <c r="F1109" s="149"/>
      <c r="G1109" s="149"/>
      <c r="H1109" s="149"/>
      <c r="I1109" s="149"/>
      <c r="J1109" s="149"/>
      <c r="K1109" s="149"/>
      <c r="L1109" s="149"/>
      <c r="M1109" s="149"/>
      <c r="N1109" s="149"/>
      <c r="O1109" s="149"/>
      <c r="P1109" s="149"/>
      <c r="Q1109" s="149"/>
    </row>
    <row r="1110" spans="1:17" ht="15.75">
      <c r="A1110" s="149"/>
      <c r="B1110" s="163"/>
      <c r="C1110" s="150"/>
      <c r="D1110" s="151"/>
      <c r="E1110" s="149"/>
      <c r="F1110" s="149"/>
      <c r="G1110" s="149"/>
      <c r="H1110" s="149"/>
      <c r="I1110" s="149"/>
      <c r="J1110" s="149"/>
      <c r="K1110" s="149"/>
      <c r="L1110" s="149"/>
      <c r="M1110" s="149"/>
      <c r="N1110" s="149"/>
      <c r="O1110" s="149"/>
      <c r="P1110" s="149"/>
      <c r="Q1110" s="149"/>
    </row>
    <row r="1111" spans="1:17" ht="15.75">
      <c r="A1111" s="149"/>
      <c r="B1111" s="163"/>
      <c r="C1111" s="150"/>
      <c r="D1111" s="151"/>
      <c r="E1111" s="149"/>
      <c r="F1111" s="149"/>
      <c r="G1111" s="149"/>
      <c r="H1111" s="149"/>
      <c r="I1111" s="149"/>
      <c r="J1111" s="149"/>
      <c r="K1111" s="149"/>
      <c r="L1111" s="149"/>
      <c r="M1111" s="149"/>
      <c r="N1111" s="149"/>
      <c r="O1111" s="149"/>
      <c r="P1111" s="149"/>
      <c r="Q1111" s="149"/>
    </row>
    <row r="1112" spans="1:17" ht="15.75">
      <c r="A1112" s="149"/>
      <c r="B1112" s="163"/>
      <c r="C1112" s="150"/>
      <c r="D1112" s="151"/>
      <c r="E1112" s="149"/>
      <c r="F1112" s="149"/>
      <c r="G1112" s="149"/>
      <c r="H1112" s="149"/>
      <c r="I1112" s="149"/>
      <c r="J1112" s="149"/>
      <c r="K1112" s="149"/>
      <c r="L1112" s="149"/>
      <c r="M1112" s="149"/>
      <c r="N1112" s="149"/>
      <c r="O1112" s="149"/>
      <c r="P1112" s="149"/>
      <c r="Q1112" s="149"/>
    </row>
    <row r="1113" spans="1:17" ht="15.75">
      <c r="A1113" s="149"/>
      <c r="B1113" s="163"/>
      <c r="C1113" s="150"/>
      <c r="D1113" s="151"/>
      <c r="E1113" s="149"/>
      <c r="F1113" s="149"/>
      <c r="G1113" s="149"/>
      <c r="H1113" s="149"/>
      <c r="I1113" s="149"/>
      <c r="J1113" s="149"/>
      <c r="K1113" s="149"/>
      <c r="L1113" s="149"/>
      <c r="M1113" s="149"/>
      <c r="N1113" s="149"/>
      <c r="O1113" s="149"/>
      <c r="P1113" s="149"/>
      <c r="Q1113" s="149"/>
    </row>
    <row r="1114" spans="1:17" ht="15.75">
      <c r="A1114" s="149"/>
      <c r="B1114" s="163"/>
      <c r="C1114" s="150"/>
      <c r="D1114" s="151"/>
      <c r="E1114" s="149"/>
      <c r="F1114" s="149"/>
      <c r="G1114" s="149"/>
      <c r="H1114" s="149"/>
      <c r="I1114" s="149"/>
      <c r="J1114" s="149"/>
      <c r="K1114" s="149"/>
      <c r="L1114" s="149"/>
      <c r="M1114" s="149"/>
      <c r="N1114" s="149"/>
      <c r="O1114" s="149"/>
      <c r="P1114" s="149"/>
      <c r="Q1114" s="149"/>
    </row>
    <row r="1115" spans="1:17" ht="15.75">
      <c r="A1115" s="149"/>
      <c r="B1115" s="163"/>
      <c r="C1115" s="150"/>
      <c r="D1115" s="151"/>
      <c r="E1115" s="149"/>
      <c r="F1115" s="149"/>
      <c r="G1115" s="149"/>
      <c r="H1115" s="149"/>
      <c r="I1115" s="149"/>
      <c r="J1115" s="149"/>
      <c r="K1115" s="149"/>
      <c r="L1115" s="149"/>
      <c r="M1115" s="149"/>
      <c r="N1115" s="149"/>
      <c r="O1115" s="149"/>
      <c r="P1115" s="149"/>
      <c r="Q1115" s="149"/>
    </row>
    <row r="1116" spans="1:17" ht="15.75">
      <c r="A1116" s="149"/>
      <c r="B1116" s="163"/>
      <c r="C1116" s="150"/>
      <c r="D1116" s="151"/>
      <c r="E1116" s="149"/>
      <c r="F1116" s="149"/>
      <c r="G1116" s="149"/>
      <c r="H1116" s="149"/>
      <c r="I1116" s="149"/>
      <c r="J1116" s="149"/>
      <c r="K1116" s="149"/>
      <c r="L1116" s="149"/>
      <c r="M1116" s="149"/>
      <c r="N1116" s="149"/>
      <c r="O1116" s="149"/>
      <c r="P1116" s="149"/>
      <c r="Q1116" s="149"/>
    </row>
    <row r="1117" spans="1:17" ht="15.75">
      <c r="A1117" s="149"/>
      <c r="B1117" s="163"/>
      <c r="C1117" s="150"/>
      <c r="D1117" s="151"/>
      <c r="E1117" s="149"/>
      <c r="F1117" s="149"/>
      <c r="G1117" s="149"/>
      <c r="H1117" s="149"/>
      <c r="I1117" s="149"/>
      <c r="J1117" s="149"/>
      <c r="K1117" s="149"/>
      <c r="L1117" s="149"/>
      <c r="M1117" s="149"/>
      <c r="N1117" s="149"/>
      <c r="O1117" s="149"/>
      <c r="P1117" s="149"/>
      <c r="Q1117" s="149"/>
    </row>
    <row r="1118" spans="1:17" ht="15.75">
      <c r="A1118" s="149"/>
      <c r="B1118" s="163"/>
      <c r="C1118" s="150"/>
      <c r="D1118" s="151"/>
      <c r="E1118" s="149"/>
      <c r="F1118" s="149"/>
      <c r="G1118" s="149"/>
      <c r="H1118" s="149"/>
      <c r="I1118" s="149"/>
      <c r="J1118" s="149"/>
      <c r="K1118" s="149"/>
      <c r="L1118" s="149"/>
      <c r="M1118" s="149"/>
      <c r="N1118" s="149"/>
      <c r="O1118" s="149"/>
      <c r="P1118" s="149"/>
      <c r="Q1118" s="149"/>
    </row>
    <row r="1119" spans="1:17" ht="15.75">
      <c r="A1119" s="149"/>
      <c r="B1119" s="163"/>
      <c r="C1119" s="150"/>
      <c r="D1119" s="151"/>
      <c r="E1119" s="149"/>
      <c r="F1119" s="149"/>
      <c r="G1119" s="149"/>
      <c r="H1119" s="149"/>
      <c r="I1119" s="149"/>
      <c r="J1119" s="149"/>
      <c r="K1119" s="149"/>
      <c r="L1119" s="149"/>
      <c r="M1119" s="149"/>
      <c r="N1119" s="149"/>
      <c r="O1119" s="149"/>
      <c r="P1119" s="149"/>
      <c r="Q1119" s="149"/>
    </row>
    <row r="1120" spans="1:17" ht="15.75">
      <c r="A1120" s="149"/>
      <c r="B1120" s="163"/>
      <c r="C1120" s="150"/>
      <c r="D1120" s="151"/>
      <c r="E1120" s="149"/>
      <c r="F1120" s="149"/>
      <c r="G1120" s="149"/>
      <c r="H1120" s="149"/>
      <c r="I1120" s="149"/>
      <c r="J1120" s="149"/>
      <c r="K1120" s="149"/>
      <c r="L1120" s="149"/>
      <c r="M1120" s="149"/>
      <c r="N1120" s="149"/>
      <c r="O1120" s="149"/>
      <c r="P1120" s="149"/>
      <c r="Q1120" s="149"/>
    </row>
    <row r="1121" spans="1:17" ht="15.75">
      <c r="A1121" s="149"/>
      <c r="B1121" s="163"/>
      <c r="C1121" s="150"/>
      <c r="D1121" s="151"/>
      <c r="E1121" s="149"/>
      <c r="F1121" s="149"/>
      <c r="G1121" s="149"/>
      <c r="H1121" s="149"/>
      <c r="I1121" s="149"/>
      <c r="J1121" s="149"/>
      <c r="K1121" s="149"/>
      <c r="L1121" s="149"/>
      <c r="M1121" s="149"/>
      <c r="N1121" s="149"/>
      <c r="O1121" s="149"/>
      <c r="P1121" s="149"/>
      <c r="Q1121" s="149"/>
    </row>
    <row r="1122" spans="1:17" ht="15.75">
      <c r="A1122" s="149"/>
      <c r="B1122" s="163"/>
      <c r="C1122" s="150"/>
      <c r="D1122" s="151"/>
      <c r="E1122" s="149"/>
      <c r="F1122" s="149"/>
      <c r="G1122" s="149"/>
      <c r="H1122" s="149"/>
      <c r="I1122" s="149"/>
      <c r="J1122" s="149"/>
      <c r="K1122" s="149"/>
      <c r="L1122" s="149"/>
      <c r="M1122" s="149"/>
      <c r="N1122" s="149"/>
      <c r="O1122" s="149"/>
      <c r="P1122" s="149"/>
      <c r="Q1122" s="149"/>
    </row>
    <row r="1123" spans="1:17" ht="15.75">
      <c r="A1123" s="149"/>
      <c r="B1123" s="163"/>
      <c r="C1123" s="150"/>
      <c r="D1123" s="151"/>
      <c r="E1123" s="149"/>
      <c r="F1123" s="149"/>
      <c r="G1123" s="149"/>
      <c r="H1123" s="149"/>
      <c r="I1123" s="149"/>
      <c r="J1123" s="149"/>
      <c r="K1123" s="149"/>
      <c r="L1123" s="149"/>
      <c r="M1123" s="149"/>
      <c r="N1123" s="149"/>
      <c r="O1123" s="149"/>
      <c r="P1123" s="149"/>
      <c r="Q1123" s="149"/>
    </row>
    <row r="1124" spans="1:17" ht="15.75">
      <c r="A1124" s="149"/>
      <c r="B1124" s="163"/>
      <c r="C1124" s="150"/>
      <c r="D1124" s="151"/>
      <c r="E1124" s="149"/>
      <c r="F1124" s="149"/>
      <c r="G1124" s="149"/>
      <c r="H1124" s="149"/>
      <c r="I1124" s="149"/>
      <c r="J1124" s="149"/>
      <c r="K1124" s="149"/>
      <c r="L1124" s="149"/>
      <c r="M1124" s="149"/>
      <c r="N1124" s="149"/>
      <c r="O1124" s="149"/>
      <c r="P1124" s="149"/>
      <c r="Q1124" s="149"/>
    </row>
    <row r="1125" spans="1:17" ht="15.75">
      <c r="A1125" s="149"/>
      <c r="B1125" s="163"/>
      <c r="C1125" s="150"/>
      <c r="D1125" s="151"/>
      <c r="E1125" s="149"/>
      <c r="F1125" s="149"/>
      <c r="G1125" s="149"/>
      <c r="H1125" s="149"/>
      <c r="I1125" s="149"/>
      <c r="J1125" s="149"/>
      <c r="K1125" s="149"/>
      <c r="L1125" s="149"/>
      <c r="M1125" s="149"/>
      <c r="N1125" s="149"/>
      <c r="O1125" s="149"/>
      <c r="P1125" s="149"/>
      <c r="Q1125" s="149"/>
    </row>
    <row r="1126" spans="1:17" ht="15.75">
      <c r="A1126" s="149"/>
      <c r="B1126" s="163"/>
      <c r="C1126" s="150"/>
      <c r="D1126" s="151"/>
      <c r="E1126" s="149"/>
      <c r="F1126" s="149"/>
      <c r="G1126" s="149"/>
      <c r="H1126" s="149"/>
      <c r="I1126" s="149"/>
      <c r="J1126" s="149"/>
      <c r="K1126" s="149"/>
      <c r="L1126" s="149"/>
      <c r="M1126" s="149"/>
      <c r="N1126" s="149"/>
      <c r="O1126" s="149"/>
      <c r="P1126" s="149"/>
      <c r="Q1126" s="149"/>
    </row>
    <row r="1127" spans="1:17" ht="15.75">
      <c r="A1127" s="149"/>
      <c r="B1127" s="163"/>
      <c r="C1127" s="150"/>
      <c r="D1127" s="151"/>
      <c r="E1127" s="149"/>
      <c r="F1127" s="149"/>
      <c r="G1127" s="149"/>
      <c r="H1127" s="149"/>
      <c r="I1127" s="149"/>
      <c r="J1127" s="149"/>
      <c r="K1127" s="149"/>
      <c r="L1127" s="149"/>
      <c r="M1127" s="149"/>
      <c r="N1127" s="149"/>
      <c r="O1127" s="149"/>
      <c r="P1127" s="149"/>
      <c r="Q1127" s="149"/>
    </row>
    <row r="1128" spans="1:17" ht="15.75">
      <c r="A1128" s="149"/>
      <c r="B1128" s="163"/>
      <c r="C1128" s="150"/>
      <c r="D1128" s="151"/>
      <c r="E1128" s="149"/>
      <c r="F1128" s="149"/>
      <c r="G1128" s="149"/>
      <c r="H1128" s="149"/>
      <c r="I1128" s="149"/>
      <c r="J1128" s="149"/>
      <c r="K1128" s="149"/>
      <c r="L1128" s="149"/>
      <c r="M1128" s="149"/>
      <c r="N1128" s="149"/>
      <c r="O1128" s="149"/>
      <c r="P1128" s="149"/>
      <c r="Q1128" s="149"/>
    </row>
    <row r="1129" spans="1:17" ht="15.75">
      <c r="A1129" s="149"/>
      <c r="B1129" s="163"/>
      <c r="C1129" s="150"/>
      <c r="D1129" s="151"/>
      <c r="E1129" s="149"/>
      <c r="F1129" s="149"/>
      <c r="G1129" s="149"/>
      <c r="H1129" s="149"/>
      <c r="I1129" s="149"/>
      <c r="J1129" s="149"/>
      <c r="K1129" s="149"/>
      <c r="L1129" s="149"/>
      <c r="M1129" s="149"/>
      <c r="N1129" s="149"/>
      <c r="O1129" s="149"/>
      <c r="P1129" s="149"/>
      <c r="Q1129" s="149"/>
    </row>
    <row r="1130" spans="1:17" ht="15.75">
      <c r="A1130" s="149"/>
      <c r="B1130" s="163"/>
      <c r="C1130" s="150"/>
      <c r="D1130" s="151"/>
      <c r="E1130" s="149"/>
      <c r="F1130" s="149"/>
      <c r="G1130" s="149"/>
      <c r="H1130" s="149"/>
      <c r="I1130" s="149"/>
      <c r="J1130" s="149"/>
      <c r="K1130" s="149"/>
      <c r="L1130" s="149"/>
      <c r="M1130" s="149"/>
      <c r="N1130" s="149"/>
      <c r="O1130" s="149"/>
      <c r="P1130" s="149"/>
      <c r="Q1130" s="149"/>
    </row>
    <row r="1131" spans="1:17" ht="15.75">
      <c r="A1131" s="149"/>
      <c r="B1131" s="163"/>
      <c r="C1131" s="150"/>
      <c r="D1131" s="151"/>
      <c r="E1131" s="149"/>
      <c r="F1131" s="149"/>
      <c r="G1131" s="149"/>
      <c r="H1131" s="149"/>
      <c r="I1131" s="149"/>
      <c r="J1131" s="149"/>
      <c r="K1131" s="149"/>
      <c r="L1131" s="149"/>
      <c r="M1131" s="149"/>
      <c r="N1131" s="149"/>
      <c r="O1131" s="149"/>
      <c r="P1131" s="149"/>
      <c r="Q1131" s="149"/>
    </row>
    <row r="1132" spans="1:17" ht="15.75">
      <c r="A1132" s="149"/>
      <c r="B1132" s="163"/>
      <c r="C1132" s="150"/>
      <c r="D1132" s="151"/>
      <c r="E1132" s="149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49"/>
      <c r="Q1132" s="149"/>
    </row>
    <row r="1133" spans="1:17" ht="15.75">
      <c r="A1133" s="149"/>
      <c r="B1133" s="163"/>
      <c r="C1133" s="150"/>
      <c r="D1133" s="151"/>
      <c r="E1133" s="149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49"/>
      <c r="Q1133" s="149"/>
    </row>
    <row r="1134" spans="1:17" ht="15.75">
      <c r="A1134" s="149"/>
      <c r="B1134" s="163"/>
      <c r="C1134" s="150"/>
      <c r="D1134" s="151"/>
      <c r="E1134" s="149"/>
      <c r="F1134" s="149"/>
      <c r="G1134" s="149"/>
      <c r="H1134" s="149"/>
      <c r="I1134" s="149"/>
      <c r="J1134" s="149"/>
      <c r="K1134" s="149"/>
      <c r="L1134" s="149"/>
      <c r="M1134" s="149"/>
      <c r="N1134" s="149"/>
      <c r="O1134" s="149"/>
      <c r="P1134" s="149"/>
      <c r="Q1134" s="149"/>
    </row>
    <row r="1135" spans="1:17" ht="15.75">
      <c r="A1135" s="149"/>
      <c r="B1135" s="163"/>
      <c r="C1135" s="150"/>
      <c r="D1135" s="151"/>
      <c r="E1135" s="149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49"/>
      <c r="Q1135" s="149"/>
    </row>
    <row r="1136" spans="1:17" ht="15.75">
      <c r="A1136" s="149"/>
      <c r="B1136" s="163"/>
      <c r="C1136" s="150"/>
      <c r="D1136" s="151"/>
      <c r="E1136" s="149"/>
      <c r="F1136" s="149"/>
      <c r="G1136" s="149"/>
      <c r="H1136" s="149"/>
      <c r="I1136" s="149"/>
      <c r="J1136" s="149"/>
      <c r="K1136" s="149"/>
      <c r="L1136" s="149"/>
      <c r="M1136" s="149"/>
      <c r="N1136" s="149"/>
      <c r="O1136" s="149"/>
      <c r="P1136" s="149"/>
      <c r="Q1136" s="149"/>
    </row>
    <row r="1137" spans="1:17" ht="15.75">
      <c r="A1137" s="149"/>
      <c r="B1137" s="163"/>
      <c r="C1137" s="150"/>
      <c r="D1137" s="151"/>
      <c r="E1137" s="149"/>
      <c r="F1137" s="149"/>
      <c r="G1137" s="149"/>
      <c r="H1137" s="149"/>
      <c r="I1137" s="149"/>
      <c r="J1137" s="149"/>
      <c r="K1137" s="149"/>
      <c r="L1137" s="149"/>
      <c r="M1137" s="149"/>
      <c r="N1137" s="149"/>
      <c r="O1137" s="149"/>
      <c r="P1137" s="149"/>
      <c r="Q1137" s="149"/>
    </row>
    <row r="1138" spans="1:17" ht="15.75">
      <c r="A1138" s="149"/>
      <c r="B1138" s="163"/>
      <c r="C1138" s="150"/>
      <c r="D1138" s="151"/>
      <c r="E1138" s="149"/>
      <c r="F1138" s="149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</row>
    <row r="1139" spans="1:17" ht="15.75">
      <c r="A1139" s="149"/>
      <c r="B1139" s="163"/>
      <c r="C1139" s="150"/>
      <c r="D1139" s="151"/>
      <c r="E1139" s="149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49"/>
      <c r="Q1139" s="149"/>
    </row>
    <row r="1140" spans="1:17" ht="15.75">
      <c r="A1140" s="149"/>
      <c r="B1140" s="163"/>
      <c r="C1140" s="150"/>
      <c r="D1140" s="151"/>
      <c r="E1140" s="149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49"/>
      <c r="Q1140" s="149"/>
    </row>
    <row r="1141" spans="1:17" ht="15.75">
      <c r="A1141" s="149"/>
      <c r="B1141" s="163"/>
      <c r="C1141" s="150"/>
      <c r="D1141" s="151"/>
      <c r="E1141" s="149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49"/>
      <c r="Q1141" s="149"/>
    </row>
    <row r="1142" spans="1:17" ht="15.75">
      <c r="A1142" s="149"/>
      <c r="B1142" s="163"/>
      <c r="C1142" s="150"/>
      <c r="D1142" s="151"/>
      <c r="E1142" s="149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49"/>
      <c r="Q1142" s="149"/>
    </row>
    <row r="1143" spans="1:17" ht="15.75">
      <c r="A1143" s="149"/>
      <c r="B1143" s="163"/>
      <c r="C1143" s="150"/>
      <c r="D1143" s="151"/>
      <c r="E1143" s="149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49"/>
      <c r="Q1143" s="149"/>
    </row>
    <row r="1144" spans="1:17" ht="15.75">
      <c r="A1144" s="149"/>
      <c r="B1144" s="163"/>
      <c r="C1144" s="150"/>
      <c r="D1144" s="151"/>
      <c r="E1144" s="149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49"/>
      <c r="Q1144" s="149"/>
    </row>
    <row r="1145" spans="1:17" ht="15.75">
      <c r="A1145" s="149"/>
      <c r="B1145" s="163"/>
      <c r="C1145" s="150"/>
      <c r="D1145" s="151"/>
      <c r="E1145" s="149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49"/>
      <c r="Q1145" s="149"/>
    </row>
    <row r="1146" spans="1:17" ht="15.75">
      <c r="A1146" s="149"/>
      <c r="B1146" s="163"/>
      <c r="C1146" s="150"/>
      <c r="D1146" s="151"/>
      <c r="E1146" s="149"/>
      <c r="F1146" s="149"/>
      <c r="G1146" s="149"/>
      <c r="H1146" s="149"/>
      <c r="I1146" s="149"/>
      <c r="J1146" s="149"/>
      <c r="K1146" s="149"/>
      <c r="L1146" s="149"/>
      <c r="M1146" s="149"/>
      <c r="N1146" s="149"/>
      <c r="O1146" s="149"/>
      <c r="P1146" s="149"/>
      <c r="Q1146" s="149"/>
    </row>
    <row r="1147" spans="1:17" ht="15.75">
      <c r="A1147" s="149"/>
      <c r="B1147" s="163"/>
      <c r="C1147" s="150"/>
      <c r="D1147" s="151"/>
      <c r="E1147" s="149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</row>
    <row r="1148" spans="1:17" ht="15.75">
      <c r="A1148" s="149"/>
      <c r="B1148" s="163"/>
      <c r="C1148" s="150"/>
      <c r="D1148" s="151"/>
      <c r="E1148" s="149"/>
      <c r="F1148" s="149"/>
      <c r="G1148" s="149"/>
      <c r="H1148" s="149"/>
      <c r="I1148" s="149"/>
      <c r="J1148" s="149"/>
      <c r="K1148" s="149"/>
      <c r="L1148" s="149"/>
      <c r="M1148" s="149"/>
      <c r="N1148" s="149"/>
      <c r="O1148" s="149"/>
      <c r="P1148" s="149"/>
      <c r="Q1148" s="149"/>
    </row>
    <row r="1149" spans="1:17" ht="15.75">
      <c r="A1149" s="149"/>
      <c r="B1149" s="163"/>
      <c r="C1149" s="150"/>
      <c r="D1149" s="151"/>
      <c r="E1149" s="149"/>
      <c r="F1149" s="149"/>
      <c r="G1149" s="149"/>
      <c r="H1149" s="149"/>
      <c r="I1149" s="149"/>
      <c r="J1149" s="149"/>
      <c r="K1149" s="149"/>
      <c r="L1149" s="149"/>
      <c r="M1149" s="149"/>
      <c r="N1149" s="149"/>
      <c r="O1149" s="149"/>
      <c r="P1149" s="149"/>
      <c r="Q1149" s="149"/>
    </row>
    <row r="1150" spans="1:17" ht="15.75">
      <c r="A1150" s="149"/>
      <c r="B1150" s="163"/>
      <c r="C1150" s="150"/>
      <c r="D1150" s="151"/>
      <c r="E1150" s="149"/>
      <c r="F1150" s="149"/>
      <c r="G1150" s="149"/>
      <c r="H1150" s="149"/>
      <c r="I1150" s="149"/>
      <c r="J1150" s="149"/>
      <c r="K1150" s="149"/>
      <c r="L1150" s="149"/>
      <c r="M1150" s="149"/>
      <c r="N1150" s="149"/>
      <c r="O1150" s="149"/>
      <c r="P1150" s="149"/>
      <c r="Q1150" s="149"/>
    </row>
    <row r="1151" spans="1:17" ht="15.75">
      <c r="A1151" s="149"/>
      <c r="B1151" s="163"/>
      <c r="C1151" s="150"/>
      <c r="D1151" s="151"/>
      <c r="E1151" s="149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</row>
    <row r="1152" spans="1:17" ht="15.75">
      <c r="A1152" s="149"/>
      <c r="B1152" s="163"/>
      <c r="C1152" s="150"/>
      <c r="D1152" s="151"/>
      <c r="E1152" s="149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49"/>
      <c r="Q1152" s="149"/>
    </row>
    <row r="1153" spans="1:17" ht="15.75">
      <c r="A1153" s="149"/>
      <c r="B1153" s="163"/>
      <c r="C1153" s="150"/>
      <c r="D1153" s="151"/>
      <c r="E1153" s="149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49"/>
      <c r="Q1153" s="149"/>
    </row>
    <row r="1154" spans="1:17" ht="15.75">
      <c r="A1154" s="149"/>
      <c r="B1154" s="163"/>
      <c r="C1154" s="150"/>
      <c r="D1154" s="151"/>
      <c r="E1154" s="149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49"/>
      <c r="Q1154" s="149"/>
    </row>
    <row r="1155" spans="1:17" ht="15.75">
      <c r="A1155" s="149"/>
      <c r="B1155" s="163"/>
      <c r="C1155" s="150"/>
      <c r="D1155" s="151"/>
      <c r="E1155" s="149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49"/>
      <c r="Q1155" s="149"/>
    </row>
    <row r="1156" spans="1:17" ht="15.75">
      <c r="A1156" s="149"/>
      <c r="B1156" s="163"/>
      <c r="C1156" s="150"/>
      <c r="D1156" s="151"/>
      <c r="E1156" s="149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49"/>
      <c r="Q1156" s="149"/>
    </row>
    <row r="1157" spans="1:17" ht="15.75">
      <c r="A1157" s="149"/>
      <c r="B1157" s="163"/>
      <c r="C1157" s="150"/>
      <c r="D1157" s="151"/>
      <c r="E1157" s="149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49"/>
      <c r="Q1157" s="149"/>
    </row>
    <row r="1158" spans="1:17" ht="15.75">
      <c r="A1158" s="149"/>
      <c r="B1158" s="163"/>
      <c r="C1158" s="150"/>
      <c r="D1158" s="151"/>
      <c r="E1158" s="149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49"/>
      <c r="Q1158" s="149"/>
    </row>
    <row r="1159" spans="1:17" ht="15.75">
      <c r="A1159" s="149"/>
      <c r="B1159" s="163"/>
      <c r="C1159" s="150"/>
      <c r="D1159" s="151"/>
      <c r="E1159" s="149"/>
      <c r="F1159" s="149"/>
      <c r="G1159" s="149"/>
      <c r="H1159" s="149"/>
      <c r="I1159" s="149"/>
      <c r="J1159" s="149"/>
      <c r="K1159" s="149"/>
      <c r="L1159" s="149"/>
      <c r="M1159" s="149"/>
      <c r="N1159" s="149"/>
      <c r="O1159" s="149"/>
      <c r="P1159" s="149"/>
      <c r="Q1159" s="149"/>
    </row>
    <row r="1160" spans="1:17" ht="15.75">
      <c r="A1160" s="149"/>
      <c r="B1160" s="163"/>
      <c r="C1160" s="150"/>
      <c r="D1160" s="151"/>
      <c r="E1160" s="149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49"/>
      <c r="Q1160" s="149"/>
    </row>
    <row r="1161" spans="1:17" ht="15.75">
      <c r="A1161" s="149"/>
      <c r="B1161" s="163"/>
      <c r="C1161" s="150"/>
      <c r="D1161" s="151"/>
      <c r="E1161" s="149"/>
      <c r="F1161" s="149"/>
      <c r="G1161" s="149"/>
      <c r="H1161" s="149"/>
      <c r="I1161" s="149"/>
      <c r="J1161" s="149"/>
      <c r="K1161" s="149"/>
      <c r="L1161" s="149"/>
      <c r="M1161" s="149"/>
      <c r="N1161" s="149"/>
      <c r="O1161" s="149"/>
      <c r="P1161" s="149"/>
      <c r="Q1161" s="149"/>
    </row>
    <row r="1162" spans="1:17" ht="15.75">
      <c r="A1162" s="149"/>
      <c r="B1162" s="163"/>
      <c r="C1162" s="150"/>
      <c r="D1162" s="151"/>
      <c r="E1162" s="149"/>
      <c r="F1162" s="149"/>
      <c r="G1162" s="149"/>
      <c r="H1162" s="149"/>
      <c r="I1162" s="149"/>
      <c r="J1162" s="149"/>
      <c r="K1162" s="149"/>
      <c r="L1162" s="149"/>
      <c r="M1162" s="149"/>
      <c r="N1162" s="149"/>
      <c r="O1162" s="149"/>
      <c r="P1162" s="149"/>
      <c r="Q1162" s="149"/>
    </row>
    <row r="1163" spans="1:17" ht="15.75">
      <c r="A1163" s="149"/>
      <c r="B1163" s="163"/>
      <c r="C1163" s="150"/>
      <c r="D1163" s="151"/>
      <c r="E1163" s="149"/>
      <c r="F1163" s="149"/>
      <c r="G1163" s="149"/>
      <c r="H1163" s="149"/>
      <c r="I1163" s="149"/>
      <c r="J1163" s="149"/>
      <c r="K1163" s="149"/>
      <c r="L1163" s="149"/>
      <c r="M1163" s="149"/>
      <c r="N1163" s="149"/>
      <c r="O1163" s="149"/>
      <c r="P1163" s="149"/>
      <c r="Q1163" s="149"/>
    </row>
    <row r="1164" spans="1:17" ht="15.75">
      <c r="A1164" s="149"/>
      <c r="B1164" s="163"/>
      <c r="C1164" s="150"/>
      <c r="D1164" s="151"/>
      <c r="E1164" s="149"/>
      <c r="F1164" s="149"/>
      <c r="G1164" s="149"/>
      <c r="H1164" s="149"/>
      <c r="I1164" s="149"/>
      <c r="J1164" s="149"/>
      <c r="K1164" s="149"/>
      <c r="L1164" s="149"/>
      <c r="M1164" s="149"/>
      <c r="N1164" s="149"/>
      <c r="O1164" s="149"/>
      <c r="P1164" s="149"/>
      <c r="Q1164" s="149"/>
    </row>
    <row r="1165" spans="1:17" ht="15.75">
      <c r="A1165" s="149"/>
      <c r="B1165" s="163"/>
      <c r="C1165" s="150"/>
      <c r="D1165" s="151"/>
      <c r="E1165" s="149"/>
      <c r="F1165" s="149"/>
      <c r="G1165" s="149"/>
      <c r="H1165" s="149"/>
      <c r="I1165" s="149"/>
      <c r="J1165" s="149"/>
      <c r="K1165" s="149"/>
      <c r="L1165" s="149"/>
      <c r="M1165" s="149"/>
      <c r="N1165" s="149"/>
      <c r="O1165" s="149"/>
      <c r="P1165" s="149"/>
      <c r="Q1165" s="149"/>
    </row>
    <row r="1166" spans="1:17" ht="15.75">
      <c r="A1166" s="149"/>
      <c r="B1166" s="163"/>
      <c r="C1166" s="150"/>
      <c r="D1166" s="151"/>
      <c r="E1166" s="149"/>
      <c r="F1166" s="149"/>
      <c r="G1166" s="149"/>
      <c r="H1166" s="149"/>
      <c r="I1166" s="149"/>
      <c r="J1166" s="149"/>
      <c r="K1166" s="149"/>
      <c r="L1166" s="149"/>
      <c r="M1166" s="149"/>
      <c r="N1166" s="149"/>
      <c r="O1166" s="149"/>
      <c r="P1166" s="149"/>
      <c r="Q1166" s="149"/>
    </row>
    <row r="1167" spans="1:17" ht="15.75">
      <c r="A1167" s="149"/>
      <c r="B1167" s="163"/>
      <c r="C1167" s="150"/>
      <c r="D1167" s="151"/>
      <c r="E1167" s="149"/>
      <c r="F1167" s="149"/>
      <c r="G1167" s="149"/>
      <c r="H1167" s="149"/>
      <c r="I1167" s="149"/>
      <c r="J1167" s="149"/>
      <c r="K1167" s="149"/>
      <c r="L1167" s="149"/>
      <c r="M1167" s="149"/>
      <c r="N1167" s="149"/>
      <c r="O1167" s="149"/>
      <c r="P1167" s="149"/>
      <c r="Q1167" s="149"/>
    </row>
    <row r="1168" spans="1:17" ht="15.75">
      <c r="A1168" s="149"/>
      <c r="B1168" s="163"/>
      <c r="C1168" s="150"/>
      <c r="D1168" s="151"/>
      <c r="E1168" s="149"/>
      <c r="F1168" s="149"/>
      <c r="G1168" s="149"/>
      <c r="H1168" s="149"/>
      <c r="I1168" s="149"/>
      <c r="J1168" s="149"/>
      <c r="K1168" s="149"/>
      <c r="L1168" s="149"/>
      <c r="M1168" s="149"/>
      <c r="N1168" s="149"/>
      <c r="O1168" s="149"/>
      <c r="P1168" s="149"/>
      <c r="Q1168" s="149"/>
    </row>
    <row r="1169" spans="1:17" ht="15.75">
      <c r="A1169" s="149"/>
      <c r="B1169" s="163"/>
      <c r="C1169" s="150"/>
      <c r="D1169" s="151"/>
      <c r="E1169" s="149"/>
      <c r="F1169" s="149"/>
      <c r="G1169" s="149"/>
      <c r="H1169" s="149"/>
      <c r="I1169" s="149"/>
      <c r="J1169" s="149"/>
      <c r="K1169" s="149"/>
      <c r="L1169" s="149"/>
      <c r="M1169" s="149"/>
      <c r="N1169" s="149"/>
      <c r="O1169" s="149"/>
      <c r="P1169" s="149"/>
      <c r="Q1169" s="149"/>
    </row>
    <row r="1170" spans="1:17" ht="15.75">
      <c r="A1170" s="149"/>
      <c r="B1170" s="163"/>
      <c r="C1170" s="150"/>
      <c r="D1170" s="151"/>
      <c r="E1170" s="149"/>
      <c r="F1170" s="149"/>
      <c r="G1170" s="149"/>
      <c r="H1170" s="149"/>
      <c r="I1170" s="149"/>
      <c r="J1170" s="149"/>
      <c r="K1170" s="149"/>
      <c r="L1170" s="149"/>
      <c r="M1170" s="149"/>
      <c r="N1170" s="149"/>
      <c r="O1170" s="149"/>
      <c r="P1170" s="149"/>
      <c r="Q1170" s="149"/>
    </row>
    <row r="1171" spans="1:17" ht="15.75">
      <c r="A1171" s="149"/>
      <c r="B1171" s="163"/>
      <c r="C1171" s="150"/>
      <c r="D1171" s="151"/>
      <c r="E1171" s="149"/>
      <c r="F1171" s="149"/>
      <c r="G1171" s="149"/>
      <c r="H1171" s="149"/>
      <c r="I1171" s="149"/>
      <c r="J1171" s="149"/>
      <c r="K1171" s="149"/>
      <c r="L1171" s="149"/>
      <c r="M1171" s="149"/>
      <c r="N1171" s="149"/>
      <c r="O1171" s="149"/>
      <c r="P1171" s="149"/>
      <c r="Q1171" s="149"/>
    </row>
    <row r="1172" spans="1:17" ht="15.75">
      <c r="A1172" s="149"/>
      <c r="B1172" s="163"/>
      <c r="C1172" s="150"/>
      <c r="D1172" s="151"/>
      <c r="E1172" s="149"/>
      <c r="F1172" s="149"/>
      <c r="G1172" s="149"/>
      <c r="H1172" s="149"/>
      <c r="I1172" s="149"/>
      <c r="J1172" s="149"/>
      <c r="K1172" s="149"/>
      <c r="L1172" s="149"/>
      <c r="M1172" s="149"/>
      <c r="N1172" s="149"/>
      <c r="O1172" s="149"/>
      <c r="P1172" s="149"/>
      <c r="Q1172" s="149"/>
    </row>
    <row r="1173" spans="1:17" ht="15.75">
      <c r="A1173" s="149"/>
      <c r="B1173" s="163"/>
      <c r="C1173" s="150"/>
      <c r="D1173" s="151"/>
      <c r="E1173" s="149"/>
      <c r="F1173" s="149"/>
      <c r="G1173" s="149"/>
      <c r="H1173" s="149"/>
      <c r="I1173" s="149"/>
      <c r="J1173" s="149"/>
      <c r="K1173" s="149"/>
      <c r="L1173" s="149"/>
      <c r="M1173" s="149"/>
      <c r="N1173" s="149"/>
      <c r="O1173" s="149"/>
      <c r="P1173" s="149"/>
      <c r="Q1173" s="149"/>
    </row>
    <row r="1174" spans="1:17" ht="15.75">
      <c r="A1174" s="149"/>
      <c r="B1174" s="163"/>
      <c r="C1174" s="150"/>
      <c r="D1174" s="151"/>
      <c r="E1174" s="149"/>
      <c r="F1174" s="149"/>
      <c r="G1174" s="149"/>
      <c r="H1174" s="149"/>
      <c r="I1174" s="149"/>
      <c r="J1174" s="149"/>
      <c r="K1174" s="149"/>
      <c r="L1174" s="149"/>
      <c r="M1174" s="149"/>
      <c r="N1174" s="149"/>
      <c r="O1174" s="149"/>
      <c r="P1174" s="149"/>
      <c r="Q1174" s="149"/>
    </row>
    <row r="1175" spans="1:17" ht="15.75">
      <c r="A1175" s="149"/>
      <c r="B1175" s="163"/>
      <c r="C1175" s="150"/>
      <c r="D1175" s="151"/>
      <c r="E1175" s="149"/>
      <c r="F1175" s="149"/>
      <c r="G1175" s="149"/>
      <c r="H1175" s="149"/>
      <c r="I1175" s="149"/>
      <c r="J1175" s="149"/>
      <c r="K1175" s="149"/>
      <c r="L1175" s="149"/>
      <c r="M1175" s="149"/>
      <c r="N1175" s="149"/>
      <c r="O1175" s="149"/>
      <c r="P1175" s="149"/>
      <c r="Q1175" s="149"/>
    </row>
    <row r="1176" spans="1:17" ht="15.75">
      <c r="A1176" s="149"/>
      <c r="B1176" s="163"/>
      <c r="C1176" s="150"/>
      <c r="D1176" s="151"/>
      <c r="E1176" s="149"/>
      <c r="F1176" s="149"/>
      <c r="G1176" s="149"/>
      <c r="H1176" s="149"/>
      <c r="I1176" s="149"/>
      <c r="J1176" s="149"/>
      <c r="K1176" s="149"/>
      <c r="L1176" s="149"/>
      <c r="M1176" s="149"/>
      <c r="N1176" s="149"/>
      <c r="O1176" s="149"/>
      <c r="P1176" s="149"/>
      <c r="Q1176" s="149"/>
    </row>
    <row r="1177" spans="1:17" ht="15.75">
      <c r="A1177" s="149"/>
      <c r="B1177" s="163"/>
      <c r="C1177" s="150"/>
      <c r="D1177" s="151"/>
      <c r="E1177" s="149"/>
      <c r="F1177" s="149"/>
      <c r="G1177" s="149"/>
      <c r="H1177" s="149"/>
      <c r="I1177" s="149"/>
      <c r="J1177" s="149"/>
      <c r="K1177" s="149"/>
      <c r="L1177" s="149"/>
      <c r="M1177" s="149"/>
      <c r="N1177" s="149"/>
      <c r="O1177" s="149"/>
      <c r="P1177" s="149"/>
      <c r="Q1177" s="149"/>
    </row>
    <row r="1178" spans="1:17" ht="15.75">
      <c r="A1178" s="149"/>
      <c r="B1178" s="163"/>
      <c r="C1178" s="150"/>
      <c r="D1178" s="151"/>
      <c r="E1178" s="149"/>
      <c r="F1178" s="149"/>
      <c r="G1178" s="149"/>
      <c r="H1178" s="149"/>
      <c r="I1178" s="149"/>
      <c r="J1178" s="149"/>
      <c r="K1178" s="149"/>
      <c r="L1178" s="149"/>
      <c r="M1178" s="149"/>
      <c r="N1178" s="149"/>
      <c r="O1178" s="149"/>
      <c r="P1178" s="149"/>
      <c r="Q1178" s="149"/>
    </row>
    <row r="1179" spans="1:17" ht="15.75">
      <c r="A1179" s="149"/>
      <c r="B1179" s="163"/>
      <c r="C1179" s="150"/>
      <c r="D1179" s="151"/>
      <c r="E1179" s="149"/>
      <c r="F1179" s="149"/>
      <c r="G1179" s="149"/>
      <c r="H1179" s="149"/>
      <c r="I1179" s="149"/>
      <c r="J1179" s="149"/>
      <c r="K1179" s="149"/>
      <c r="L1179" s="149"/>
      <c r="M1179" s="149"/>
      <c r="N1179" s="149"/>
      <c r="O1179" s="149"/>
      <c r="P1179" s="149"/>
      <c r="Q1179" s="149"/>
    </row>
    <row r="1180" spans="1:17" ht="15.75">
      <c r="A1180" s="149"/>
      <c r="B1180" s="163"/>
      <c r="C1180" s="150"/>
      <c r="D1180" s="151"/>
      <c r="E1180" s="149"/>
      <c r="F1180" s="149"/>
      <c r="G1180" s="149"/>
      <c r="H1180" s="149"/>
      <c r="I1180" s="149"/>
      <c r="J1180" s="149"/>
      <c r="K1180" s="149"/>
      <c r="L1180" s="149"/>
      <c r="M1180" s="149"/>
      <c r="N1180" s="149"/>
      <c r="O1180" s="149"/>
      <c r="P1180" s="149"/>
      <c r="Q1180" s="149"/>
    </row>
    <row r="1181" spans="1:17" ht="15.75">
      <c r="A1181" s="149"/>
      <c r="B1181" s="163"/>
      <c r="C1181" s="150"/>
      <c r="D1181" s="151"/>
      <c r="E1181" s="149"/>
      <c r="F1181" s="149"/>
      <c r="G1181" s="149"/>
      <c r="H1181" s="149"/>
      <c r="I1181" s="149"/>
      <c r="J1181" s="149"/>
      <c r="K1181" s="149"/>
      <c r="L1181" s="149"/>
      <c r="M1181" s="149"/>
      <c r="N1181" s="149"/>
      <c r="O1181" s="149"/>
      <c r="P1181" s="149"/>
      <c r="Q1181" s="149"/>
    </row>
    <row r="1182" spans="1:17" ht="15.75">
      <c r="A1182" s="149"/>
      <c r="B1182" s="163"/>
      <c r="C1182" s="150"/>
      <c r="D1182" s="151"/>
      <c r="E1182" s="149"/>
      <c r="F1182" s="149"/>
      <c r="G1182" s="149"/>
      <c r="H1182" s="149"/>
      <c r="I1182" s="149"/>
      <c r="J1182" s="149"/>
      <c r="K1182" s="149"/>
      <c r="L1182" s="149"/>
      <c r="M1182" s="149"/>
      <c r="N1182" s="149"/>
      <c r="O1182" s="149"/>
      <c r="P1182" s="149"/>
      <c r="Q1182" s="149"/>
    </row>
    <row r="1183" spans="1:17" ht="15.75">
      <c r="A1183" s="149"/>
      <c r="B1183" s="163"/>
      <c r="C1183" s="150"/>
      <c r="D1183" s="151"/>
      <c r="E1183" s="149"/>
      <c r="F1183" s="149"/>
      <c r="G1183" s="149"/>
      <c r="H1183" s="149"/>
      <c r="I1183" s="149"/>
      <c r="J1183" s="149"/>
      <c r="K1183" s="149"/>
      <c r="L1183" s="149"/>
      <c r="M1183" s="149"/>
      <c r="N1183" s="149"/>
      <c r="O1183" s="149"/>
      <c r="P1183" s="149"/>
      <c r="Q1183" s="149"/>
    </row>
    <row r="1184" spans="1:17" ht="15.75">
      <c r="A1184" s="149"/>
      <c r="B1184" s="163"/>
      <c r="C1184" s="150"/>
      <c r="D1184" s="151"/>
      <c r="E1184" s="149"/>
      <c r="F1184" s="149"/>
      <c r="G1184" s="149"/>
      <c r="H1184" s="149"/>
      <c r="I1184" s="149"/>
      <c r="J1184" s="149"/>
      <c r="K1184" s="149"/>
      <c r="L1184" s="149"/>
      <c r="M1184" s="149"/>
      <c r="N1184" s="149"/>
      <c r="O1184" s="149"/>
      <c r="P1184" s="149"/>
      <c r="Q1184" s="149"/>
    </row>
    <row r="1185" spans="1:17" ht="15.75">
      <c r="A1185" s="149"/>
      <c r="B1185" s="163"/>
      <c r="C1185" s="150"/>
      <c r="D1185" s="151"/>
      <c r="E1185" s="149"/>
      <c r="F1185" s="149"/>
      <c r="G1185" s="149"/>
      <c r="H1185" s="149"/>
      <c r="I1185" s="149"/>
      <c r="J1185" s="149"/>
      <c r="K1185" s="149"/>
      <c r="L1185" s="149"/>
      <c r="M1185" s="149"/>
      <c r="N1185" s="149"/>
      <c r="O1185" s="149"/>
      <c r="P1185" s="149"/>
      <c r="Q1185" s="149"/>
    </row>
    <row r="1186" spans="1:17" ht="15.75">
      <c r="A1186" s="149"/>
      <c r="B1186" s="163"/>
      <c r="C1186" s="150"/>
      <c r="D1186" s="151"/>
      <c r="E1186" s="149"/>
      <c r="F1186" s="149"/>
      <c r="G1186" s="149"/>
      <c r="H1186" s="149"/>
      <c r="I1186" s="149"/>
      <c r="J1186" s="149"/>
      <c r="K1186" s="149"/>
      <c r="L1186" s="149"/>
      <c r="M1186" s="149"/>
      <c r="N1186" s="149"/>
      <c r="O1186" s="149"/>
      <c r="P1186" s="149"/>
      <c r="Q1186" s="149"/>
    </row>
    <row r="1187" spans="1:17" ht="15.75">
      <c r="A1187" s="149"/>
      <c r="B1187" s="163"/>
      <c r="C1187" s="150"/>
      <c r="D1187" s="151"/>
      <c r="E1187" s="149"/>
      <c r="F1187" s="149"/>
      <c r="G1187" s="149"/>
      <c r="H1187" s="149"/>
      <c r="I1187" s="149"/>
      <c r="J1187" s="149"/>
      <c r="K1187" s="149"/>
      <c r="L1187" s="149"/>
      <c r="M1187" s="149"/>
      <c r="N1187" s="149"/>
      <c r="O1187" s="149"/>
      <c r="P1187" s="149"/>
      <c r="Q1187" s="149"/>
    </row>
    <row r="1188" spans="1:17" ht="15.75">
      <c r="A1188" s="149"/>
      <c r="B1188" s="163"/>
      <c r="C1188" s="150"/>
      <c r="D1188" s="151"/>
      <c r="E1188" s="149"/>
      <c r="F1188" s="149"/>
      <c r="G1188" s="149"/>
      <c r="H1188" s="149"/>
      <c r="I1188" s="149"/>
      <c r="J1188" s="149"/>
      <c r="K1188" s="149"/>
      <c r="L1188" s="149"/>
      <c r="M1188" s="149"/>
      <c r="N1188" s="149"/>
      <c r="O1188" s="149"/>
      <c r="P1188" s="149"/>
      <c r="Q1188" s="149"/>
    </row>
    <row r="1189" spans="1:17" ht="15.75">
      <c r="A1189" s="149"/>
      <c r="B1189" s="163"/>
      <c r="C1189" s="150"/>
      <c r="D1189" s="151"/>
      <c r="E1189" s="149"/>
      <c r="F1189" s="149"/>
      <c r="G1189" s="149"/>
      <c r="H1189" s="149"/>
      <c r="I1189" s="149"/>
      <c r="J1189" s="149"/>
      <c r="K1189" s="149"/>
      <c r="L1189" s="149"/>
      <c r="M1189" s="149"/>
      <c r="N1189" s="149"/>
      <c r="O1189" s="149"/>
      <c r="P1189" s="149"/>
      <c r="Q1189" s="149"/>
    </row>
    <row r="1190" spans="1:17" ht="15.75">
      <c r="A1190" s="149"/>
      <c r="B1190" s="163"/>
      <c r="C1190" s="150"/>
      <c r="D1190" s="151"/>
      <c r="E1190" s="149"/>
      <c r="F1190" s="149"/>
      <c r="G1190" s="149"/>
      <c r="H1190" s="149"/>
      <c r="I1190" s="149"/>
      <c r="J1190" s="149"/>
      <c r="K1190" s="149"/>
      <c r="L1190" s="149"/>
      <c r="M1190" s="149"/>
      <c r="N1190" s="149"/>
      <c r="O1190" s="149"/>
      <c r="P1190" s="149"/>
      <c r="Q1190" s="149"/>
    </row>
    <row r="1191" spans="1:17" ht="15.75">
      <c r="A1191" s="149"/>
      <c r="B1191" s="163"/>
      <c r="C1191" s="150"/>
      <c r="D1191" s="151"/>
      <c r="E1191" s="149"/>
      <c r="F1191" s="149"/>
      <c r="G1191" s="149"/>
      <c r="H1191" s="149"/>
      <c r="I1191" s="149"/>
      <c r="J1191" s="149"/>
      <c r="K1191" s="149"/>
      <c r="L1191" s="149"/>
      <c r="M1191" s="149"/>
      <c r="N1191" s="149"/>
      <c r="O1191" s="149"/>
      <c r="P1191" s="149"/>
      <c r="Q1191" s="149"/>
    </row>
    <row r="1192" spans="1:17" ht="15.75">
      <c r="A1192" s="149"/>
      <c r="B1192" s="163"/>
      <c r="C1192" s="150"/>
      <c r="D1192" s="151"/>
      <c r="E1192" s="149"/>
      <c r="F1192" s="149"/>
      <c r="G1192" s="149"/>
      <c r="H1192" s="149"/>
      <c r="I1192" s="149"/>
      <c r="J1192" s="149"/>
      <c r="K1192" s="149"/>
      <c r="L1192" s="149"/>
      <c r="M1192" s="149"/>
      <c r="N1192" s="149"/>
      <c r="O1192" s="149"/>
      <c r="P1192" s="149"/>
      <c r="Q1192" s="149"/>
    </row>
    <row r="1193" spans="1:17" ht="15.75">
      <c r="A1193" s="149"/>
      <c r="B1193" s="163"/>
      <c r="C1193" s="150"/>
      <c r="D1193" s="151"/>
      <c r="E1193" s="149"/>
      <c r="F1193" s="149"/>
      <c r="G1193" s="149"/>
      <c r="H1193" s="149"/>
      <c r="I1193" s="149"/>
      <c r="J1193" s="149"/>
      <c r="K1193" s="149"/>
      <c r="L1193" s="149"/>
      <c r="M1193" s="149"/>
      <c r="N1193" s="149"/>
      <c r="O1193" s="149"/>
      <c r="P1193" s="149"/>
      <c r="Q1193" s="149"/>
    </row>
    <row r="1194" spans="1:17" ht="15.75">
      <c r="A1194" s="149"/>
      <c r="B1194" s="163"/>
      <c r="C1194" s="150"/>
      <c r="D1194" s="151"/>
      <c r="E1194" s="149"/>
      <c r="F1194" s="149"/>
      <c r="G1194" s="149"/>
      <c r="H1194" s="149"/>
      <c r="I1194" s="149"/>
      <c r="J1194" s="149"/>
      <c r="K1194" s="149"/>
      <c r="L1194" s="149"/>
      <c r="M1194" s="149"/>
      <c r="N1194" s="149"/>
      <c r="O1194" s="149"/>
      <c r="P1194" s="149"/>
      <c r="Q1194" s="149"/>
    </row>
    <row r="1195" spans="1:17" ht="15.75">
      <c r="A1195" s="149"/>
      <c r="B1195" s="163"/>
      <c r="C1195" s="150"/>
      <c r="D1195" s="151"/>
      <c r="E1195" s="149"/>
      <c r="F1195" s="149"/>
      <c r="G1195" s="149"/>
      <c r="H1195" s="149"/>
      <c r="I1195" s="149"/>
      <c r="J1195" s="149"/>
      <c r="K1195" s="149"/>
      <c r="L1195" s="149"/>
      <c r="M1195" s="149"/>
      <c r="N1195" s="149"/>
      <c r="O1195" s="149"/>
      <c r="P1195" s="149"/>
      <c r="Q1195" s="149"/>
    </row>
    <row r="1196" spans="1:17" ht="15.75">
      <c r="A1196" s="149"/>
      <c r="B1196" s="163"/>
      <c r="C1196" s="150"/>
      <c r="D1196" s="151"/>
      <c r="E1196" s="149"/>
      <c r="F1196" s="149"/>
      <c r="G1196" s="149"/>
      <c r="H1196" s="149"/>
      <c r="I1196" s="149"/>
      <c r="J1196" s="149"/>
      <c r="K1196" s="149"/>
      <c r="L1196" s="149"/>
      <c r="M1196" s="149"/>
      <c r="N1196" s="149"/>
      <c r="O1196" s="149"/>
      <c r="P1196" s="149"/>
      <c r="Q1196" s="149"/>
    </row>
    <row r="1197" spans="1:17" ht="15.75">
      <c r="A1197" s="149"/>
      <c r="B1197" s="163"/>
      <c r="C1197" s="150"/>
      <c r="D1197" s="151"/>
      <c r="E1197" s="149"/>
      <c r="F1197" s="149"/>
      <c r="G1197" s="149"/>
      <c r="H1197" s="149"/>
      <c r="I1197" s="149"/>
      <c r="J1197" s="149"/>
      <c r="K1197" s="149"/>
      <c r="L1197" s="149"/>
      <c r="M1197" s="149"/>
      <c r="N1197" s="149"/>
      <c r="O1197" s="149"/>
      <c r="P1197" s="149"/>
      <c r="Q1197" s="149"/>
    </row>
    <row r="1198" spans="1:17" ht="15.75">
      <c r="A1198" s="149"/>
      <c r="B1198" s="163"/>
      <c r="C1198" s="150"/>
      <c r="D1198" s="151"/>
      <c r="E1198" s="149"/>
      <c r="F1198" s="149"/>
      <c r="G1198" s="149"/>
      <c r="H1198" s="149"/>
      <c r="I1198" s="149"/>
      <c r="J1198" s="149"/>
      <c r="K1198" s="149"/>
      <c r="L1198" s="149"/>
      <c r="M1198" s="149"/>
      <c r="N1198" s="149"/>
      <c r="O1198" s="149"/>
      <c r="P1198" s="149"/>
      <c r="Q1198" s="149"/>
    </row>
    <row r="1199" spans="1:17" ht="15.75">
      <c r="A1199" s="149"/>
      <c r="B1199" s="163"/>
      <c r="C1199" s="150"/>
      <c r="D1199" s="151"/>
      <c r="E1199" s="149"/>
      <c r="F1199" s="149"/>
      <c r="G1199" s="149"/>
      <c r="H1199" s="149"/>
      <c r="I1199" s="149"/>
      <c r="J1199" s="149"/>
      <c r="K1199" s="149"/>
      <c r="L1199" s="149"/>
      <c r="M1199" s="149"/>
      <c r="N1199" s="149"/>
      <c r="O1199" s="149"/>
      <c r="P1199" s="149"/>
      <c r="Q1199" s="149"/>
    </row>
    <row r="1200" spans="1:17" ht="15.75">
      <c r="A1200" s="149"/>
      <c r="B1200" s="163"/>
      <c r="C1200" s="150"/>
      <c r="D1200" s="151"/>
      <c r="E1200" s="149"/>
      <c r="F1200" s="149"/>
      <c r="G1200" s="149"/>
      <c r="H1200" s="149"/>
      <c r="I1200" s="149"/>
      <c r="J1200" s="149"/>
      <c r="K1200" s="149"/>
      <c r="L1200" s="149"/>
      <c r="M1200" s="149"/>
      <c r="N1200" s="149"/>
      <c r="O1200" s="149"/>
      <c r="P1200" s="149"/>
      <c r="Q1200" s="149"/>
    </row>
    <row r="1201" spans="1:17" ht="15.75">
      <c r="A1201" s="149"/>
      <c r="B1201" s="163"/>
      <c r="C1201" s="150"/>
      <c r="D1201" s="151"/>
      <c r="E1201" s="149"/>
      <c r="F1201" s="149"/>
      <c r="G1201" s="149"/>
      <c r="H1201" s="149"/>
      <c r="I1201" s="149"/>
      <c r="J1201" s="149"/>
      <c r="K1201" s="149"/>
      <c r="L1201" s="149"/>
      <c r="M1201" s="149"/>
      <c r="N1201" s="149"/>
      <c r="O1201" s="149"/>
      <c r="P1201" s="149"/>
      <c r="Q1201" s="149"/>
    </row>
    <row r="1202" spans="1:17" ht="15.75">
      <c r="A1202" s="149"/>
      <c r="B1202" s="163"/>
      <c r="C1202" s="150"/>
      <c r="D1202" s="151"/>
      <c r="E1202" s="149"/>
      <c r="F1202" s="149"/>
      <c r="G1202" s="149"/>
      <c r="H1202" s="149"/>
      <c r="I1202" s="149"/>
      <c r="J1202" s="149"/>
      <c r="K1202" s="149"/>
      <c r="L1202" s="149"/>
      <c r="M1202" s="149"/>
      <c r="N1202" s="149"/>
      <c r="O1202" s="149"/>
      <c r="P1202" s="149"/>
      <c r="Q1202" s="149"/>
    </row>
    <row r="1203" spans="1:17" ht="15.75">
      <c r="A1203" s="149"/>
      <c r="B1203" s="163"/>
      <c r="C1203" s="150"/>
      <c r="D1203" s="151"/>
      <c r="E1203" s="149"/>
      <c r="F1203" s="149"/>
      <c r="G1203" s="149"/>
      <c r="H1203" s="149"/>
      <c r="I1203" s="149"/>
      <c r="J1203" s="149"/>
      <c r="K1203" s="149"/>
      <c r="L1203" s="149"/>
      <c r="M1203" s="149"/>
      <c r="N1203" s="149"/>
      <c r="O1203" s="149"/>
      <c r="P1203" s="149"/>
      <c r="Q1203" s="149"/>
    </row>
    <row r="1204" spans="1:17" ht="15.75">
      <c r="A1204" s="149"/>
      <c r="B1204" s="163"/>
      <c r="C1204" s="150"/>
      <c r="D1204" s="151"/>
      <c r="E1204" s="149"/>
      <c r="F1204" s="149"/>
      <c r="G1204" s="149"/>
      <c r="H1204" s="149"/>
      <c r="I1204" s="149"/>
      <c r="J1204" s="149"/>
      <c r="K1204" s="149"/>
      <c r="L1204" s="149"/>
      <c r="M1204" s="149"/>
      <c r="N1204" s="149"/>
      <c r="O1204" s="149"/>
      <c r="P1204" s="149"/>
      <c r="Q1204" s="149"/>
    </row>
    <row r="1205" spans="1:17" ht="15.75">
      <c r="A1205" s="149"/>
      <c r="B1205" s="163"/>
      <c r="C1205" s="150"/>
      <c r="D1205" s="151"/>
      <c r="E1205" s="149"/>
      <c r="F1205" s="149"/>
      <c r="G1205" s="149"/>
      <c r="H1205" s="149"/>
      <c r="I1205" s="149"/>
      <c r="J1205" s="149"/>
      <c r="K1205" s="149"/>
      <c r="L1205" s="149"/>
      <c r="M1205" s="149"/>
      <c r="N1205" s="149"/>
      <c r="O1205" s="149"/>
      <c r="P1205" s="149"/>
      <c r="Q1205" s="149"/>
    </row>
    <row r="1206" spans="1:17" ht="15.75">
      <c r="A1206" s="149"/>
      <c r="B1206" s="163"/>
      <c r="C1206" s="150"/>
      <c r="D1206" s="151"/>
      <c r="E1206" s="149"/>
      <c r="F1206" s="149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49"/>
      <c r="Q1206" s="149"/>
    </row>
    <row r="1207" spans="1:17" ht="15.75">
      <c r="A1207" s="149"/>
      <c r="B1207" s="163"/>
      <c r="C1207" s="150"/>
      <c r="D1207" s="151"/>
      <c r="E1207" s="149"/>
      <c r="F1207" s="149"/>
      <c r="G1207" s="149"/>
      <c r="H1207" s="149"/>
      <c r="I1207" s="149"/>
      <c r="J1207" s="149"/>
      <c r="K1207" s="149"/>
      <c r="L1207" s="149"/>
      <c r="M1207" s="149"/>
      <c r="N1207" s="149"/>
      <c r="O1207" s="149"/>
      <c r="P1207" s="149"/>
      <c r="Q1207" s="149"/>
    </row>
    <row r="1208" spans="1:17" ht="15.75">
      <c r="A1208" s="149"/>
      <c r="B1208" s="163"/>
      <c r="C1208" s="150"/>
      <c r="D1208" s="151"/>
      <c r="E1208" s="149"/>
      <c r="F1208" s="149"/>
      <c r="G1208" s="149"/>
      <c r="H1208" s="149"/>
      <c r="I1208" s="149"/>
      <c r="J1208" s="149"/>
      <c r="K1208" s="149"/>
      <c r="L1208" s="149"/>
      <c r="M1208" s="149"/>
      <c r="N1208" s="149"/>
      <c r="O1208" s="149"/>
      <c r="P1208" s="149"/>
      <c r="Q1208" s="149"/>
    </row>
    <row r="1209" spans="1:17" ht="15.75">
      <c r="A1209" s="149"/>
      <c r="B1209" s="163"/>
      <c r="C1209" s="150"/>
      <c r="D1209" s="151"/>
      <c r="E1209" s="149"/>
      <c r="F1209" s="149"/>
      <c r="G1209" s="149"/>
      <c r="H1209" s="149"/>
      <c r="I1209" s="149"/>
      <c r="J1209" s="149"/>
      <c r="K1209" s="149"/>
      <c r="L1209" s="149"/>
      <c r="M1209" s="149"/>
      <c r="N1209" s="149"/>
      <c r="O1209" s="149"/>
      <c r="P1209" s="149"/>
      <c r="Q1209" s="149"/>
    </row>
    <row r="1210" spans="1:17" ht="15.75">
      <c r="A1210" s="149"/>
      <c r="B1210" s="163"/>
      <c r="C1210" s="150"/>
      <c r="D1210" s="151"/>
      <c r="E1210" s="149"/>
      <c r="F1210" s="149"/>
      <c r="G1210" s="149"/>
      <c r="H1210" s="149"/>
      <c r="I1210" s="149"/>
      <c r="J1210" s="149"/>
      <c r="K1210" s="149"/>
      <c r="L1210" s="149"/>
      <c r="M1210" s="149"/>
      <c r="N1210" s="149"/>
      <c r="O1210" s="149"/>
      <c r="P1210" s="149"/>
      <c r="Q1210" s="149"/>
    </row>
    <row r="1211" spans="1:17" ht="15.75">
      <c r="A1211" s="149"/>
      <c r="B1211" s="163"/>
      <c r="C1211" s="150"/>
      <c r="D1211" s="151"/>
      <c r="E1211" s="149"/>
      <c r="F1211" s="149"/>
      <c r="G1211" s="149"/>
      <c r="H1211" s="149"/>
      <c r="I1211" s="149"/>
      <c r="J1211" s="149"/>
      <c r="K1211" s="149"/>
      <c r="L1211" s="149"/>
      <c r="M1211" s="149"/>
      <c r="N1211" s="149"/>
      <c r="O1211" s="149"/>
      <c r="P1211" s="149"/>
      <c r="Q1211" s="149"/>
    </row>
    <row r="1212" spans="1:17" ht="15.75">
      <c r="A1212" s="149"/>
      <c r="B1212" s="163"/>
      <c r="C1212" s="150"/>
      <c r="D1212" s="151"/>
      <c r="E1212" s="149"/>
      <c r="F1212" s="149"/>
      <c r="G1212" s="149"/>
      <c r="H1212" s="149"/>
      <c r="I1212" s="149"/>
      <c r="J1212" s="149"/>
      <c r="K1212" s="149"/>
      <c r="L1212" s="149"/>
      <c r="M1212" s="149"/>
      <c r="N1212" s="149"/>
      <c r="O1212" s="149"/>
      <c r="P1212" s="149"/>
      <c r="Q1212" s="149"/>
    </row>
    <row r="1213" spans="1:17" ht="15.75">
      <c r="A1213" s="149"/>
      <c r="B1213" s="163"/>
      <c r="C1213" s="150"/>
      <c r="D1213" s="151"/>
      <c r="E1213" s="149"/>
      <c r="F1213" s="149"/>
      <c r="G1213" s="149"/>
      <c r="H1213" s="149"/>
      <c r="I1213" s="149"/>
      <c r="J1213" s="149"/>
      <c r="K1213" s="149"/>
      <c r="L1213" s="149"/>
      <c r="M1213" s="149"/>
      <c r="N1213" s="149"/>
      <c r="O1213" s="149"/>
      <c r="P1213" s="149"/>
      <c r="Q1213" s="149"/>
    </row>
    <row r="1214" spans="1:17" ht="15.75">
      <c r="A1214" s="149"/>
      <c r="B1214" s="163"/>
      <c r="C1214" s="150"/>
      <c r="D1214" s="151"/>
      <c r="E1214" s="149"/>
      <c r="F1214" s="149"/>
      <c r="G1214" s="149"/>
      <c r="H1214" s="149"/>
      <c r="I1214" s="149"/>
      <c r="J1214" s="149"/>
      <c r="K1214" s="149"/>
      <c r="L1214" s="149"/>
      <c r="M1214" s="149"/>
      <c r="N1214" s="149"/>
      <c r="O1214" s="149"/>
      <c r="P1214" s="149"/>
      <c r="Q1214" s="149"/>
    </row>
    <row r="1215" spans="1:17" ht="15.75">
      <c r="A1215" s="149"/>
      <c r="B1215" s="163"/>
      <c r="C1215" s="150"/>
      <c r="D1215" s="151"/>
      <c r="E1215" s="149"/>
      <c r="F1215" s="149"/>
      <c r="G1215" s="149"/>
      <c r="H1215" s="149"/>
      <c r="I1215" s="149"/>
      <c r="J1215" s="149"/>
      <c r="K1215" s="149"/>
      <c r="L1215" s="149"/>
      <c r="M1215" s="149"/>
      <c r="N1215" s="149"/>
      <c r="O1215" s="149"/>
      <c r="P1215" s="149"/>
      <c r="Q1215" s="149"/>
    </row>
    <row r="1216" spans="1:17" ht="15.75">
      <c r="A1216" s="149"/>
      <c r="B1216" s="163"/>
      <c r="C1216" s="150"/>
      <c r="D1216" s="151"/>
      <c r="E1216" s="149"/>
      <c r="F1216" s="149"/>
      <c r="G1216" s="149"/>
      <c r="H1216" s="149"/>
      <c r="I1216" s="149"/>
      <c r="J1216" s="149"/>
      <c r="K1216" s="149"/>
      <c r="L1216" s="149"/>
      <c r="M1216" s="149"/>
      <c r="N1216" s="149"/>
      <c r="O1216" s="149"/>
      <c r="P1216" s="149"/>
      <c r="Q1216" s="149"/>
    </row>
    <row r="1217" spans="1:17" ht="15.75">
      <c r="A1217" s="149"/>
      <c r="B1217" s="163"/>
      <c r="C1217" s="150"/>
      <c r="D1217" s="151"/>
      <c r="E1217" s="149"/>
      <c r="F1217" s="149"/>
      <c r="G1217" s="149"/>
      <c r="H1217" s="149"/>
      <c r="I1217" s="149"/>
      <c r="J1217" s="149"/>
      <c r="K1217" s="149"/>
      <c r="L1217" s="149"/>
      <c r="M1217" s="149"/>
      <c r="N1217" s="149"/>
      <c r="O1217" s="149"/>
      <c r="P1217" s="149"/>
      <c r="Q1217" s="149"/>
    </row>
    <row r="1218" spans="1:17" ht="15.75">
      <c r="A1218" s="149"/>
      <c r="B1218" s="163"/>
      <c r="C1218" s="150"/>
      <c r="D1218" s="151"/>
      <c r="E1218" s="149"/>
      <c r="F1218" s="149"/>
      <c r="G1218" s="149"/>
      <c r="H1218" s="149"/>
      <c r="I1218" s="149"/>
      <c r="J1218" s="149"/>
      <c r="K1218" s="149"/>
      <c r="L1218" s="149"/>
      <c r="M1218" s="149"/>
      <c r="N1218" s="149"/>
      <c r="O1218" s="149"/>
      <c r="P1218" s="149"/>
      <c r="Q1218" s="149"/>
    </row>
    <row r="1219" spans="1:17" ht="15.75">
      <c r="A1219" s="149"/>
      <c r="B1219" s="163"/>
      <c r="C1219" s="150"/>
      <c r="D1219" s="151"/>
      <c r="E1219" s="149"/>
      <c r="F1219" s="149"/>
      <c r="G1219" s="149"/>
      <c r="H1219" s="149"/>
      <c r="I1219" s="149"/>
      <c r="J1219" s="149"/>
      <c r="K1219" s="149"/>
      <c r="L1219" s="149"/>
      <c r="M1219" s="149"/>
      <c r="N1219" s="149"/>
      <c r="O1219" s="149"/>
      <c r="P1219" s="149"/>
      <c r="Q1219" s="149"/>
    </row>
    <row r="1220" spans="1:17" ht="15.75">
      <c r="A1220" s="149"/>
      <c r="B1220" s="163"/>
      <c r="C1220" s="150"/>
      <c r="D1220" s="151"/>
      <c r="E1220" s="149"/>
      <c r="F1220" s="149"/>
      <c r="G1220" s="149"/>
      <c r="H1220" s="149"/>
      <c r="I1220" s="149"/>
      <c r="J1220" s="149"/>
      <c r="K1220" s="149"/>
      <c r="L1220" s="149"/>
      <c r="M1220" s="149"/>
      <c r="N1220" s="149"/>
      <c r="O1220" s="149"/>
      <c r="P1220" s="149"/>
      <c r="Q1220" s="149"/>
    </row>
    <row r="1221" spans="1:17" ht="15.75">
      <c r="A1221" s="149"/>
      <c r="B1221" s="163"/>
      <c r="C1221" s="150"/>
      <c r="D1221" s="151"/>
      <c r="E1221" s="149"/>
      <c r="F1221" s="149"/>
      <c r="G1221" s="149"/>
      <c r="H1221" s="149"/>
      <c r="I1221" s="149"/>
      <c r="J1221" s="149"/>
      <c r="K1221" s="149"/>
      <c r="L1221" s="149"/>
      <c r="M1221" s="149"/>
      <c r="N1221" s="149"/>
      <c r="O1221" s="149"/>
      <c r="P1221" s="149"/>
      <c r="Q1221" s="149"/>
    </row>
    <row r="1222" spans="1:17" ht="15.75">
      <c r="A1222" s="149"/>
      <c r="B1222" s="163"/>
      <c r="C1222" s="150"/>
      <c r="D1222" s="151"/>
      <c r="E1222" s="149"/>
      <c r="F1222" s="149"/>
      <c r="G1222" s="149"/>
      <c r="H1222" s="149"/>
      <c r="I1222" s="149"/>
      <c r="J1222" s="149"/>
      <c r="K1222" s="149"/>
      <c r="L1222" s="149"/>
      <c r="M1222" s="149"/>
      <c r="N1222" s="149"/>
      <c r="O1222" s="149"/>
      <c r="P1222" s="149"/>
      <c r="Q1222" s="149"/>
    </row>
    <row r="1223" spans="1:17" ht="15.75">
      <c r="A1223" s="149"/>
      <c r="B1223" s="163"/>
      <c r="C1223" s="150"/>
      <c r="D1223" s="151"/>
      <c r="E1223" s="149"/>
      <c r="F1223" s="149"/>
      <c r="G1223" s="149"/>
      <c r="H1223" s="149"/>
      <c r="I1223" s="149"/>
      <c r="J1223" s="149"/>
      <c r="K1223" s="149"/>
      <c r="L1223" s="149"/>
      <c r="M1223" s="149"/>
      <c r="N1223" s="149"/>
      <c r="O1223" s="149"/>
      <c r="P1223" s="149"/>
      <c r="Q1223" s="149"/>
    </row>
    <row r="1224" spans="1:17" ht="15.75">
      <c r="A1224" s="149"/>
      <c r="B1224" s="163"/>
      <c r="C1224" s="150"/>
      <c r="D1224" s="151"/>
      <c r="E1224" s="149"/>
      <c r="F1224" s="149"/>
      <c r="G1224" s="149"/>
      <c r="H1224" s="149"/>
      <c r="I1224" s="149"/>
      <c r="J1224" s="149"/>
      <c r="K1224" s="149"/>
      <c r="L1224" s="149"/>
      <c r="M1224" s="149"/>
      <c r="N1224" s="149"/>
      <c r="O1224" s="149"/>
      <c r="P1224" s="149"/>
      <c r="Q1224" s="149"/>
    </row>
    <row r="1225" spans="1:17" ht="15.75">
      <c r="A1225" s="149"/>
      <c r="B1225" s="163"/>
      <c r="C1225" s="150"/>
      <c r="D1225" s="151"/>
      <c r="E1225" s="149"/>
      <c r="F1225" s="149"/>
      <c r="G1225" s="149"/>
      <c r="H1225" s="149"/>
      <c r="I1225" s="149"/>
      <c r="J1225" s="149"/>
      <c r="K1225" s="149"/>
      <c r="L1225" s="149"/>
      <c r="M1225" s="149"/>
      <c r="N1225" s="149"/>
      <c r="O1225" s="149"/>
      <c r="P1225" s="149"/>
      <c r="Q1225" s="149"/>
    </row>
    <row r="1226" spans="1:17" ht="15.75">
      <c r="A1226" s="149"/>
      <c r="B1226" s="163"/>
      <c r="C1226" s="150"/>
      <c r="D1226" s="151"/>
      <c r="E1226" s="149"/>
      <c r="F1226" s="149"/>
      <c r="G1226" s="149"/>
      <c r="H1226" s="149"/>
      <c r="I1226" s="149"/>
      <c r="J1226" s="149"/>
      <c r="K1226" s="149"/>
      <c r="L1226" s="149"/>
      <c r="M1226" s="149"/>
      <c r="N1226" s="149"/>
      <c r="O1226" s="149"/>
      <c r="P1226" s="149"/>
      <c r="Q1226" s="149"/>
    </row>
    <row r="1227" spans="1:17" ht="15.75">
      <c r="A1227" s="149"/>
      <c r="B1227" s="163"/>
      <c r="C1227" s="150"/>
      <c r="D1227" s="151"/>
      <c r="E1227" s="149"/>
      <c r="F1227" s="149"/>
      <c r="G1227" s="149"/>
      <c r="H1227" s="149"/>
      <c r="I1227" s="149"/>
      <c r="J1227" s="149"/>
      <c r="K1227" s="149"/>
      <c r="L1227" s="149"/>
      <c r="M1227" s="149"/>
      <c r="N1227" s="149"/>
      <c r="O1227" s="149"/>
      <c r="P1227" s="149"/>
      <c r="Q1227" s="149"/>
    </row>
    <row r="1228" spans="1:17" ht="15.75">
      <c r="A1228" s="149"/>
      <c r="B1228" s="163"/>
      <c r="C1228" s="150"/>
      <c r="D1228" s="151"/>
      <c r="E1228" s="149"/>
      <c r="F1228" s="149"/>
      <c r="G1228" s="149"/>
      <c r="H1228" s="149"/>
      <c r="I1228" s="149"/>
      <c r="J1228" s="149"/>
      <c r="K1228" s="149"/>
      <c r="L1228" s="149"/>
      <c r="M1228" s="149"/>
      <c r="N1228" s="149"/>
      <c r="O1228" s="149"/>
      <c r="P1228" s="149"/>
      <c r="Q1228" s="149"/>
    </row>
    <row r="1229" spans="1:17" ht="15.75">
      <c r="A1229" s="149"/>
      <c r="B1229" s="163"/>
      <c r="C1229" s="150"/>
      <c r="D1229" s="151"/>
      <c r="E1229" s="149"/>
      <c r="F1229" s="149"/>
      <c r="G1229" s="149"/>
      <c r="H1229" s="149"/>
      <c r="I1229" s="149"/>
      <c r="J1229" s="149"/>
      <c r="K1229" s="149"/>
      <c r="L1229" s="149"/>
      <c r="M1229" s="149"/>
      <c r="N1229" s="149"/>
      <c r="O1229" s="149"/>
      <c r="P1229" s="149"/>
      <c r="Q1229" s="149"/>
    </row>
    <row r="1230" spans="1:17" ht="15.75">
      <c r="A1230" s="149"/>
      <c r="B1230" s="163"/>
      <c r="C1230" s="150"/>
      <c r="D1230" s="151"/>
      <c r="E1230" s="149"/>
      <c r="F1230" s="149"/>
      <c r="G1230" s="149"/>
      <c r="H1230" s="149"/>
      <c r="I1230" s="149"/>
      <c r="J1230" s="149"/>
      <c r="K1230" s="149"/>
      <c r="L1230" s="149"/>
      <c r="M1230" s="149"/>
      <c r="N1230" s="149"/>
      <c r="O1230" s="149"/>
      <c r="P1230" s="149"/>
      <c r="Q1230" s="149"/>
    </row>
    <row r="1231" spans="1:17" ht="15.75">
      <c r="A1231" s="149"/>
      <c r="B1231" s="163"/>
      <c r="C1231" s="150"/>
      <c r="D1231" s="151"/>
      <c r="E1231" s="149"/>
      <c r="F1231" s="149"/>
      <c r="G1231" s="149"/>
      <c r="H1231" s="149"/>
      <c r="I1231" s="149"/>
      <c r="J1231" s="149"/>
      <c r="K1231" s="149"/>
      <c r="L1231" s="149"/>
      <c r="M1231" s="149"/>
      <c r="N1231" s="149"/>
      <c r="O1231" s="149"/>
      <c r="P1231" s="149"/>
      <c r="Q1231" s="149"/>
    </row>
    <row r="1232" spans="1:17" ht="15.75">
      <c r="A1232" s="149"/>
      <c r="B1232" s="163"/>
      <c r="C1232" s="150"/>
      <c r="D1232" s="151"/>
      <c r="E1232" s="149"/>
      <c r="F1232" s="149"/>
      <c r="G1232" s="149"/>
      <c r="H1232" s="149"/>
      <c r="I1232" s="149"/>
      <c r="J1232" s="149"/>
      <c r="K1232" s="149"/>
      <c r="L1232" s="149"/>
      <c r="M1232" s="149"/>
      <c r="N1232" s="149"/>
      <c r="O1232" s="149"/>
      <c r="P1232" s="149"/>
      <c r="Q1232" s="149"/>
    </row>
    <row r="1233" spans="1:17" ht="15.75">
      <c r="A1233" s="149"/>
      <c r="B1233" s="163"/>
      <c r="C1233" s="150"/>
      <c r="D1233" s="151"/>
      <c r="E1233" s="149"/>
      <c r="F1233" s="149"/>
      <c r="G1233" s="149"/>
      <c r="H1233" s="149"/>
      <c r="I1233" s="149"/>
      <c r="J1233" s="149"/>
      <c r="K1233" s="149"/>
      <c r="L1233" s="149"/>
      <c r="M1233" s="149"/>
      <c r="N1233" s="149"/>
      <c r="O1233" s="149"/>
      <c r="P1233" s="149"/>
      <c r="Q1233" s="149"/>
    </row>
    <row r="1234" spans="1:17" ht="15.75">
      <c r="A1234" s="149"/>
      <c r="B1234" s="163"/>
      <c r="C1234" s="150"/>
      <c r="D1234" s="151"/>
      <c r="E1234" s="149"/>
      <c r="F1234" s="149"/>
      <c r="G1234" s="149"/>
      <c r="H1234" s="149"/>
      <c r="I1234" s="149"/>
      <c r="J1234" s="149"/>
      <c r="K1234" s="149"/>
      <c r="L1234" s="149"/>
      <c r="M1234" s="149"/>
      <c r="N1234" s="149"/>
      <c r="O1234" s="149"/>
      <c r="P1234" s="149"/>
      <c r="Q1234" s="149"/>
    </row>
    <row r="1235" spans="1:17" ht="15.75">
      <c r="A1235" s="149"/>
      <c r="B1235" s="163"/>
      <c r="C1235" s="150"/>
      <c r="D1235" s="151"/>
      <c r="E1235" s="149"/>
      <c r="F1235" s="149"/>
      <c r="G1235" s="149"/>
      <c r="H1235" s="149"/>
      <c r="I1235" s="149"/>
      <c r="J1235" s="149"/>
      <c r="K1235" s="149"/>
      <c r="L1235" s="149"/>
      <c r="M1235" s="149"/>
      <c r="N1235" s="149"/>
      <c r="O1235" s="149"/>
      <c r="P1235" s="149"/>
      <c r="Q1235" s="149"/>
    </row>
    <row r="1236" spans="1:17" ht="15.75">
      <c r="A1236" s="149"/>
      <c r="B1236" s="163"/>
      <c r="C1236" s="150"/>
      <c r="D1236" s="151"/>
      <c r="E1236" s="149"/>
      <c r="F1236" s="149"/>
      <c r="G1236" s="149"/>
      <c r="H1236" s="149"/>
      <c r="I1236" s="149"/>
      <c r="J1236" s="149"/>
      <c r="K1236" s="149"/>
      <c r="L1236" s="149"/>
      <c r="M1236" s="149"/>
      <c r="N1236" s="149"/>
      <c r="O1236" s="149"/>
      <c r="P1236" s="149"/>
      <c r="Q1236" s="149"/>
    </row>
    <row r="1237" spans="1:17" ht="15.75">
      <c r="A1237" s="149"/>
      <c r="B1237" s="163"/>
      <c r="C1237" s="150"/>
      <c r="D1237" s="151"/>
      <c r="E1237" s="149"/>
      <c r="F1237" s="149"/>
      <c r="G1237" s="149"/>
      <c r="H1237" s="149"/>
      <c r="I1237" s="149"/>
      <c r="J1237" s="149"/>
      <c r="K1237" s="149"/>
      <c r="L1237" s="149"/>
      <c r="M1237" s="149"/>
      <c r="N1237" s="149"/>
      <c r="O1237" s="149"/>
      <c r="P1237" s="149"/>
      <c r="Q1237" s="149"/>
    </row>
    <row r="1238" spans="1:17" ht="15.75">
      <c r="A1238" s="149"/>
      <c r="B1238" s="163"/>
      <c r="C1238" s="150"/>
      <c r="D1238" s="151"/>
      <c r="E1238" s="149"/>
      <c r="F1238" s="149"/>
      <c r="G1238" s="149"/>
      <c r="H1238" s="149"/>
      <c r="I1238" s="149"/>
      <c r="J1238" s="149"/>
      <c r="K1238" s="149"/>
      <c r="L1238" s="149"/>
      <c r="M1238" s="149"/>
      <c r="N1238" s="149"/>
      <c r="O1238" s="149"/>
      <c r="P1238" s="149"/>
      <c r="Q1238" s="149"/>
    </row>
    <row r="1239" spans="1:17" ht="15.75">
      <c r="A1239" s="149"/>
      <c r="B1239" s="163"/>
      <c r="C1239" s="150"/>
      <c r="D1239" s="151"/>
      <c r="E1239" s="149"/>
      <c r="F1239" s="149"/>
      <c r="G1239" s="149"/>
      <c r="H1239" s="149"/>
      <c r="I1239" s="149"/>
      <c r="J1239" s="149"/>
      <c r="K1239" s="149"/>
      <c r="L1239" s="149"/>
      <c r="M1239" s="149"/>
      <c r="N1239" s="149"/>
      <c r="O1239" s="149"/>
      <c r="P1239" s="149"/>
      <c r="Q1239" s="149"/>
    </row>
    <row r="1240" spans="1:17" ht="15.75">
      <c r="A1240" s="149"/>
      <c r="B1240" s="163"/>
      <c r="C1240" s="150"/>
      <c r="D1240" s="151"/>
      <c r="E1240" s="149"/>
      <c r="F1240" s="149"/>
      <c r="G1240" s="149"/>
      <c r="H1240" s="149"/>
      <c r="I1240" s="149"/>
      <c r="J1240" s="149"/>
      <c r="K1240" s="149"/>
      <c r="L1240" s="149"/>
      <c r="M1240" s="149"/>
      <c r="N1240" s="149"/>
      <c r="O1240" s="149"/>
      <c r="P1240" s="149"/>
      <c r="Q1240" s="149"/>
    </row>
    <row r="1241" spans="1:17" ht="15.75">
      <c r="A1241" s="149"/>
      <c r="B1241" s="163"/>
      <c r="C1241" s="150"/>
      <c r="D1241" s="151"/>
      <c r="E1241" s="149"/>
      <c r="F1241" s="149"/>
      <c r="G1241" s="149"/>
      <c r="H1241" s="149"/>
      <c r="I1241" s="149"/>
      <c r="J1241" s="149"/>
      <c r="K1241" s="149"/>
      <c r="L1241" s="149"/>
      <c r="M1241" s="149"/>
      <c r="N1241" s="149"/>
      <c r="O1241" s="149"/>
      <c r="P1241" s="149"/>
      <c r="Q1241" s="149"/>
    </row>
    <row r="1242" spans="1:17" ht="15.75">
      <c r="A1242" s="149"/>
      <c r="B1242" s="163"/>
      <c r="C1242" s="150"/>
      <c r="D1242" s="151"/>
      <c r="E1242" s="149"/>
      <c r="F1242" s="149"/>
      <c r="G1242" s="149"/>
      <c r="H1242" s="149"/>
      <c r="I1242" s="149"/>
      <c r="J1242" s="149"/>
      <c r="K1242" s="149"/>
      <c r="L1242" s="149"/>
      <c r="M1242" s="149"/>
      <c r="N1242" s="149"/>
      <c r="O1242" s="149"/>
      <c r="P1242" s="149"/>
      <c r="Q1242" s="149"/>
    </row>
    <row r="1243" spans="1:17" ht="15.75">
      <c r="A1243" s="149"/>
      <c r="B1243" s="163"/>
      <c r="C1243" s="150"/>
      <c r="D1243" s="151"/>
      <c r="E1243" s="149"/>
      <c r="F1243" s="149"/>
      <c r="G1243" s="149"/>
      <c r="H1243" s="149"/>
      <c r="I1243" s="149"/>
      <c r="J1243" s="149"/>
      <c r="K1243" s="149"/>
      <c r="L1243" s="149"/>
      <c r="M1243" s="149"/>
      <c r="N1243" s="149"/>
      <c r="O1243" s="149"/>
      <c r="P1243" s="149"/>
      <c r="Q1243" s="149"/>
    </row>
    <row r="1244" spans="1:17" ht="15.75">
      <c r="A1244" s="149"/>
      <c r="B1244" s="163"/>
      <c r="C1244" s="150"/>
      <c r="D1244" s="151"/>
      <c r="E1244" s="149"/>
      <c r="F1244" s="149"/>
      <c r="G1244" s="149"/>
      <c r="H1244" s="149"/>
      <c r="I1244" s="149"/>
      <c r="J1244" s="149"/>
      <c r="K1244" s="149"/>
      <c r="L1244" s="149"/>
      <c r="M1244" s="149"/>
      <c r="N1244" s="149"/>
      <c r="O1244" s="149"/>
      <c r="P1244" s="149"/>
      <c r="Q1244" s="149"/>
    </row>
    <row r="1245" spans="1:17" ht="15.75">
      <c r="A1245" s="149"/>
      <c r="B1245" s="163"/>
      <c r="C1245" s="150"/>
      <c r="D1245" s="151"/>
      <c r="E1245" s="149"/>
      <c r="F1245" s="149"/>
      <c r="G1245" s="149"/>
      <c r="H1245" s="149"/>
      <c r="I1245" s="149"/>
      <c r="J1245" s="149"/>
      <c r="K1245" s="149"/>
      <c r="L1245" s="149"/>
      <c r="M1245" s="149"/>
      <c r="N1245" s="149"/>
      <c r="O1245" s="149"/>
      <c r="P1245" s="149"/>
      <c r="Q1245" s="149"/>
    </row>
    <row r="1246" spans="1:17" ht="15.75">
      <c r="A1246" s="149"/>
      <c r="B1246" s="163"/>
      <c r="C1246" s="150"/>
      <c r="D1246" s="151"/>
      <c r="E1246" s="149"/>
      <c r="F1246" s="149"/>
      <c r="G1246" s="149"/>
      <c r="H1246" s="149"/>
      <c r="I1246" s="149"/>
      <c r="J1246" s="149"/>
      <c r="K1246" s="149"/>
      <c r="L1246" s="149"/>
      <c r="M1246" s="149"/>
      <c r="N1246" s="149"/>
      <c r="O1246" s="149"/>
      <c r="P1246" s="149"/>
      <c r="Q1246" s="149"/>
    </row>
    <row r="1247" spans="1:17" ht="15.75">
      <c r="A1247" s="149"/>
      <c r="B1247" s="163"/>
      <c r="C1247" s="150"/>
      <c r="D1247" s="151"/>
      <c r="E1247" s="149"/>
      <c r="F1247" s="149"/>
      <c r="G1247" s="149"/>
      <c r="H1247" s="149"/>
      <c r="I1247" s="149"/>
      <c r="J1247" s="149"/>
      <c r="K1247" s="149"/>
      <c r="L1247" s="149"/>
      <c r="M1247" s="149"/>
      <c r="N1247" s="149"/>
      <c r="O1247" s="149"/>
      <c r="P1247" s="149"/>
      <c r="Q1247" s="149"/>
    </row>
    <row r="1248" spans="1:17" ht="15.75">
      <c r="A1248" s="149"/>
      <c r="B1248" s="163"/>
      <c r="C1248" s="150"/>
      <c r="D1248" s="151"/>
      <c r="E1248" s="149"/>
      <c r="F1248" s="149"/>
      <c r="G1248" s="149"/>
      <c r="H1248" s="149"/>
      <c r="I1248" s="149"/>
      <c r="J1248" s="149"/>
      <c r="K1248" s="149"/>
      <c r="L1248" s="149"/>
      <c r="M1248" s="149"/>
      <c r="N1248" s="149"/>
      <c r="O1248" s="149"/>
      <c r="P1248" s="149"/>
      <c r="Q1248" s="149"/>
    </row>
    <row r="1249" spans="1:17" ht="15.75">
      <c r="A1249" s="149"/>
      <c r="B1249" s="163"/>
      <c r="C1249" s="150"/>
      <c r="D1249" s="151"/>
      <c r="E1249" s="149"/>
      <c r="F1249" s="149"/>
      <c r="G1249" s="149"/>
      <c r="H1249" s="149"/>
      <c r="I1249" s="149"/>
      <c r="J1249" s="149"/>
      <c r="K1249" s="149"/>
      <c r="L1249" s="149"/>
      <c r="M1249" s="149"/>
      <c r="N1249" s="149"/>
      <c r="O1249" s="149"/>
      <c r="P1249" s="149"/>
      <c r="Q1249" s="149"/>
    </row>
    <row r="1250" spans="1:17" ht="15.75">
      <c r="A1250" s="149"/>
      <c r="B1250" s="163"/>
      <c r="C1250" s="150"/>
      <c r="D1250" s="151"/>
      <c r="E1250" s="149"/>
      <c r="F1250" s="149"/>
      <c r="G1250" s="149"/>
      <c r="H1250" s="149"/>
      <c r="I1250" s="149"/>
      <c r="J1250" s="149"/>
      <c r="K1250" s="149"/>
      <c r="L1250" s="149"/>
      <c r="M1250" s="149"/>
      <c r="N1250" s="149"/>
      <c r="O1250" s="149"/>
      <c r="P1250" s="149"/>
      <c r="Q1250" s="149"/>
    </row>
    <row r="1251" spans="1:17" ht="15.75">
      <c r="A1251" s="149"/>
      <c r="B1251" s="163"/>
      <c r="C1251" s="150"/>
      <c r="D1251" s="151"/>
      <c r="E1251" s="149"/>
      <c r="F1251" s="149"/>
      <c r="G1251" s="149"/>
      <c r="H1251" s="149"/>
      <c r="I1251" s="149"/>
      <c r="J1251" s="149"/>
      <c r="K1251" s="149"/>
      <c r="L1251" s="149"/>
      <c r="M1251" s="149"/>
      <c r="N1251" s="149"/>
      <c r="O1251" s="149"/>
      <c r="P1251" s="149"/>
      <c r="Q1251" s="149"/>
    </row>
    <row r="1252" spans="1:17" ht="15.75">
      <c r="A1252" s="149"/>
      <c r="B1252" s="163"/>
      <c r="C1252" s="150"/>
      <c r="D1252" s="151"/>
      <c r="E1252" s="149"/>
      <c r="F1252" s="149"/>
      <c r="G1252" s="149"/>
      <c r="H1252" s="149"/>
      <c r="I1252" s="149"/>
      <c r="J1252" s="149"/>
      <c r="K1252" s="149"/>
      <c r="L1252" s="149"/>
      <c r="M1252" s="149"/>
      <c r="N1252" s="149"/>
      <c r="O1252" s="149"/>
      <c r="P1252" s="149"/>
      <c r="Q1252" s="149"/>
    </row>
    <row r="1253" spans="1:17" ht="15.75">
      <c r="A1253" s="149"/>
      <c r="B1253" s="163"/>
      <c r="C1253" s="150"/>
      <c r="D1253" s="151"/>
      <c r="E1253" s="149"/>
      <c r="F1253" s="149"/>
      <c r="G1253" s="149"/>
      <c r="H1253" s="149"/>
      <c r="I1253" s="149"/>
      <c r="J1253" s="149"/>
      <c r="K1253" s="149"/>
      <c r="L1253" s="149"/>
      <c r="M1253" s="149"/>
      <c r="N1253" s="149"/>
      <c r="O1253" s="149"/>
      <c r="P1253" s="149"/>
      <c r="Q1253" s="149"/>
    </row>
    <row r="1254" spans="1:17" ht="15.75">
      <c r="A1254" s="149"/>
      <c r="B1254" s="163"/>
      <c r="C1254" s="150"/>
      <c r="D1254" s="151"/>
      <c r="E1254" s="149"/>
      <c r="F1254" s="149"/>
      <c r="G1254" s="149"/>
      <c r="H1254" s="149"/>
      <c r="I1254" s="149"/>
      <c r="J1254" s="149"/>
      <c r="K1254" s="149"/>
      <c r="L1254" s="149"/>
      <c r="M1254" s="149"/>
      <c r="N1254" s="149"/>
      <c r="O1254" s="149"/>
      <c r="P1254" s="149"/>
      <c r="Q1254" s="149"/>
    </row>
    <row r="1255" spans="1:17" ht="15.75">
      <c r="A1255" s="149"/>
      <c r="B1255" s="163"/>
      <c r="C1255" s="150"/>
      <c r="D1255" s="151"/>
      <c r="E1255" s="149"/>
      <c r="F1255" s="149"/>
      <c r="G1255" s="149"/>
      <c r="H1255" s="149"/>
      <c r="I1255" s="149"/>
      <c r="J1255" s="149"/>
      <c r="K1255" s="149"/>
      <c r="L1255" s="149"/>
      <c r="M1255" s="149"/>
      <c r="N1255" s="149"/>
      <c r="O1255" s="149"/>
      <c r="P1255" s="149"/>
      <c r="Q1255" s="149"/>
    </row>
    <row r="1256" spans="1:17" ht="15.75">
      <c r="A1256" s="149"/>
      <c r="B1256" s="163"/>
      <c r="C1256" s="150"/>
      <c r="D1256" s="151"/>
      <c r="E1256" s="149"/>
      <c r="F1256" s="149"/>
      <c r="G1256" s="149"/>
      <c r="H1256" s="149"/>
      <c r="I1256" s="149"/>
      <c r="J1256" s="149"/>
      <c r="K1256" s="149"/>
      <c r="L1256" s="149"/>
      <c r="M1256" s="149"/>
      <c r="N1256" s="149"/>
      <c r="O1256" s="149"/>
      <c r="P1256" s="149"/>
      <c r="Q1256" s="149"/>
    </row>
    <row r="1257" spans="1:17" ht="15.75">
      <c r="A1257" s="149"/>
      <c r="B1257" s="163"/>
      <c r="C1257" s="150"/>
      <c r="D1257" s="151"/>
      <c r="E1257" s="149"/>
      <c r="F1257" s="149"/>
      <c r="G1257" s="149"/>
      <c r="H1257" s="149"/>
      <c r="I1257" s="149"/>
      <c r="J1257" s="149"/>
      <c r="K1257" s="149"/>
      <c r="L1257" s="149"/>
      <c r="M1257" s="149"/>
      <c r="N1257" s="149"/>
      <c r="O1257" s="149"/>
      <c r="P1257" s="149"/>
      <c r="Q1257" s="149"/>
    </row>
    <row r="1258" spans="1:17" ht="15.75">
      <c r="A1258" s="149"/>
      <c r="B1258" s="163"/>
      <c r="C1258" s="150"/>
      <c r="D1258" s="151"/>
      <c r="E1258" s="149"/>
      <c r="F1258" s="149"/>
      <c r="G1258" s="149"/>
      <c r="H1258" s="149"/>
      <c r="I1258" s="149"/>
      <c r="J1258" s="149"/>
      <c r="K1258" s="149"/>
      <c r="L1258" s="149"/>
      <c r="M1258" s="149"/>
      <c r="N1258" s="149"/>
      <c r="O1258" s="149"/>
      <c r="P1258" s="149"/>
      <c r="Q1258" s="149"/>
    </row>
    <row r="1259" spans="1:17" ht="15.75">
      <c r="A1259" s="149"/>
      <c r="B1259" s="163"/>
      <c r="C1259" s="150"/>
      <c r="D1259" s="151"/>
      <c r="E1259" s="149"/>
      <c r="F1259" s="149"/>
      <c r="G1259" s="149"/>
      <c r="H1259" s="149"/>
      <c r="I1259" s="149"/>
      <c r="J1259" s="149"/>
      <c r="K1259" s="149"/>
      <c r="L1259" s="149"/>
      <c r="M1259" s="149"/>
      <c r="N1259" s="149"/>
      <c r="O1259" s="149"/>
      <c r="P1259" s="149"/>
      <c r="Q1259" s="149"/>
    </row>
  </sheetData>
  <sheetProtection/>
  <mergeCells count="24">
    <mergeCell ref="F5:F7"/>
    <mergeCell ref="J4:P4"/>
    <mergeCell ref="I5:I7"/>
    <mergeCell ref="A2:Q2"/>
    <mergeCell ref="J5:J7"/>
    <mergeCell ref="A4:A7"/>
    <mergeCell ref="O5:P5"/>
    <mergeCell ref="G6:G7"/>
    <mergeCell ref="L6:L7"/>
    <mergeCell ref="G5:H5"/>
    <mergeCell ref="C4:C7"/>
    <mergeCell ref="D4:D7"/>
    <mergeCell ref="B4:B7"/>
    <mergeCell ref="L5:M5"/>
    <mergeCell ref="E4:I4"/>
    <mergeCell ref="K5:K7"/>
    <mergeCell ref="H6:H7"/>
    <mergeCell ref="E5:E7"/>
    <mergeCell ref="O1:Q1"/>
    <mergeCell ref="M6:M7"/>
    <mergeCell ref="N5:N7"/>
    <mergeCell ref="O6:O7"/>
    <mergeCell ref="Q4:Q7"/>
    <mergeCell ref="M228:N228"/>
  </mergeCells>
  <printOptions horizontalCentered="1"/>
  <pageMargins left="0.1968503937007874" right="0.1968503937007874" top="0.7874015748031497" bottom="0.5905511811023623" header="0.5118110236220472" footer="0.31496062992125984"/>
  <pageSetup fitToHeight="0" horizontalDpi="300" verticalDpi="3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="115" zoomScaleNormal="115" zoomScalePageLayoutView="0" workbookViewId="0" topLeftCell="A1">
      <pane xSplit="4" ySplit="7" topLeftCell="I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L1:P1"/>
    </sheetView>
  </sheetViews>
  <sheetFormatPr defaultColWidth="9.16015625" defaultRowHeight="12.75"/>
  <cols>
    <col min="1" max="1" width="12" style="19" customWidth="1"/>
    <col min="2" max="2" width="8.83203125" style="19" customWidth="1"/>
    <col min="3" max="3" width="7.33203125" style="19" customWidth="1"/>
    <col min="4" max="4" width="53.16015625" style="19" customWidth="1"/>
    <col min="5" max="5" width="16.16015625" style="19" customWidth="1"/>
    <col min="6" max="6" width="13.66015625" style="19" customWidth="1"/>
    <col min="7" max="7" width="12.66015625" style="19" customWidth="1"/>
    <col min="8" max="8" width="16.16015625" style="19" customWidth="1"/>
    <col min="9" max="9" width="9.66015625" style="19" customWidth="1"/>
    <col min="10" max="10" width="12.83203125" style="19" customWidth="1"/>
    <col min="11" max="11" width="12.66015625" style="19" customWidth="1"/>
    <col min="12" max="12" width="15.33203125" style="19" customWidth="1"/>
    <col min="13" max="13" width="12.16015625" style="19" customWidth="1"/>
    <col min="14" max="14" width="13.83203125" style="19" customWidth="1"/>
    <col min="15" max="15" width="11.66015625" style="19" customWidth="1"/>
    <col min="16" max="16" width="13.33203125" style="19" customWidth="1"/>
    <col min="17" max="16384" width="9.16015625" style="19" customWidth="1"/>
  </cols>
  <sheetData>
    <row r="1" spans="1:16" ht="42" customHeight="1">
      <c r="A1" s="270"/>
      <c r="B1" s="270"/>
      <c r="C1" s="270"/>
      <c r="D1" s="18"/>
      <c r="E1" s="18"/>
      <c r="F1" s="18"/>
      <c r="G1" s="18"/>
      <c r="H1" s="18"/>
      <c r="I1" s="18"/>
      <c r="J1" s="18"/>
      <c r="K1" s="18"/>
      <c r="L1" s="420" t="s">
        <v>255</v>
      </c>
      <c r="M1" s="420"/>
      <c r="N1" s="420"/>
      <c r="O1" s="420"/>
      <c r="P1" s="420"/>
    </row>
    <row r="2" spans="1:16" ht="21" customHeight="1">
      <c r="A2" s="422" t="s">
        <v>467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16" ht="12.75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5.75" customHeight="1">
      <c r="A4" s="296"/>
      <c r="B4" s="296"/>
      <c r="C4" s="20"/>
      <c r="D4" s="297"/>
      <c r="E4" s="297"/>
      <c r="F4" s="297"/>
      <c r="G4" s="297"/>
      <c r="H4" s="297"/>
      <c r="I4" s="297"/>
      <c r="J4" s="297"/>
      <c r="K4" s="297"/>
      <c r="L4" s="297"/>
      <c r="M4" s="270"/>
      <c r="N4" s="270"/>
      <c r="O4" s="270"/>
      <c r="P4" s="273" t="s">
        <v>498</v>
      </c>
    </row>
    <row r="5" spans="1:16" ht="12.75">
      <c r="A5" s="421" t="s">
        <v>613</v>
      </c>
      <c r="B5" s="421" t="s">
        <v>562</v>
      </c>
      <c r="C5" s="421" t="s">
        <v>551</v>
      </c>
      <c r="D5" s="418" t="s">
        <v>563</v>
      </c>
      <c r="E5" s="419" t="s">
        <v>434</v>
      </c>
      <c r="F5" s="419"/>
      <c r="G5" s="419"/>
      <c r="H5" s="419"/>
      <c r="I5" s="419" t="s">
        <v>435</v>
      </c>
      <c r="J5" s="419"/>
      <c r="K5" s="419"/>
      <c r="L5" s="419"/>
      <c r="M5" s="419" t="s">
        <v>436</v>
      </c>
      <c r="N5" s="419"/>
      <c r="O5" s="419"/>
      <c r="P5" s="419"/>
    </row>
    <row r="6" spans="1:16" ht="12.75">
      <c r="A6" s="421"/>
      <c r="B6" s="421"/>
      <c r="C6" s="421"/>
      <c r="D6" s="418"/>
      <c r="E6" s="418" t="s">
        <v>438</v>
      </c>
      <c r="F6" s="418" t="s">
        <v>439</v>
      </c>
      <c r="G6" s="399" t="s">
        <v>484</v>
      </c>
      <c r="H6" s="418" t="s">
        <v>440</v>
      </c>
      <c r="I6" s="418" t="s">
        <v>438</v>
      </c>
      <c r="J6" s="418" t="s">
        <v>439</v>
      </c>
      <c r="K6" s="399" t="s">
        <v>484</v>
      </c>
      <c r="L6" s="418" t="s">
        <v>440</v>
      </c>
      <c r="M6" s="418" t="s">
        <v>438</v>
      </c>
      <c r="N6" s="418" t="s">
        <v>439</v>
      </c>
      <c r="O6" s="399" t="s">
        <v>484</v>
      </c>
      <c r="P6" s="418" t="s">
        <v>440</v>
      </c>
    </row>
    <row r="7" spans="1:16" s="21" customFormat="1" ht="51" customHeight="1">
      <c r="A7" s="421"/>
      <c r="B7" s="421"/>
      <c r="C7" s="421"/>
      <c r="D7" s="418"/>
      <c r="E7" s="418"/>
      <c r="F7" s="418"/>
      <c r="G7" s="399" t="s">
        <v>482</v>
      </c>
      <c r="H7" s="418"/>
      <c r="I7" s="418"/>
      <c r="J7" s="418"/>
      <c r="K7" s="399" t="s">
        <v>482</v>
      </c>
      <c r="L7" s="418"/>
      <c r="M7" s="418"/>
      <c r="N7" s="418"/>
      <c r="O7" s="399" t="s">
        <v>482</v>
      </c>
      <c r="P7" s="418"/>
    </row>
    <row r="8" spans="1:16" ht="47.25">
      <c r="A8" s="298">
        <v>3700000</v>
      </c>
      <c r="B8" s="298">
        <v>37</v>
      </c>
      <c r="C8" s="299"/>
      <c r="D8" s="300" t="s">
        <v>614</v>
      </c>
      <c r="E8" s="301">
        <f>E9</f>
        <v>0</v>
      </c>
      <c r="F8" s="301">
        <f aca="true" t="shared" si="0" ref="F8:P8">F9</f>
        <v>0</v>
      </c>
      <c r="G8" s="301">
        <f t="shared" si="0"/>
        <v>0</v>
      </c>
      <c r="H8" s="301">
        <f t="shared" si="0"/>
        <v>0</v>
      </c>
      <c r="I8" s="301">
        <f t="shared" si="0"/>
        <v>0</v>
      </c>
      <c r="J8" s="301">
        <f t="shared" si="0"/>
        <v>-3200000</v>
      </c>
      <c r="K8" s="301">
        <f t="shared" si="0"/>
        <v>0</v>
      </c>
      <c r="L8" s="301">
        <f t="shared" si="0"/>
        <v>-3200000</v>
      </c>
      <c r="M8" s="301">
        <f t="shared" si="0"/>
        <v>0</v>
      </c>
      <c r="N8" s="301">
        <f t="shared" si="0"/>
        <v>-3200000</v>
      </c>
      <c r="O8" s="301">
        <f t="shared" si="0"/>
        <v>0</v>
      </c>
      <c r="P8" s="301">
        <f t="shared" si="0"/>
        <v>-3200000</v>
      </c>
    </row>
    <row r="9" spans="1:16" ht="47.25">
      <c r="A9" s="298">
        <v>3710000</v>
      </c>
      <c r="B9" s="298">
        <v>37</v>
      </c>
      <c r="C9" s="299"/>
      <c r="D9" s="300" t="s">
        <v>615</v>
      </c>
      <c r="E9" s="301">
        <f>E10+E12</f>
        <v>0</v>
      </c>
      <c r="F9" s="301">
        <f aca="true" t="shared" si="1" ref="F9:P9">F10+F12</f>
        <v>0</v>
      </c>
      <c r="G9" s="301">
        <f t="shared" si="1"/>
        <v>0</v>
      </c>
      <c r="H9" s="301">
        <f t="shared" si="1"/>
        <v>0</v>
      </c>
      <c r="I9" s="301">
        <f t="shared" si="1"/>
        <v>0</v>
      </c>
      <c r="J9" s="301">
        <f t="shared" si="1"/>
        <v>-3200000</v>
      </c>
      <c r="K9" s="301">
        <f t="shared" si="1"/>
        <v>0</v>
      </c>
      <c r="L9" s="301">
        <f t="shared" si="1"/>
        <v>-3200000</v>
      </c>
      <c r="M9" s="301">
        <f t="shared" si="1"/>
        <v>0</v>
      </c>
      <c r="N9" s="301">
        <f t="shared" si="1"/>
        <v>-3200000</v>
      </c>
      <c r="O9" s="301">
        <f t="shared" si="1"/>
        <v>0</v>
      </c>
      <c r="P9" s="301">
        <f t="shared" si="1"/>
        <v>-3200000</v>
      </c>
    </row>
    <row r="10" spans="1:16" ht="63">
      <c r="A10" s="302" t="s">
        <v>404</v>
      </c>
      <c r="B10" s="302" t="s">
        <v>405</v>
      </c>
      <c r="C10" s="302"/>
      <c r="D10" s="266" t="s">
        <v>616</v>
      </c>
      <c r="E10" s="303">
        <f>E11</f>
        <v>0</v>
      </c>
      <c r="F10" s="303">
        <f aca="true" t="shared" si="2" ref="F10:P10">F11</f>
        <v>0</v>
      </c>
      <c r="G10" s="303">
        <f t="shared" si="2"/>
        <v>0</v>
      </c>
      <c r="H10" s="303">
        <f t="shared" si="2"/>
        <v>0</v>
      </c>
      <c r="I10" s="303">
        <f t="shared" si="2"/>
        <v>0</v>
      </c>
      <c r="J10" s="303">
        <f t="shared" si="2"/>
        <v>-500000</v>
      </c>
      <c r="K10" s="303">
        <f t="shared" si="2"/>
        <v>0</v>
      </c>
      <c r="L10" s="303">
        <f t="shared" si="2"/>
        <v>-500000</v>
      </c>
      <c r="M10" s="303">
        <f t="shared" si="2"/>
        <v>0</v>
      </c>
      <c r="N10" s="303">
        <f t="shared" si="2"/>
        <v>-500000</v>
      </c>
      <c r="O10" s="303">
        <f t="shared" si="2"/>
        <v>0</v>
      </c>
      <c r="P10" s="303">
        <f t="shared" si="2"/>
        <v>-500000</v>
      </c>
    </row>
    <row r="11" spans="1:16" s="47" customFormat="1" ht="15.75">
      <c r="A11" s="299">
        <v>3718822</v>
      </c>
      <c r="B11" s="264">
        <v>8822</v>
      </c>
      <c r="C11" s="265" t="s">
        <v>406</v>
      </c>
      <c r="D11" s="304" t="s">
        <v>407</v>
      </c>
      <c r="E11" s="305"/>
      <c r="F11" s="305"/>
      <c r="G11" s="305"/>
      <c r="H11" s="305">
        <f>E11+F11</f>
        <v>0</v>
      </c>
      <c r="I11" s="305"/>
      <c r="J11" s="305">
        <v>-500000</v>
      </c>
      <c r="K11" s="305"/>
      <c r="L11" s="305">
        <f>I11+J11</f>
        <v>-500000</v>
      </c>
      <c r="M11" s="305">
        <f>E11+I11</f>
        <v>0</v>
      </c>
      <c r="N11" s="305">
        <f>J11+F11</f>
        <v>-500000</v>
      </c>
      <c r="O11" s="305">
        <f>G11+K11</f>
        <v>0</v>
      </c>
      <c r="P11" s="305">
        <f>H11+L11</f>
        <v>-500000</v>
      </c>
    </row>
    <row r="12" spans="1:16" ht="34.5" customHeight="1">
      <c r="A12" s="302" t="s">
        <v>408</v>
      </c>
      <c r="B12" s="302" t="s">
        <v>409</v>
      </c>
      <c r="C12" s="302"/>
      <c r="D12" s="268" t="s">
        <v>410</v>
      </c>
      <c r="E12" s="303">
        <f>E13</f>
        <v>0</v>
      </c>
      <c r="F12" s="303">
        <f aca="true" t="shared" si="3" ref="F12:P12">F13</f>
        <v>0</v>
      </c>
      <c r="G12" s="303">
        <f t="shared" si="3"/>
        <v>0</v>
      </c>
      <c r="H12" s="303">
        <f t="shared" si="3"/>
        <v>0</v>
      </c>
      <c r="I12" s="303">
        <f t="shared" si="3"/>
        <v>0</v>
      </c>
      <c r="J12" s="303">
        <f t="shared" si="3"/>
        <v>-2700000</v>
      </c>
      <c r="K12" s="303">
        <f t="shared" si="3"/>
        <v>0</v>
      </c>
      <c r="L12" s="303">
        <f t="shared" si="3"/>
        <v>-2700000</v>
      </c>
      <c r="M12" s="303">
        <f t="shared" si="3"/>
        <v>0</v>
      </c>
      <c r="N12" s="303">
        <f t="shared" si="3"/>
        <v>-2700000</v>
      </c>
      <c r="O12" s="303">
        <f t="shared" si="3"/>
        <v>0</v>
      </c>
      <c r="P12" s="303">
        <f t="shared" si="3"/>
        <v>-2700000</v>
      </c>
    </row>
    <row r="13" spans="1:16" s="47" customFormat="1" ht="15.75">
      <c r="A13" s="299">
        <v>3718832</v>
      </c>
      <c r="B13" s="264">
        <v>8832</v>
      </c>
      <c r="C13" s="265" t="s">
        <v>406</v>
      </c>
      <c r="D13" s="304" t="s">
        <v>407</v>
      </c>
      <c r="E13" s="305"/>
      <c r="F13" s="305"/>
      <c r="G13" s="305"/>
      <c r="H13" s="305">
        <f>E13+F13</f>
        <v>0</v>
      </c>
      <c r="I13" s="305"/>
      <c r="J13" s="305">
        <v>-2700000</v>
      </c>
      <c r="K13" s="305"/>
      <c r="L13" s="303">
        <f>I13+J13</f>
        <v>-2700000</v>
      </c>
      <c r="M13" s="303">
        <f>E13+I13</f>
        <v>0</v>
      </c>
      <c r="N13" s="303">
        <f>J13+F13</f>
        <v>-2700000</v>
      </c>
      <c r="O13" s="305">
        <f>G13+K13</f>
        <v>0</v>
      </c>
      <c r="P13" s="305">
        <f>H13+L13</f>
        <v>-2700000</v>
      </c>
    </row>
    <row r="14" spans="1:16" s="21" customFormat="1" ht="47.25">
      <c r="A14" s="298">
        <v>1600000</v>
      </c>
      <c r="B14" s="298">
        <v>16</v>
      </c>
      <c r="C14" s="306"/>
      <c r="D14" s="300" t="s">
        <v>617</v>
      </c>
      <c r="E14" s="307">
        <f>E15</f>
        <v>4717000</v>
      </c>
      <c r="F14" s="307">
        <f aca="true" t="shared" si="4" ref="F14:P16">F15</f>
        <v>490600</v>
      </c>
      <c r="G14" s="307">
        <f t="shared" si="4"/>
        <v>0</v>
      </c>
      <c r="H14" s="307">
        <f t="shared" si="4"/>
        <v>5207600</v>
      </c>
      <c r="I14" s="307">
        <f t="shared" si="4"/>
        <v>0</v>
      </c>
      <c r="J14" s="307">
        <f t="shared" si="4"/>
        <v>0</v>
      </c>
      <c r="K14" s="307">
        <f t="shared" si="4"/>
        <v>0</v>
      </c>
      <c r="L14" s="307">
        <f t="shared" si="4"/>
        <v>0</v>
      </c>
      <c r="M14" s="307">
        <f t="shared" si="4"/>
        <v>4717000</v>
      </c>
      <c r="N14" s="307">
        <f t="shared" si="4"/>
        <v>490600</v>
      </c>
      <c r="O14" s="307">
        <f t="shared" si="4"/>
        <v>0</v>
      </c>
      <c r="P14" s="307">
        <f t="shared" si="4"/>
        <v>5207600</v>
      </c>
    </row>
    <row r="15" spans="1:16" ht="47.25">
      <c r="A15" s="298">
        <v>1610000</v>
      </c>
      <c r="B15" s="298">
        <v>16</v>
      </c>
      <c r="C15" s="306"/>
      <c r="D15" s="300" t="s">
        <v>618</v>
      </c>
      <c r="E15" s="307">
        <f>E16</f>
        <v>4717000</v>
      </c>
      <c r="F15" s="307">
        <f t="shared" si="4"/>
        <v>490600</v>
      </c>
      <c r="G15" s="307">
        <f t="shared" si="4"/>
        <v>0</v>
      </c>
      <c r="H15" s="307">
        <f t="shared" si="4"/>
        <v>5207600</v>
      </c>
      <c r="I15" s="307">
        <f t="shared" si="4"/>
        <v>0</v>
      </c>
      <c r="J15" s="307">
        <f t="shared" si="4"/>
        <v>0</v>
      </c>
      <c r="K15" s="307">
        <f t="shared" si="4"/>
        <v>0</v>
      </c>
      <c r="L15" s="307">
        <f t="shared" si="4"/>
        <v>0</v>
      </c>
      <c r="M15" s="307">
        <f t="shared" si="4"/>
        <v>4717000</v>
      </c>
      <c r="N15" s="307">
        <f t="shared" si="4"/>
        <v>490600</v>
      </c>
      <c r="O15" s="307">
        <f t="shared" si="4"/>
        <v>0</v>
      </c>
      <c r="P15" s="307">
        <f t="shared" si="4"/>
        <v>5207600</v>
      </c>
    </row>
    <row r="16" spans="1:16" ht="63">
      <c r="A16" s="302" t="s">
        <v>411</v>
      </c>
      <c r="B16" s="302" t="s">
        <v>405</v>
      </c>
      <c r="C16" s="302"/>
      <c r="D16" s="266" t="s">
        <v>621</v>
      </c>
      <c r="E16" s="308">
        <f>E17</f>
        <v>4717000</v>
      </c>
      <c r="F16" s="308">
        <f t="shared" si="4"/>
        <v>490600</v>
      </c>
      <c r="G16" s="308">
        <f t="shared" si="4"/>
        <v>0</v>
      </c>
      <c r="H16" s="308">
        <f t="shared" si="4"/>
        <v>5207600</v>
      </c>
      <c r="I16" s="308">
        <f t="shared" si="4"/>
        <v>0</v>
      </c>
      <c r="J16" s="308">
        <f t="shared" si="4"/>
        <v>0</v>
      </c>
      <c r="K16" s="308"/>
      <c r="L16" s="308">
        <f t="shared" si="4"/>
        <v>0</v>
      </c>
      <c r="M16" s="308">
        <f t="shared" si="4"/>
        <v>4717000</v>
      </c>
      <c r="N16" s="308">
        <f t="shared" si="4"/>
        <v>490600</v>
      </c>
      <c r="O16" s="308">
        <f t="shared" si="4"/>
        <v>0</v>
      </c>
      <c r="P16" s="308">
        <f t="shared" si="4"/>
        <v>5207600</v>
      </c>
    </row>
    <row r="17" spans="1:16" s="47" customFormat="1" ht="15.75">
      <c r="A17" s="309" t="s">
        <v>412</v>
      </c>
      <c r="B17" s="310">
        <v>8821</v>
      </c>
      <c r="C17" s="311">
        <v>1060</v>
      </c>
      <c r="D17" s="314" t="s">
        <v>413</v>
      </c>
      <c r="E17" s="312">
        <v>4717000</v>
      </c>
      <c r="F17" s="312">
        <v>490600</v>
      </c>
      <c r="G17" s="313"/>
      <c r="H17" s="305">
        <f>E17+F17</f>
        <v>5207600</v>
      </c>
      <c r="I17" s="313"/>
      <c r="J17" s="313"/>
      <c r="K17" s="313"/>
      <c r="L17" s="305">
        <f>I17+J17</f>
        <v>0</v>
      </c>
      <c r="M17" s="305">
        <f>E17+I17</f>
        <v>4717000</v>
      </c>
      <c r="N17" s="305">
        <f>J17+F17</f>
        <v>490600</v>
      </c>
      <c r="O17" s="305">
        <f>G17+K17</f>
        <v>0</v>
      </c>
      <c r="P17" s="305">
        <f>H17+L17</f>
        <v>5207600</v>
      </c>
    </row>
    <row r="18" spans="1:16" ht="47.25">
      <c r="A18" s="298">
        <v>2400000</v>
      </c>
      <c r="B18" s="298">
        <v>24</v>
      </c>
      <c r="C18" s="306"/>
      <c r="D18" s="300" t="s">
        <v>619</v>
      </c>
      <c r="E18" s="307">
        <f>E19</f>
        <v>4700000</v>
      </c>
      <c r="F18" s="307">
        <f aca="true" t="shared" si="5" ref="F18:P20">F19</f>
        <v>2700000</v>
      </c>
      <c r="G18" s="307">
        <f t="shared" si="5"/>
        <v>0</v>
      </c>
      <c r="H18" s="307">
        <f t="shared" si="5"/>
        <v>7400000</v>
      </c>
      <c r="I18" s="307">
        <f t="shared" si="5"/>
        <v>0</v>
      </c>
      <c r="J18" s="307">
        <f t="shared" si="5"/>
        <v>0</v>
      </c>
      <c r="K18" s="307">
        <f t="shared" si="5"/>
        <v>0</v>
      </c>
      <c r="L18" s="303">
        <f>I18+J18</f>
        <v>0</v>
      </c>
      <c r="M18" s="307">
        <f t="shared" si="5"/>
        <v>4700000</v>
      </c>
      <c r="N18" s="307">
        <f t="shared" si="5"/>
        <v>2700000</v>
      </c>
      <c r="O18" s="307">
        <f t="shared" si="5"/>
        <v>0</v>
      </c>
      <c r="P18" s="307">
        <f t="shared" si="5"/>
        <v>7400000</v>
      </c>
    </row>
    <row r="19" spans="1:16" ht="47.25">
      <c r="A19" s="298">
        <v>2410000</v>
      </c>
      <c r="B19" s="298">
        <v>24</v>
      </c>
      <c r="C19" s="306"/>
      <c r="D19" s="300" t="s">
        <v>620</v>
      </c>
      <c r="E19" s="307">
        <f>E20</f>
        <v>4700000</v>
      </c>
      <c r="F19" s="307">
        <f t="shared" si="5"/>
        <v>2700000</v>
      </c>
      <c r="G19" s="307">
        <f t="shared" si="5"/>
        <v>0</v>
      </c>
      <c r="H19" s="307">
        <f t="shared" si="5"/>
        <v>7400000</v>
      </c>
      <c r="I19" s="307">
        <f t="shared" si="5"/>
        <v>0</v>
      </c>
      <c r="J19" s="307">
        <f t="shared" si="5"/>
        <v>0</v>
      </c>
      <c r="K19" s="307">
        <f t="shared" si="5"/>
        <v>0</v>
      </c>
      <c r="L19" s="307">
        <f t="shared" si="5"/>
        <v>0</v>
      </c>
      <c r="M19" s="307">
        <f t="shared" si="5"/>
        <v>4700000</v>
      </c>
      <c r="N19" s="307">
        <f t="shared" si="5"/>
        <v>2700000</v>
      </c>
      <c r="O19" s="307">
        <f t="shared" si="5"/>
        <v>0</v>
      </c>
      <c r="P19" s="307">
        <f t="shared" si="5"/>
        <v>7400000</v>
      </c>
    </row>
    <row r="20" spans="1:16" ht="35.25" customHeight="1">
      <c r="A20" s="302" t="s">
        <v>414</v>
      </c>
      <c r="B20" s="302" t="s">
        <v>409</v>
      </c>
      <c r="C20" s="302"/>
      <c r="D20" s="268" t="s">
        <v>410</v>
      </c>
      <c r="E20" s="308">
        <f>E21</f>
        <v>4700000</v>
      </c>
      <c r="F20" s="308">
        <f t="shared" si="5"/>
        <v>2700000</v>
      </c>
      <c r="G20" s="308">
        <f t="shared" si="5"/>
        <v>0</v>
      </c>
      <c r="H20" s="308">
        <f t="shared" si="5"/>
        <v>7400000</v>
      </c>
      <c r="I20" s="308">
        <f t="shared" si="5"/>
        <v>0</v>
      </c>
      <c r="J20" s="308">
        <f t="shared" si="5"/>
        <v>0</v>
      </c>
      <c r="K20" s="308">
        <f t="shared" si="5"/>
        <v>0</v>
      </c>
      <c r="L20" s="308">
        <f t="shared" si="5"/>
        <v>0</v>
      </c>
      <c r="M20" s="308">
        <f t="shared" si="5"/>
        <v>4700000</v>
      </c>
      <c r="N20" s="308">
        <f t="shared" si="5"/>
        <v>2700000</v>
      </c>
      <c r="O20" s="308">
        <f t="shared" si="5"/>
        <v>0</v>
      </c>
      <c r="P20" s="308">
        <f t="shared" si="5"/>
        <v>7400000</v>
      </c>
    </row>
    <row r="21" spans="1:16" s="47" customFormat="1" ht="15.75">
      <c r="A21" s="309" t="s">
        <v>415</v>
      </c>
      <c r="B21" s="310">
        <v>8831</v>
      </c>
      <c r="C21" s="311">
        <v>1060</v>
      </c>
      <c r="D21" s="314" t="s">
        <v>413</v>
      </c>
      <c r="E21" s="312">
        <v>4700000</v>
      </c>
      <c r="F21" s="312">
        <v>2700000</v>
      </c>
      <c r="G21" s="313"/>
      <c r="H21" s="305">
        <f>E21+F21</f>
        <v>7400000</v>
      </c>
      <c r="I21" s="313"/>
      <c r="J21" s="313"/>
      <c r="K21" s="313"/>
      <c r="L21" s="305">
        <f>I21+J21</f>
        <v>0</v>
      </c>
      <c r="M21" s="305">
        <f>E21+I21</f>
        <v>4700000</v>
      </c>
      <c r="N21" s="305">
        <f>J21+F21</f>
        <v>2700000</v>
      </c>
      <c r="O21" s="305">
        <f>G21+K21</f>
        <v>0</v>
      </c>
      <c r="P21" s="305">
        <f>H21+L21</f>
        <v>7400000</v>
      </c>
    </row>
    <row r="22" spans="1:16" ht="15.75">
      <c r="A22" s="267"/>
      <c r="B22" s="267"/>
      <c r="C22" s="302"/>
      <c r="D22" s="315" t="s">
        <v>483</v>
      </c>
      <c r="E22" s="316">
        <f>E8+E14+E18</f>
        <v>9417000</v>
      </c>
      <c r="F22" s="316">
        <f>F8+F14+F18</f>
        <v>3190600</v>
      </c>
      <c r="G22" s="316">
        <f aca="true" t="shared" si="6" ref="G22:P22">G8+G14+G18</f>
        <v>0</v>
      </c>
      <c r="H22" s="316">
        <f t="shared" si="6"/>
        <v>12607600</v>
      </c>
      <c r="I22" s="316">
        <f t="shared" si="6"/>
        <v>0</v>
      </c>
      <c r="J22" s="316">
        <f t="shared" si="6"/>
        <v>-3200000</v>
      </c>
      <c r="K22" s="316">
        <f t="shared" si="6"/>
        <v>0</v>
      </c>
      <c r="L22" s="316">
        <f t="shared" si="6"/>
        <v>-3200000</v>
      </c>
      <c r="M22" s="316">
        <f t="shared" si="6"/>
        <v>9417000</v>
      </c>
      <c r="N22" s="316">
        <f t="shared" si="6"/>
        <v>-9400</v>
      </c>
      <c r="O22" s="316">
        <f t="shared" si="6"/>
        <v>0</v>
      </c>
      <c r="P22" s="316">
        <f t="shared" si="6"/>
        <v>9407600</v>
      </c>
    </row>
    <row r="23" ht="12.75">
      <c r="P23" s="232"/>
    </row>
    <row r="24" spans="3:16" ht="18.75">
      <c r="C24" s="260" t="s">
        <v>549</v>
      </c>
      <c r="D24" s="82"/>
      <c r="E24" s="82"/>
      <c r="F24" s="115"/>
      <c r="G24" s="115"/>
      <c r="H24" s="115"/>
      <c r="K24" s="263" t="s">
        <v>550</v>
      </c>
      <c r="M24" s="232"/>
      <c r="N24" s="232"/>
      <c r="P24" s="232"/>
    </row>
    <row r="25" spans="3:9" ht="18.75">
      <c r="C25" s="115"/>
      <c r="D25" s="115"/>
      <c r="E25" s="115"/>
      <c r="F25" s="115"/>
      <c r="G25" s="115"/>
      <c r="H25" s="115"/>
      <c r="I25" s="115"/>
    </row>
  </sheetData>
  <sheetProtection/>
  <mergeCells count="18">
    <mergeCell ref="L1:P1"/>
    <mergeCell ref="A5:A7"/>
    <mergeCell ref="B5:B7"/>
    <mergeCell ref="C5:C7"/>
    <mergeCell ref="D5:D7"/>
    <mergeCell ref="E5:H5"/>
    <mergeCell ref="I5:L5"/>
    <mergeCell ref="E6:E7"/>
    <mergeCell ref="L6:L7"/>
    <mergeCell ref="A2:P3"/>
    <mergeCell ref="F6:F7"/>
    <mergeCell ref="H6:H7"/>
    <mergeCell ref="I6:I7"/>
    <mergeCell ref="J6:J7"/>
    <mergeCell ref="M6:M7"/>
    <mergeCell ref="M5:P5"/>
    <mergeCell ref="N6:N7"/>
    <mergeCell ref="P6:P7"/>
  </mergeCells>
  <printOptions horizontalCentered="1"/>
  <pageMargins left="0.1968503937007874" right="0.1968503937007874" top="0.5905511811023623" bottom="0.1968503937007874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="130" zoomScaleNormal="130" zoomScalePageLayoutView="0" workbookViewId="0" topLeftCell="A1">
      <selection activeCell="C1" sqref="C1:F1"/>
    </sheetView>
  </sheetViews>
  <sheetFormatPr defaultColWidth="9.16015625" defaultRowHeight="12.75" customHeight="1"/>
  <cols>
    <col min="1" max="1" width="9.33203125" style="5" customWidth="1"/>
    <col min="2" max="2" width="46.33203125" style="5" customWidth="1"/>
    <col min="3" max="6" width="16.33203125" style="5" customWidth="1"/>
    <col min="7" max="16384" width="9.16015625" style="6" customWidth="1"/>
  </cols>
  <sheetData>
    <row r="1" spans="3:6" ht="42.75" customHeight="1">
      <c r="C1" s="402" t="s">
        <v>256</v>
      </c>
      <c r="D1" s="402"/>
      <c r="E1" s="402"/>
      <c r="F1" s="402"/>
    </row>
    <row r="2" spans="1:6" ht="36" customHeight="1">
      <c r="A2" s="404" t="s">
        <v>468</v>
      </c>
      <c r="B2" s="404"/>
      <c r="C2" s="404"/>
      <c r="D2" s="404"/>
      <c r="E2" s="404"/>
      <c r="F2" s="404"/>
    </row>
    <row r="3" spans="1:6" ht="12.75" customHeight="1">
      <c r="A3" s="423"/>
      <c r="B3" s="423"/>
      <c r="C3" s="423"/>
      <c r="D3" s="423"/>
      <c r="E3" s="423"/>
      <c r="F3" s="31" t="s">
        <v>498</v>
      </c>
    </row>
    <row r="4" spans="1:6" s="23" customFormat="1" ht="24.75" customHeight="1">
      <c r="A4" s="403" t="s">
        <v>431</v>
      </c>
      <c r="B4" s="403" t="s">
        <v>432</v>
      </c>
      <c r="C4" s="403" t="s">
        <v>441</v>
      </c>
      <c r="D4" s="403" t="s">
        <v>438</v>
      </c>
      <c r="E4" s="403" t="s">
        <v>439</v>
      </c>
      <c r="F4" s="403"/>
    </row>
    <row r="5" spans="1:6" s="23" customFormat="1" ht="38.25" customHeight="1">
      <c r="A5" s="403"/>
      <c r="B5" s="403"/>
      <c r="C5" s="403"/>
      <c r="D5" s="403"/>
      <c r="E5" s="3" t="s">
        <v>441</v>
      </c>
      <c r="F5" s="29" t="s">
        <v>478</v>
      </c>
    </row>
    <row r="6" spans="1:6" s="24" customFormat="1" ht="26.25" customHeight="1">
      <c r="A6" s="123">
        <v>200000</v>
      </c>
      <c r="B6" s="124" t="s">
        <v>553</v>
      </c>
      <c r="C6" s="107">
        <f aca="true" t="shared" si="0" ref="C6:C11">D6+E6</f>
        <v>0</v>
      </c>
      <c r="D6" s="110">
        <f aca="true" t="shared" si="1" ref="D6:F7">D7</f>
        <v>-91346100</v>
      </c>
      <c r="E6" s="110">
        <f t="shared" si="1"/>
        <v>91346100</v>
      </c>
      <c r="F6" s="110">
        <f t="shared" si="1"/>
        <v>91346100</v>
      </c>
    </row>
    <row r="7" spans="1:6" s="25" customFormat="1" ht="31.5">
      <c r="A7" s="123">
        <v>208000</v>
      </c>
      <c r="B7" s="124" t="s">
        <v>554</v>
      </c>
      <c r="C7" s="107">
        <f t="shared" si="0"/>
        <v>0</v>
      </c>
      <c r="D7" s="110">
        <f t="shared" si="1"/>
        <v>-91346100</v>
      </c>
      <c r="E7" s="110">
        <f t="shared" si="1"/>
        <v>91346100</v>
      </c>
      <c r="F7" s="110">
        <f t="shared" si="1"/>
        <v>91346100</v>
      </c>
    </row>
    <row r="8" spans="1:6" s="26" customFormat="1" ht="47.25">
      <c r="A8" s="125" t="s">
        <v>555</v>
      </c>
      <c r="B8" s="126" t="s">
        <v>556</v>
      </c>
      <c r="C8" s="107">
        <f t="shared" si="0"/>
        <v>0</v>
      </c>
      <c r="D8" s="108">
        <v>-91346100</v>
      </c>
      <c r="E8" s="108">
        <v>91346100</v>
      </c>
      <c r="F8" s="108">
        <v>91346100</v>
      </c>
    </row>
    <row r="9" spans="1:6" s="26" customFormat="1" ht="20.25" customHeight="1">
      <c r="A9" s="123" t="s">
        <v>557</v>
      </c>
      <c r="B9" s="124" t="s">
        <v>558</v>
      </c>
      <c r="C9" s="107">
        <f t="shared" si="0"/>
        <v>0</v>
      </c>
      <c r="D9" s="110">
        <f aca="true" t="shared" si="2" ref="D9:F10">D10</f>
        <v>-91346100</v>
      </c>
      <c r="E9" s="110">
        <f t="shared" si="2"/>
        <v>91346100</v>
      </c>
      <c r="F9" s="110">
        <f t="shared" si="2"/>
        <v>91346100</v>
      </c>
    </row>
    <row r="10" spans="1:6" s="26" customFormat="1" ht="20.25" customHeight="1">
      <c r="A10" s="125" t="s">
        <v>559</v>
      </c>
      <c r="B10" s="124" t="s">
        <v>560</v>
      </c>
      <c r="C10" s="107">
        <f t="shared" si="0"/>
        <v>0</v>
      </c>
      <c r="D10" s="110">
        <f t="shared" si="2"/>
        <v>-91346100</v>
      </c>
      <c r="E10" s="110">
        <f t="shared" si="2"/>
        <v>91346100</v>
      </c>
      <c r="F10" s="110">
        <f t="shared" si="2"/>
        <v>91346100</v>
      </c>
    </row>
    <row r="11" spans="1:6" s="26" customFormat="1" ht="47.25">
      <c r="A11" s="125" t="s">
        <v>561</v>
      </c>
      <c r="B11" s="126" t="s">
        <v>556</v>
      </c>
      <c r="C11" s="107">
        <f t="shared" si="0"/>
        <v>0</v>
      </c>
      <c r="D11" s="108">
        <v>-91346100</v>
      </c>
      <c r="E11" s="108">
        <v>91346100</v>
      </c>
      <c r="F11" s="108">
        <v>91346100</v>
      </c>
    </row>
    <row r="12" spans="1:6" ht="12.75">
      <c r="A12" s="6"/>
      <c r="B12" s="6"/>
      <c r="C12" s="6"/>
      <c r="D12" s="6"/>
      <c r="E12" s="6"/>
      <c r="F12" s="6"/>
    </row>
    <row r="15" spans="2:5" ht="12.75" customHeight="1">
      <c r="B15" s="101" t="s">
        <v>549</v>
      </c>
      <c r="C15" s="82"/>
      <c r="D15" s="82"/>
      <c r="E15" s="116" t="s">
        <v>550</v>
      </c>
    </row>
  </sheetData>
  <sheetProtection/>
  <mergeCells count="8">
    <mergeCell ref="A3:E3"/>
    <mergeCell ref="C1:F1"/>
    <mergeCell ref="C4:C5"/>
    <mergeCell ref="D4:D5"/>
    <mergeCell ref="E4:F4"/>
    <mergeCell ref="B4:B5"/>
    <mergeCell ref="A4:A5"/>
    <mergeCell ref="A2:F2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="85" zoomScaleNormal="85" zoomScalePageLayoutView="0" workbookViewId="0" topLeftCell="E1">
      <selection activeCell="E1" sqref="E1:F1"/>
    </sheetView>
  </sheetViews>
  <sheetFormatPr defaultColWidth="9.16015625" defaultRowHeight="12.75"/>
  <cols>
    <col min="1" max="1" width="14.33203125" style="15" customWidth="1"/>
    <col min="2" max="2" width="36.16015625" style="15" customWidth="1"/>
    <col min="3" max="3" width="24.16015625" style="15" customWidth="1"/>
    <col min="4" max="4" width="43.66015625" style="15" customWidth="1"/>
    <col min="5" max="5" width="62.66015625" style="16" customWidth="1"/>
    <col min="6" max="6" width="34.16015625" style="16" customWidth="1"/>
    <col min="7" max="7" width="81.5" style="16" customWidth="1"/>
    <col min="8" max="8" width="80.66015625" style="16" customWidth="1"/>
    <col min="9" max="9" width="46.16015625" style="16" customWidth="1"/>
    <col min="10" max="10" width="32.83203125" style="16" customWidth="1"/>
    <col min="11" max="11" width="41.5" style="16" customWidth="1"/>
    <col min="12" max="12" width="18" style="15" customWidth="1"/>
    <col min="13" max="13" width="15.5" style="15" customWidth="1"/>
    <col min="14" max="14" width="15.16015625" style="15" bestFit="1" customWidth="1"/>
    <col min="15" max="16384" width="9.16015625" style="15" customWidth="1"/>
  </cols>
  <sheetData>
    <row r="1" spans="2:10" ht="46.5" customHeight="1">
      <c r="B1" s="13"/>
      <c r="C1" s="13"/>
      <c r="D1" s="13"/>
      <c r="E1" s="402" t="s">
        <v>257</v>
      </c>
      <c r="F1" s="402"/>
      <c r="G1" s="84"/>
      <c r="H1" s="84"/>
      <c r="I1" s="2"/>
      <c r="J1" s="2"/>
    </row>
    <row r="2" spans="2:12" ht="19.5" customHeight="1">
      <c r="B2" s="158"/>
      <c r="C2" s="425" t="s">
        <v>469</v>
      </c>
      <c r="D2" s="425"/>
      <c r="E2" s="425"/>
      <c r="F2" s="425"/>
      <c r="G2" s="158"/>
      <c r="H2" s="158"/>
      <c r="I2" s="158"/>
      <c r="J2" s="158"/>
      <c r="K2" s="158"/>
      <c r="L2" s="158"/>
    </row>
    <row r="3" spans="1:12" ht="12" customHeight="1">
      <c r="A3" s="14"/>
      <c r="E3" s="27"/>
      <c r="F3" s="159" t="s">
        <v>498</v>
      </c>
      <c r="I3" s="256"/>
      <c r="J3" s="256"/>
      <c r="K3" s="256"/>
      <c r="L3" s="256"/>
    </row>
    <row r="4" spans="1:12" s="35" customFormat="1" ht="12" customHeight="1">
      <c r="A4" s="428" t="s">
        <v>476</v>
      </c>
      <c r="B4" s="428" t="s">
        <v>477</v>
      </c>
      <c r="C4" s="429" t="s">
        <v>588</v>
      </c>
      <c r="D4" s="424" t="s">
        <v>705</v>
      </c>
      <c r="E4" s="424"/>
      <c r="F4" s="424"/>
      <c r="G4" s="424" t="s">
        <v>705</v>
      </c>
      <c r="H4" s="424"/>
      <c r="I4" s="424" t="s">
        <v>705</v>
      </c>
      <c r="J4" s="424"/>
      <c r="K4" s="424"/>
      <c r="L4" s="424"/>
    </row>
    <row r="5" spans="1:12" s="35" customFormat="1" ht="11.25" customHeight="1">
      <c r="A5" s="428"/>
      <c r="B5" s="428"/>
      <c r="C5" s="429"/>
      <c r="D5" s="424" t="s">
        <v>437</v>
      </c>
      <c r="E5" s="424"/>
      <c r="F5" s="424"/>
      <c r="G5" s="424" t="s">
        <v>437</v>
      </c>
      <c r="H5" s="424"/>
      <c r="I5" s="424" t="s">
        <v>437</v>
      </c>
      <c r="J5" s="424"/>
      <c r="K5" s="427" t="s">
        <v>589</v>
      </c>
      <c r="L5" s="426" t="s">
        <v>45</v>
      </c>
    </row>
    <row r="6" spans="1:12" s="35" customFormat="1" ht="114" customHeight="1">
      <c r="A6" s="428"/>
      <c r="B6" s="428"/>
      <c r="C6" s="429"/>
      <c r="D6" s="152" t="s">
        <v>591</v>
      </c>
      <c r="E6" s="257" t="s">
        <v>595</v>
      </c>
      <c r="F6" s="258" t="s">
        <v>590</v>
      </c>
      <c r="G6" s="259" t="s">
        <v>596</v>
      </c>
      <c r="H6" s="152" t="s">
        <v>706</v>
      </c>
      <c r="I6" s="152" t="s">
        <v>308</v>
      </c>
      <c r="J6" s="152" t="s">
        <v>44</v>
      </c>
      <c r="K6" s="427"/>
      <c r="L6" s="426"/>
    </row>
    <row r="7" spans="1:12" s="260" customFormat="1" ht="18.75">
      <c r="A7" s="154" t="s">
        <v>502</v>
      </c>
      <c r="B7" s="155" t="s">
        <v>524</v>
      </c>
      <c r="C7" s="69"/>
      <c r="D7" s="157">
        <v>20731400</v>
      </c>
      <c r="E7" s="93"/>
      <c r="F7" s="93"/>
      <c r="G7" s="156"/>
      <c r="H7" s="93"/>
      <c r="I7" s="157"/>
      <c r="J7" s="157"/>
      <c r="K7" s="157"/>
      <c r="L7" s="91">
        <f>SUM(C7:K7)</f>
        <v>20731400</v>
      </c>
    </row>
    <row r="8" spans="1:12" s="82" customFormat="1" ht="31.5">
      <c r="A8" s="95" t="s">
        <v>504</v>
      </c>
      <c r="B8" s="97" t="s">
        <v>568</v>
      </c>
      <c r="C8" s="66"/>
      <c r="D8" s="66"/>
      <c r="E8" s="87">
        <v>90945300</v>
      </c>
      <c r="F8" s="87">
        <v>200000</v>
      </c>
      <c r="G8" s="164">
        <v>177663000</v>
      </c>
      <c r="H8" s="88">
        <v>462900</v>
      </c>
      <c r="I8" s="88">
        <v>2676200</v>
      </c>
      <c r="J8" s="88">
        <v>2938000</v>
      </c>
      <c r="K8" s="88">
        <v>56500</v>
      </c>
      <c r="L8" s="87">
        <f>SUM(C8:K8)</f>
        <v>274941900</v>
      </c>
    </row>
    <row r="9" spans="1:12" s="82" customFormat="1" ht="31.5">
      <c r="A9" s="95" t="s">
        <v>505</v>
      </c>
      <c r="B9" s="96" t="s">
        <v>569</v>
      </c>
      <c r="C9" s="165"/>
      <c r="D9" s="165"/>
      <c r="E9" s="87">
        <v>29114500</v>
      </c>
      <c r="F9" s="87">
        <v>340000</v>
      </c>
      <c r="G9" s="164">
        <v>59583900</v>
      </c>
      <c r="H9" s="89">
        <v>1161600</v>
      </c>
      <c r="I9" s="89"/>
      <c r="J9" s="89"/>
      <c r="K9" s="89">
        <v>7300</v>
      </c>
      <c r="L9" s="87">
        <f aca="true" t="shared" si="0" ref="L9:L33">SUM(C9:K9)</f>
        <v>90207300</v>
      </c>
    </row>
    <row r="10" spans="1:12" s="82" customFormat="1" ht="31.5">
      <c r="A10" s="95" t="s">
        <v>506</v>
      </c>
      <c r="B10" s="97" t="s">
        <v>570</v>
      </c>
      <c r="C10" s="66"/>
      <c r="D10" s="66"/>
      <c r="E10" s="87">
        <v>107816900</v>
      </c>
      <c r="F10" s="87">
        <v>219400</v>
      </c>
      <c r="G10" s="164">
        <v>149566000</v>
      </c>
      <c r="H10" s="89">
        <v>4052500</v>
      </c>
      <c r="I10" s="89">
        <v>1562800</v>
      </c>
      <c r="J10" s="89">
        <v>2217200</v>
      </c>
      <c r="K10" s="89">
        <v>29000</v>
      </c>
      <c r="L10" s="87">
        <f t="shared" si="0"/>
        <v>265463800</v>
      </c>
    </row>
    <row r="11" spans="1:12" s="82" customFormat="1" ht="31.5">
      <c r="A11" s="95" t="s">
        <v>507</v>
      </c>
      <c r="B11" s="97" t="s">
        <v>571</v>
      </c>
      <c r="C11" s="66"/>
      <c r="D11" s="66"/>
      <c r="E11" s="87">
        <v>66252900</v>
      </c>
      <c r="F11" s="87">
        <v>317700</v>
      </c>
      <c r="G11" s="164">
        <v>48244400</v>
      </c>
      <c r="H11" s="89">
        <v>698700</v>
      </c>
      <c r="I11" s="89"/>
      <c r="J11" s="89"/>
      <c r="K11" s="89">
        <v>15100</v>
      </c>
      <c r="L11" s="87">
        <f t="shared" si="0"/>
        <v>115528800</v>
      </c>
    </row>
    <row r="12" spans="1:12" s="82" customFormat="1" ht="31.5">
      <c r="A12" s="95" t="s">
        <v>508</v>
      </c>
      <c r="B12" s="97" t="s">
        <v>494</v>
      </c>
      <c r="C12" s="66"/>
      <c r="D12" s="66"/>
      <c r="E12" s="87">
        <v>12102700</v>
      </c>
      <c r="F12" s="87">
        <v>114300</v>
      </c>
      <c r="G12" s="164">
        <v>13813400</v>
      </c>
      <c r="H12" s="89"/>
      <c r="I12" s="89">
        <v>175800</v>
      </c>
      <c r="J12" s="89">
        <v>230200</v>
      </c>
      <c r="K12" s="89">
        <v>2700</v>
      </c>
      <c r="L12" s="87">
        <f t="shared" si="0"/>
        <v>26439100</v>
      </c>
    </row>
    <row r="13" spans="1:12" s="82" customFormat="1" ht="18.75">
      <c r="A13" s="90"/>
      <c r="B13" s="98" t="s">
        <v>522</v>
      </c>
      <c r="C13" s="166">
        <f>SUM(C8:C12)</f>
        <v>0</v>
      </c>
      <c r="D13" s="166"/>
      <c r="E13" s="166">
        <f aca="true" t="shared" si="1" ref="E13:L13">SUM(E8:E12)</f>
        <v>306232300</v>
      </c>
      <c r="F13" s="166">
        <f t="shared" si="1"/>
        <v>1191400</v>
      </c>
      <c r="G13" s="166">
        <f t="shared" si="1"/>
        <v>448870700</v>
      </c>
      <c r="H13" s="166">
        <f t="shared" si="1"/>
        <v>6375700</v>
      </c>
      <c r="I13" s="166">
        <f t="shared" si="1"/>
        <v>4414800</v>
      </c>
      <c r="J13" s="166">
        <f t="shared" si="1"/>
        <v>5385400</v>
      </c>
      <c r="K13" s="166">
        <f t="shared" si="1"/>
        <v>110600</v>
      </c>
      <c r="L13" s="166">
        <f t="shared" si="1"/>
        <v>772580900</v>
      </c>
    </row>
    <row r="14" spans="1:12" s="82" customFormat="1" ht="31.5">
      <c r="A14" s="95" t="s">
        <v>509</v>
      </c>
      <c r="B14" s="99" t="s">
        <v>526</v>
      </c>
      <c r="C14" s="167">
        <v>31805400</v>
      </c>
      <c r="D14" s="167"/>
      <c r="E14" s="87">
        <v>71465700</v>
      </c>
      <c r="F14" s="87">
        <v>2245600</v>
      </c>
      <c r="G14" s="164">
        <v>99954100</v>
      </c>
      <c r="H14" s="89">
        <v>1956400</v>
      </c>
      <c r="I14" s="89">
        <v>1308800</v>
      </c>
      <c r="J14" s="89">
        <v>1940700</v>
      </c>
      <c r="K14" s="89">
        <v>14400</v>
      </c>
      <c r="L14" s="87">
        <f t="shared" si="0"/>
        <v>210691100</v>
      </c>
    </row>
    <row r="15" spans="1:12" s="82" customFormat="1" ht="31.5">
      <c r="A15" s="95" t="s">
        <v>510</v>
      </c>
      <c r="B15" s="50" t="s">
        <v>527</v>
      </c>
      <c r="C15" s="87">
        <v>12584600</v>
      </c>
      <c r="D15" s="87"/>
      <c r="E15" s="87">
        <v>18660800</v>
      </c>
      <c r="F15" s="87">
        <v>4324700</v>
      </c>
      <c r="G15" s="164">
        <v>63663700</v>
      </c>
      <c r="H15" s="89">
        <v>2026200</v>
      </c>
      <c r="I15" s="89">
        <v>446000</v>
      </c>
      <c r="J15" s="89">
        <v>685200</v>
      </c>
      <c r="K15" s="89">
        <v>16900</v>
      </c>
      <c r="L15" s="87">
        <f t="shared" si="0"/>
        <v>102408100</v>
      </c>
    </row>
    <row r="16" spans="1:12" s="82" customFormat="1" ht="31.5">
      <c r="A16" s="95" t="s">
        <v>511</v>
      </c>
      <c r="B16" s="99" t="s">
        <v>528</v>
      </c>
      <c r="C16" s="167">
        <v>58219200</v>
      </c>
      <c r="D16" s="167"/>
      <c r="E16" s="87">
        <v>162520300</v>
      </c>
      <c r="F16" s="87">
        <v>600000</v>
      </c>
      <c r="G16" s="164">
        <v>243383300</v>
      </c>
      <c r="H16" s="89">
        <v>5656400</v>
      </c>
      <c r="I16" s="89">
        <v>1318600</v>
      </c>
      <c r="J16" s="89">
        <v>3120400</v>
      </c>
      <c r="K16" s="89">
        <v>52000</v>
      </c>
      <c r="L16" s="87">
        <f t="shared" si="0"/>
        <v>474870200</v>
      </c>
    </row>
    <row r="17" spans="1:12" s="82" customFormat="1" ht="31.5">
      <c r="A17" s="95" t="s">
        <v>512</v>
      </c>
      <c r="B17" s="99" t="s">
        <v>529</v>
      </c>
      <c r="C17" s="167">
        <v>18995300</v>
      </c>
      <c r="D17" s="167"/>
      <c r="E17" s="87">
        <v>31172600</v>
      </c>
      <c r="F17" s="87">
        <v>2892800</v>
      </c>
      <c r="G17" s="164">
        <v>63453200</v>
      </c>
      <c r="H17" s="89">
        <v>586900</v>
      </c>
      <c r="I17" s="89">
        <v>439500</v>
      </c>
      <c r="J17" s="89">
        <v>626100</v>
      </c>
      <c r="K17" s="89">
        <v>11000</v>
      </c>
      <c r="L17" s="87">
        <f t="shared" si="0"/>
        <v>118177400</v>
      </c>
    </row>
    <row r="18" spans="1:12" s="82" customFormat="1" ht="31.5">
      <c r="A18" s="95" t="s">
        <v>513</v>
      </c>
      <c r="B18" s="99" t="s">
        <v>540</v>
      </c>
      <c r="C18" s="167">
        <v>47158100</v>
      </c>
      <c r="D18" s="167"/>
      <c r="E18" s="87">
        <v>134690600</v>
      </c>
      <c r="F18" s="87">
        <v>1200700</v>
      </c>
      <c r="G18" s="164">
        <v>175640900</v>
      </c>
      <c r="H18" s="89">
        <v>1481200</v>
      </c>
      <c r="I18" s="89">
        <v>1751600</v>
      </c>
      <c r="J18" s="89">
        <v>2295900</v>
      </c>
      <c r="K18" s="89">
        <v>18700</v>
      </c>
      <c r="L18" s="87">
        <f t="shared" si="0"/>
        <v>364237700</v>
      </c>
    </row>
    <row r="19" spans="1:12" s="82" customFormat="1" ht="31.5">
      <c r="A19" s="95" t="s">
        <v>514</v>
      </c>
      <c r="B19" s="99" t="s">
        <v>541</v>
      </c>
      <c r="C19" s="167">
        <v>36467600</v>
      </c>
      <c r="D19" s="167"/>
      <c r="E19" s="87">
        <v>32116700</v>
      </c>
      <c r="F19" s="87">
        <v>12450000</v>
      </c>
      <c r="G19" s="164">
        <v>174242900</v>
      </c>
      <c r="H19" s="89">
        <v>542000</v>
      </c>
      <c r="I19" s="89">
        <v>533900</v>
      </c>
      <c r="J19" s="89">
        <v>1235900</v>
      </c>
      <c r="K19" s="89">
        <v>21000</v>
      </c>
      <c r="L19" s="87">
        <f t="shared" si="0"/>
        <v>257610000</v>
      </c>
    </row>
    <row r="20" spans="1:12" s="82" customFormat="1" ht="31.5">
      <c r="A20" s="95" t="s">
        <v>515</v>
      </c>
      <c r="B20" s="99" t="s">
        <v>542</v>
      </c>
      <c r="C20" s="167">
        <v>40607500</v>
      </c>
      <c r="D20" s="167"/>
      <c r="E20" s="87">
        <v>117830700</v>
      </c>
      <c r="F20" s="87">
        <v>6994100</v>
      </c>
      <c r="G20" s="164">
        <v>183602500</v>
      </c>
      <c r="H20" s="89">
        <v>2375600</v>
      </c>
      <c r="I20" s="89">
        <v>1650700</v>
      </c>
      <c r="J20" s="89">
        <v>2600600</v>
      </c>
      <c r="K20" s="89">
        <v>30900</v>
      </c>
      <c r="L20" s="87">
        <f t="shared" si="0"/>
        <v>355692600</v>
      </c>
    </row>
    <row r="21" spans="1:12" s="82" customFormat="1" ht="31.5">
      <c r="A21" s="95" t="s">
        <v>516</v>
      </c>
      <c r="B21" s="99" t="s">
        <v>543</v>
      </c>
      <c r="C21" s="167">
        <v>10474500</v>
      </c>
      <c r="D21" s="167"/>
      <c r="E21" s="92">
        <v>28077700</v>
      </c>
      <c r="F21" s="92">
        <v>4266000</v>
      </c>
      <c r="G21" s="164">
        <v>81944300</v>
      </c>
      <c r="H21" s="92">
        <v>852400</v>
      </c>
      <c r="I21" s="92">
        <v>566500</v>
      </c>
      <c r="J21" s="92">
        <v>494800</v>
      </c>
      <c r="K21" s="92">
        <v>14300</v>
      </c>
      <c r="L21" s="87">
        <f t="shared" si="0"/>
        <v>126690500</v>
      </c>
    </row>
    <row r="22" spans="1:12" s="82" customFormat="1" ht="31.5">
      <c r="A22" s="95" t="s">
        <v>517</v>
      </c>
      <c r="B22" s="99" t="s">
        <v>544</v>
      </c>
      <c r="C22" s="167">
        <v>58268800</v>
      </c>
      <c r="D22" s="167"/>
      <c r="E22" s="92">
        <v>5876300</v>
      </c>
      <c r="F22" s="92">
        <v>13066100</v>
      </c>
      <c r="G22" s="164">
        <v>323277700</v>
      </c>
      <c r="H22" s="92">
        <v>2179900</v>
      </c>
      <c r="I22" s="92">
        <v>1416200</v>
      </c>
      <c r="J22" s="92">
        <v>2388000</v>
      </c>
      <c r="K22" s="92">
        <v>31600</v>
      </c>
      <c r="L22" s="87">
        <f t="shared" si="0"/>
        <v>406504600</v>
      </c>
    </row>
    <row r="23" spans="1:12" s="82" customFormat="1" ht="31.5">
      <c r="A23" s="95" t="s">
        <v>518</v>
      </c>
      <c r="B23" s="99" t="s">
        <v>545</v>
      </c>
      <c r="C23" s="167">
        <v>21918100</v>
      </c>
      <c r="D23" s="167"/>
      <c r="E23" s="92">
        <v>112251500</v>
      </c>
      <c r="F23" s="92">
        <v>3000000</v>
      </c>
      <c r="G23" s="164">
        <v>136395500</v>
      </c>
      <c r="H23" s="92">
        <f>349300+253200</f>
        <v>602500</v>
      </c>
      <c r="I23" s="92">
        <v>892100</v>
      </c>
      <c r="J23" s="92">
        <v>1210200</v>
      </c>
      <c r="K23" s="92">
        <v>21800</v>
      </c>
      <c r="L23" s="87">
        <f t="shared" si="0"/>
        <v>276291700</v>
      </c>
    </row>
    <row r="24" spans="1:12" s="82" customFormat="1" ht="31.5">
      <c r="A24" s="95" t="s">
        <v>519</v>
      </c>
      <c r="B24" s="99" t="s">
        <v>546</v>
      </c>
      <c r="C24" s="167">
        <v>77039500</v>
      </c>
      <c r="D24" s="167"/>
      <c r="E24" s="92">
        <v>164799900</v>
      </c>
      <c r="F24" s="92">
        <v>22312100</v>
      </c>
      <c r="G24" s="164">
        <v>474393100</v>
      </c>
      <c r="H24" s="92">
        <v>1534100</v>
      </c>
      <c r="I24" s="92">
        <v>3255700</v>
      </c>
      <c r="J24" s="92">
        <v>3696500</v>
      </c>
      <c r="K24" s="92">
        <v>70700</v>
      </c>
      <c r="L24" s="87">
        <f t="shared" si="0"/>
        <v>747101600</v>
      </c>
    </row>
    <row r="25" spans="1:12" s="82" customFormat="1" ht="31.5">
      <c r="A25" s="95" t="s">
        <v>520</v>
      </c>
      <c r="B25" s="99" t="s">
        <v>547</v>
      </c>
      <c r="C25" s="167">
        <v>28769600</v>
      </c>
      <c r="D25" s="167"/>
      <c r="E25" s="92">
        <v>88913100</v>
      </c>
      <c r="F25" s="92">
        <v>1796100</v>
      </c>
      <c r="G25" s="164">
        <v>146136100</v>
      </c>
      <c r="H25" s="92">
        <v>2794800</v>
      </c>
      <c r="I25" s="92">
        <v>1237200</v>
      </c>
      <c r="J25" s="92">
        <v>1642700</v>
      </c>
      <c r="K25" s="92">
        <v>23500</v>
      </c>
      <c r="L25" s="87">
        <f t="shared" si="0"/>
        <v>271313100</v>
      </c>
    </row>
    <row r="26" spans="1:12" s="82" customFormat="1" ht="31.5">
      <c r="A26" s="95" t="s">
        <v>521</v>
      </c>
      <c r="B26" s="99" t="s">
        <v>548</v>
      </c>
      <c r="C26" s="167">
        <v>55546600</v>
      </c>
      <c r="D26" s="167"/>
      <c r="E26" s="92">
        <v>130005400</v>
      </c>
      <c r="F26" s="92">
        <v>4055600</v>
      </c>
      <c r="G26" s="164">
        <v>160003400</v>
      </c>
      <c r="H26" s="92">
        <v>1254600</v>
      </c>
      <c r="I26" s="92">
        <v>2223700</v>
      </c>
      <c r="J26" s="92">
        <v>3282000</v>
      </c>
      <c r="K26" s="92">
        <v>40800</v>
      </c>
      <c r="L26" s="87">
        <f t="shared" si="0"/>
        <v>356412100</v>
      </c>
    </row>
    <row r="27" spans="1:12" s="82" customFormat="1" ht="18.75">
      <c r="A27" s="50"/>
      <c r="B27" s="98" t="s">
        <v>523</v>
      </c>
      <c r="C27" s="166">
        <f>SUM(C14:C26)</f>
        <v>497854800</v>
      </c>
      <c r="D27" s="166"/>
      <c r="E27" s="166">
        <f aca="true" t="shared" si="2" ref="E27:L27">SUM(E14:E26)</f>
        <v>1098381300</v>
      </c>
      <c r="F27" s="166">
        <f t="shared" si="2"/>
        <v>79203800</v>
      </c>
      <c r="G27" s="166">
        <f t="shared" si="2"/>
        <v>2326090700</v>
      </c>
      <c r="H27" s="166">
        <f t="shared" si="2"/>
        <v>23843000</v>
      </c>
      <c r="I27" s="166">
        <f t="shared" si="2"/>
        <v>17040500</v>
      </c>
      <c r="J27" s="166">
        <f t="shared" si="2"/>
        <v>25219000</v>
      </c>
      <c r="K27" s="166">
        <f t="shared" si="2"/>
        <v>367600</v>
      </c>
      <c r="L27" s="166">
        <f t="shared" si="2"/>
        <v>4068000700</v>
      </c>
    </row>
    <row r="28" spans="1:12" s="82" customFormat="1" ht="21.75" customHeight="1">
      <c r="A28" s="153" t="s">
        <v>46</v>
      </c>
      <c r="B28" s="160" t="s">
        <v>47</v>
      </c>
      <c r="C28" s="167">
        <v>2626800</v>
      </c>
      <c r="D28" s="167"/>
      <c r="E28" s="93"/>
      <c r="F28" s="93"/>
      <c r="G28" s="93"/>
      <c r="H28" s="93"/>
      <c r="I28" s="93"/>
      <c r="J28" s="92">
        <v>321200</v>
      </c>
      <c r="K28" s="93"/>
      <c r="L28" s="87">
        <f t="shared" si="0"/>
        <v>2948000</v>
      </c>
    </row>
    <row r="29" spans="1:12" s="82" customFormat="1" ht="30">
      <c r="A29" s="153" t="s">
        <v>48</v>
      </c>
      <c r="B29" s="160" t="s">
        <v>49</v>
      </c>
      <c r="C29" s="167">
        <v>2755600</v>
      </c>
      <c r="D29" s="167"/>
      <c r="E29" s="93"/>
      <c r="F29" s="93"/>
      <c r="G29" s="93"/>
      <c r="H29" s="93"/>
      <c r="I29" s="93"/>
      <c r="J29" s="92">
        <v>503400</v>
      </c>
      <c r="K29" s="93"/>
      <c r="L29" s="87">
        <f t="shared" si="0"/>
        <v>3259000</v>
      </c>
    </row>
    <row r="30" spans="1:12" s="82" customFormat="1" ht="30">
      <c r="A30" s="153" t="s">
        <v>50</v>
      </c>
      <c r="B30" s="160" t="s">
        <v>51</v>
      </c>
      <c r="C30" s="167">
        <v>890500</v>
      </c>
      <c r="D30" s="167"/>
      <c r="E30" s="93"/>
      <c r="F30" s="93"/>
      <c r="G30" s="93"/>
      <c r="H30" s="167"/>
      <c r="I30" s="93"/>
      <c r="J30" s="92">
        <v>198400</v>
      </c>
      <c r="K30" s="93"/>
      <c r="L30" s="87">
        <f t="shared" si="0"/>
        <v>1088900</v>
      </c>
    </row>
    <row r="31" spans="1:12" s="82" customFormat="1" ht="30">
      <c r="A31" s="242" t="s">
        <v>699</v>
      </c>
      <c r="B31" s="160" t="s">
        <v>53</v>
      </c>
      <c r="C31" s="167">
        <v>1672500</v>
      </c>
      <c r="D31" s="167"/>
      <c r="E31" s="93"/>
      <c r="F31" s="93"/>
      <c r="G31" s="93"/>
      <c r="H31" s="167"/>
      <c r="I31" s="93"/>
      <c r="J31" s="92">
        <v>289700</v>
      </c>
      <c r="K31" s="93"/>
      <c r="L31" s="87">
        <f t="shared" si="0"/>
        <v>1962200</v>
      </c>
    </row>
    <row r="32" spans="1:12" s="82" customFormat="1" ht="30">
      <c r="A32" s="242" t="s">
        <v>700</v>
      </c>
      <c r="B32" s="160" t="s">
        <v>54</v>
      </c>
      <c r="C32" s="167">
        <v>1379200</v>
      </c>
      <c r="D32" s="167"/>
      <c r="E32" s="93"/>
      <c r="F32" s="93"/>
      <c r="G32" s="93"/>
      <c r="H32" s="167"/>
      <c r="I32" s="93"/>
      <c r="J32" s="92">
        <v>327900</v>
      </c>
      <c r="K32" s="93"/>
      <c r="L32" s="87">
        <f t="shared" si="0"/>
        <v>1707100</v>
      </c>
    </row>
    <row r="33" spans="1:12" s="82" customFormat="1" ht="30">
      <c r="A33" s="242" t="s">
        <v>701</v>
      </c>
      <c r="B33" s="160" t="s">
        <v>55</v>
      </c>
      <c r="C33" s="167">
        <v>538100</v>
      </c>
      <c r="D33" s="167"/>
      <c r="E33" s="93"/>
      <c r="F33" s="93"/>
      <c r="G33" s="93"/>
      <c r="H33" s="167"/>
      <c r="I33" s="93"/>
      <c r="J33" s="92">
        <v>193900</v>
      </c>
      <c r="K33" s="93"/>
      <c r="L33" s="87">
        <f t="shared" si="0"/>
        <v>732000</v>
      </c>
    </row>
    <row r="34" spans="1:12" s="169" customFormat="1" ht="31.5">
      <c r="A34" s="168"/>
      <c r="B34" s="74" t="s">
        <v>52</v>
      </c>
      <c r="C34" s="166">
        <f>SUM(C28:C33)</f>
        <v>9862700</v>
      </c>
      <c r="D34" s="166"/>
      <c r="E34" s="166">
        <f aca="true" t="shared" si="3" ref="E34:L34">SUM(E28:E33)</f>
        <v>0</v>
      </c>
      <c r="F34" s="166">
        <f t="shared" si="3"/>
        <v>0</v>
      </c>
      <c r="G34" s="166">
        <f t="shared" si="3"/>
        <v>0</v>
      </c>
      <c r="H34" s="166">
        <f t="shared" si="3"/>
        <v>0</v>
      </c>
      <c r="I34" s="166">
        <f t="shared" si="3"/>
        <v>0</v>
      </c>
      <c r="J34" s="166">
        <f t="shared" si="3"/>
        <v>1834500</v>
      </c>
      <c r="K34" s="166">
        <f t="shared" si="3"/>
        <v>0</v>
      </c>
      <c r="L34" s="166">
        <f t="shared" si="3"/>
        <v>11697200</v>
      </c>
    </row>
    <row r="35" spans="1:14" s="82" customFormat="1" ht="18.75">
      <c r="A35" s="74"/>
      <c r="B35" s="74" t="s">
        <v>525</v>
      </c>
      <c r="C35" s="91">
        <f>C13+C27+C34+C7</f>
        <v>507717500</v>
      </c>
      <c r="D35" s="91">
        <f>D13+D27+D34+D7</f>
        <v>20731400</v>
      </c>
      <c r="E35" s="91">
        <f aca="true" t="shared" si="4" ref="E35:L35">E13+E27+E34+E7</f>
        <v>1404613600</v>
      </c>
      <c r="F35" s="91">
        <f t="shared" si="4"/>
        <v>80395200</v>
      </c>
      <c r="G35" s="91">
        <f t="shared" si="4"/>
        <v>2774961400</v>
      </c>
      <c r="H35" s="91">
        <f t="shared" si="4"/>
        <v>30218700</v>
      </c>
      <c r="I35" s="91">
        <f t="shared" si="4"/>
        <v>21455300</v>
      </c>
      <c r="J35" s="91">
        <f t="shared" si="4"/>
        <v>32438900</v>
      </c>
      <c r="K35" s="91">
        <f t="shared" si="4"/>
        <v>478200</v>
      </c>
      <c r="L35" s="91">
        <f t="shared" si="4"/>
        <v>4873010200</v>
      </c>
      <c r="M35" s="269">
        <f>'дод.3 за ГРК'!Q209-'дод.6 трансф'!L35</f>
        <v>0</v>
      </c>
      <c r="N35" s="269"/>
    </row>
    <row r="36" ht="12.75">
      <c r="L36" s="261">
        <f>L35-'дод.3 за ГРК'!Q209</f>
        <v>0</v>
      </c>
    </row>
    <row r="37" spans="1:12" s="17" customFormat="1" ht="18.75">
      <c r="A37" s="15"/>
      <c r="C37" s="260"/>
      <c r="D37" s="260"/>
      <c r="E37" s="82"/>
      <c r="F37" s="82"/>
      <c r="G37" s="262"/>
      <c r="I37" s="260" t="s">
        <v>549</v>
      </c>
      <c r="K37" s="16"/>
      <c r="L37" s="263" t="s">
        <v>550</v>
      </c>
    </row>
  </sheetData>
  <sheetProtection/>
  <mergeCells count="13">
    <mergeCell ref="A4:A6"/>
    <mergeCell ref="B4:B6"/>
    <mergeCell ref="C4:C6"/>
    <mergeCell ref="E1:F1"/>
    <mergeCell ref="D4:F4"/>
    <mergeCell ref="D5:F5"/>
    <mergeCell ref="G4:H4"/>
    <mergeCell ref="G5:H5"/>
    <mergeCell ref="C2:F2"/>
    <mergeCell ref="L5:L6"/>
    <mergeCell ref="K5:K6"/>
    <mergeCell ref="I4:L4"/>
    <mergeCell ref="I5:J5"/>
  </mergeCells>
  <printOptions horizontalCentered="1"/>
  <pageMargins left="0.1968503937007874" right="0" top="0.3937007874015748" bottom="0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:I1"/>
    </sheetView>
  </sheetViews>
  <sheetFormatPr defaultColWidth="9.16015625" defaultRowHeight="12.75"/>
  <cols>
    <col min="1" max="1" width="11.83203125" style="161" customWidth="1"/>
    <col min="2" max="2" width="7.83203125" style="161" customWidth="1"/>
    <col min="3" max="3" width="7.33203125" style="161" customWidth="1"/>
    <col min="4" max="4" width="60.33203125" style="8" customWidth="1"/>
    <col min="5" max="5" width="42.16015625" style="8" customWidth="1"/>
    <col min="6" max="6" width="15.33203125" style="8" customWidth="1"/>
    <col min="7" max="7" width="12.66015625" style="8" customWidth="1"/>
    <col min="8" max="9" width="14.66015625" style="8" customWidth="1"/>
    <col min="10" max="16384" width="9.16015625" style="7" customWidth="1"/>
  </cols>
  <sheetData>
    <row r="1" spans="6:9" ht="47.25" customHeight="1">
      <c r="F1" s="402" t="s">
        <v>258</v>
      </c>
      <c r="G1" s="402"/>
      <c r="H1" s="402"/>
      <c r="I1" s="402"/>
    </row>
    <row r="2" spans="1:9" ht="18.75">
      <c r="A2" s="431" t="s">
        <v>470</v>
      </c>
      <c r="B2" s="431"/>
      <c r="C2" s="431"/>
      <c r="D2" s="431"/>
      <c r="E2" s="431"/>
      <c r="F2" s="431"/>
      <c r="G2" s="431"/>
      <c r="H2" s="431"/>
      <c r="I2" s="431"/>
    </row>
    <row r="3" spans="1:9" ht="18.75">
      <c r="A3" s="33"/>
      <c r="B3" s="34"/>
      <c r="C3" s="34"/>
      <c r="D3" s="9"/>
      <c r="E3" s="36"/>
      <c r="F3" s="36"/>
      <c r="G3" s="37"/>
      <c r="H3" s="36"/>
      <c r="I3" s="31" t="s">
        <v>498</v>
      </c>
    </row>
    <row r="4" spans="1:9" ht="127.5">
      <c r="A4" s="100" t="s">
        <v>552</v>
      </c>
      <c r="B4" s="109" t="s">
        <v>562</v>
      </c>
      <c r="C4" s="100" t="s">
        <v>551</v>
      </c>
      <c r="D4" s="100" t="s">
        <v>563</v>
      </c>
      <c r="E4" s="94" t="s">
        <v>501</v>
      </c>
      <c r="F4" s="94" t="s">
        <v>485</v>
      </c>
      <c r="G4" s="94" t="s">
        <v>486</v>
      </c>
      <c r="H4" s="94" t="s">
        <v>487</v>
      </c>
      <c r="I4" s="94" t="s">
        <v>488</v>
      </c>
    </row>
    <row r="5" spans="1:9" s="22" customFormat="1" ht="15.75">
      <c r="A5" s="320" t="s">
        <v>481</v>
      </c>
      <c r="B5" s="321" t="s">
        <v>492</v>
      </c>
      <c r="C5" s="320"/>
      <c r="D5" s="322" t="s">
        <v>714</v>
      </c>
      <c r="E5" s="323"/>
      <c r="F5" s="324"/>
      <c r="G5" s="323"/>
      <c r="H5" s="324"/>
      <c r="I5" s="324">
        <f>I6</f>
        <v>11472000</v>
      </c>
    </row>
    <row r="6" spans="1:9" ht="15.75">
      <c r="A6" s="320" t="s">
        <v>475</v>
      </c>
      <c r="B6" s="321" t="s">
        <v>492</v>
      </c>
      <c r="C6" s="320"/>
      <c r="D6" s="322" t="s">
        <v>715</v>
      </c>
      <c r="E6" s="323"/>
      <c r="F6" s="324"/>
      <c r="G6" s="323"/>
      <c r="H6" s="324"/>
      <c r="I6" s="324">
        <f>I7+I8+I9+I10</f>
        <v>11472000</v>
      </c>
    </row>
    <row r="7" spans="1:9" ht="78.75">
      <c r="A7" s="237" t="s">
        <v>224</v>
      </c>
      <c r="B7" s="234" t="s">
        <v>138</v>
      </c>
      <c r="C7" s="237" t="s">
        <v>139</v>
      </c>
      <c r="D7" s="235" t="s">
        <v>137</v>
      </c>
      <c r="E7" s="325" t="s">
        <v>82</v>
      </c>
      <c r="F7" s="111"/>
      <c r="G7" s="218"/>
      <c r="H7" s="111"/>
      <c r="I7" s="240">
        <v>190000</v>
      </c>
    </row>
    <row r="8" spans="1:9" ht="31.5">
      <c r="A8" s="237" t="s">
        <v>225</v>
      </c>
      <c r="B8" s="234" t="s">
        <v>226</v>
      </c>
      <c r="C8" s="237" t="s">
        <v>227</v>
      </c>
      <c r="D8" s="235" t="s">
        <v>228</v>
      </c>
      <c r="E8" s="325" t="s">
        <v>82</v>
      </c>
      <c r="F8" s="111"/>
      <c r="G8" s="218"/>
      <c r="H8" s="111"/>
      <c r="I8" s="240">
        <v>7682000</v>
      </c>
    </row>
    <row r="9" spans="1:9" ht="47.25">
      <c r="A9" s="237" t="s">
        <v>225</v>
      </c>
      <c r="B9" s="234" t="s">
        <v>226</v>
      </c>
      <c r="C9" s="237" t="s">
        <v>227</v>
      </c>
      <c r="D9" s="235" t="s">
        <v>228</v>
      </c>
      <c r="E9" s="325" t="s">
        <v>209</v>
      </c>
      <c r="F9" s="111"/>
      <c r="G9" s="218"/>
      <c r="H9" s="111"/>
      <c r="I9" s="240">
        <v>1300000</v>
      </c>
    </row>
    <row r="10" spans="1:9" ht="15.75">
      <c r="A10" s="237" t="s">
        <v>608</v>
      </c>
      <c r="B10" s="234" t="s">
        <v>609</v>
      </c>
      <c r="C10" s="237"/>
      <c r="D10" s="235" t="s">
        <v>612</v>
      </c>
      <c r="E10" s="325"/>
      <c r="F10" s="111"/>
      <c r="G10" s="218"/>
      <c r="H10" s="111"/>
      <c r="I10" s="240">
        <f>I11+I12</f>
        <v>2300000</v>
      </c>
    </row>
    <row r="11" spans="1:9" s="81" customFormat="1" ht="94.5">
      <c r="A11" s="293" t="s">
        <v>92</v>
      </c>
      <c r="B11" s="294" t="s">
        <v>93</v>
      </c>
      <c r="C11" s="293" t="s">
        <v>231</v>
      </c>
      <c r="D11" s="79" t="s">
        <v>94</v>
      </c>
      <c r="E11" s="254" t="s">
        <v>261</v>
      </c>
      <c r="F11" s="251"/>
      <c r="G11" s="255"/>
      <c r="H11" s="251"/>
      <c r="I11" s="184">
        <v>500000</v>
      </c>
    </row>
    <row r="12" spans="1:9" s="81" customFormat="1" ht="47.25">
      <c r="A12" s="293" t="s">
        <v>92</v>
      </c>
      <c r="B12" s="294" t="s">
        <v>93</v>
      </c>
      <c r="C12" s="293" t="s">
        <v>231</v>
      </c>
      <c r="D12" s="79" t="s">
        <v>94</v>
      </c>
      <c r="E12" s="397" t="s">
        <v>96</v>
      </c>
      <c r="F12" s="251"/>
      <c r="G12" s="255"/>
      <c r="H12" s="251"/>
      <c r="I12" s="184">
        <v>1800000</v>
      </c>
    </row>
    <row r="13" spans="1:9" ht="15.75">
      <c r="A13" s="320" t="s">
        <v>449</v>
      </c>
      <c r="B13" s="320" t="s">
        <v>451</v>
      </c>
      <c r="C13" s="234"/>
      <c r="D13" s="118" t="s">
        <v>716</v>
      </c>
      <c r="E13" s="218"/>
      <c r="F13" s="111"/>
      <c r="G13" s="218"/>
      <c r="H13" s="111"/>
      <c r="I13" s="111">
        <f>I14</f>
        <v>650000</v>
      </c>
    </row>
    <row r="14" spans="1:9" ht="31.5">
      <c r="A14" s="105" t="s">
        <v>450</v>
      </c>
      <c r="B14" s="105" t="s">
        <v>451</v>
      </c>
      <c r="C14" s="234"/>
      <c r="D14" s="118" t="s">
        <v>717</v>
      </c>
      <c r="E14" s="243"/>
      <c r="F14" s="111"/>
      <c r="G14" s="218"/>
      <c r="H14" s="111"/>
      <c r="I14" s="111">
        <f>I15+I16</f>
        <v>650000</v>
      </c>
    </row>
    <row r="15" spans="1:9" ht="31.5">
      <c r="A15" s="237" t="s">
        <v>242</v>
      </c>
      <c r="B15" s="237" t="s">
        <v>226</v>
      </c>
      <c r="C15" s="234" t="s">
        <v>227</v>
      </c>
      <c r="D15" s="235" t="s">
        <v>228</v>
      </c>
      <c r="E15" s="325" t="s">
        <v>82</v>
      </c>
      <c r="F15" s="111"/>
      <c r="G15" s="218"/>
      <c r="H15" s="111"/>
      <c r="I15" s="240">
        <v>200000</v>
      </c>
    </row>
    <row r="16" spans="1:9" ht="15.75">
      <c r="A16" s="237" t="s">
        <v>249</v>
      </c>
      <c r="B16" s="237" t="s">
        <v>250</v>
      </c>
      <c r="C16" s="234" t="s">
        <v>251</v>
      </c>
      <c r="D16" s="235" t="s">
        <v>263</v>
      </c>
      <c r="E16" s="325" t="s">
        <v>82</v>
      </c>
      <c r="F16" s="111"/>
      <c r="G16" s="218"/>
      <c r="H16" s="111"/>
      <c r="I16" s="240">
        <v>450000</v>
      </c>
    </row>
    <row r="17" spans="1:9" ht="31.5">
      <c r="A17" s="216" t="s">
        <v>456</v>
      </c>
      <c r="B17" s="216" t="s">
        <v>455</v>
      </c>
      <c r="C17" s="77"/>
      <c r="D17" s="121" t="s">
        <v>718</v>
      </c>
      <c r="E17" s="274"/>
      <c r="F17" s="274"/>
      <c r="G17" s="274"/>
      <c r="H17" s="274"/>
      <c r="I17" s="217">
        <f>I18</f>
        <v>20170000</v>
      </c>
    </row>
    <row r="18" spans="1:9" ht="47.25">
      <c r="A18" s="216" t="s">
        <v>457</v>
      </c>
      <c r="B18" s="216" t="s">
        <v>455</v>
      </c>
      <c r="C18" s="326"/>
      <c r="D18" s="121" t="s">
        <v>719</v>
      </c>
      <c r="E18" s="274"/>
      <c r="F18" s="274"/>
      <c r="G18" s="274"/>
      <c r="H18" s="274"/>
      <c r="I18" s="217">
        <f>I19</f>
        <v>20170000</v>
      </c>
    </row>
    <row r="19" spans="1:9" ht="15.75">
      <c r="A19" s="326" t="s">
        <v>299</v>
      </c>
      <c r="B19" s="77">
        <v>1160</v>
      </c>
      <c r="C19" s="326"/>
      <c r="D19" s="64" t="s">
        <v>146</v>
      </c>
      <c r="E19" s="325" t="s">
        <v>82</v>
      </c>
      <c r="F19" s="274"/>
      <c r="G19" s="274"/>
      <c r="H19" s="274"/>
      <c r="I19" s="167">
        <v>20170000</v>
      </c>
    </row>
    <row r="20" spans="1:9" s="81" customFormat="1" ht="15.75">
      <c r="A20" s="174" t="s">
        <v>174</v>
      </c>
      <c r="B20" s="327">
        <v>1162</v>
      </c>
      <c r="C20" s="328" t="s">
        <v>147</v>
      </c>
      <c r="D20" s="79" t="s">
        <v>668</v>
      </c>
      <c r="E20" s="254" t="s">
        <v>82</v>
      </c>
      <c r="F20" s="195"/>
      <c r="G20" s="195"/>
      <c r="H20" s="195"/>
      <c r="I20" s="248">
        <v>20170000</v>
      </c>
    </row>
    <row r="21" spans="1:9" ht="31.5">
      <c r="A21" s="320" t="s">
        <v>459</v>
      </c>
      <c r="B21" s="320" t="s">
        <v>458</v>
      </c>
      <c r="C21" s="237"/>
      <c r="D21" s="118" t="s">
        <v>720</v>
      </c>
      <c r="E21" s="325"/>
      <c r="F21" s="111"/>
      <c r="G21" s="218"/>
      <c r="H21" s="111"/>
      <c r="I21" s="111">
        <f>I22</f>
        <v>19749100</v>
      </c>
    </row>
    <row r="22" spans="1:9" ht="47.25">
      <c r="A22" s="105" t="s">
        <v>460</v>
      </c>
      <c r="B22" s="105" t="s">
        <v>458</v>
      </c>
      <c r="C22" s="237"/>
      <c r="D22" s="118" t="s">
        <v>721</v>
      </c>
      <c r="E22" s="325"/>
      <c r="F22" s="111"/>
      <c r="G22" s="218"/>
      <c r="H22" s="111"/>
      <c r="I22" s="111">
        <f>I23+I24+I25+I26+I27+I28+I29+I30+I31+I33+I34</f>
        <v>19749100</v>
      </c>
    </row>
    <row r="23" spans="1:9" ht="47.25">
      <c r="A23" s="234" t="s">
        <v>300</v>
      </c>
      <c r="B23" s="234" t="s">
        <v>301</v>
      </c>
      <c r="C23" s="234" t="s">
        <v>142</v>
      </c>
      <c r="D23" s="279" t="s">
        <v>141</v>
      </c>
      <c r="E23" s="325" t="s">
        <v>82</v>
      </c>
      <c r="F23" s="111"/>
      <c r="G23" s="218"/>
      <c r="H23" s="111"/>
      <c r="I23" s="233">
        <v>375000</v>
      </c>
    </row>
    <row r="24" spans="1:9" ht="31.5">
      <c r="A24" s="234" t="s">
        <v>303</v>
      </c>
      <c r="B24" s="234" t="s">
        <v>304</v>
      </c>
      <c r="C24" s="234" t="s">
        <v>152</v>
      </c>
      <c r="D24" s="279" t="s">
        <v>150</v>
      </c>
      <c r="E24" s="325" t="s">
        <v>82</v>
      </c>
      <c r="F24" s="111"/>
      <c r="G24" s="218"/>
      <c r="H24" s="111"/>
      <c r="I24" s="233">
        <v>8570000</v>
      </c>
    </row>
    <row r="25" spans="1:9" ht="63">
      <c r="A25" s="234" t="s">
        <v>303</v>
      </c>
      <c r="B25" s="234" t="s">
        <v>304</v>
      </c>
      <c r="C25" s="234" t="s">
        <v>152</v>
      </c>
      <c r="D25" s="279" t="s">
        <v>150</v>
      </c>
      <c r="E25" s="325" t="s">
        <v>530</v>
      </c>
      <c r="F25" s="111"/>
      <c r="G25" s="218"/>
      <c r="H25" s="111"/>
      <c r="I25" s="233">
        <v>1500000</v>
      </c>
    </row>
    <row r="26" spans="1:9" ht="31.5">
      <c r="A26" s="234" t="s">
        <v>305</v>
      </c>
      <c r="B26" s="234" t="s">
        <v>306</v>
      </c>
      <c r="C26" s="234" t="s">
        <v>311</v>
      </c>
      <c r="D26" s="279" t="s">
        <v>151</v>
      </c>
      <c r="E26" s="325" t="s">
        <v>82</v>
      </c>
      <c r="F26" s="111"/>
      <c r="G26" s="218"/>
      <c r="H26" s="111"/>
      <c r="I26" s="233">
        <v>1228100</v>
      </c>
    </row>
    <row r="27" spans="1:9" ht="63">
      <c r="A27" s="234" t="s">
        <v>305</v>
      </c>
      <c r="B27" s="234" t="s">
        <v>306</v>
      </c>
      <c r="C27" s="234" t="s">
        <v>311</v>
      </c>
      <c r="D27" s="279" t="s">
        <v>151</v>
      </c>
      <c r="E27" s="325" t="s">
        <v>531</v>
      </c>
      <c r="F27" s="111"/>
      <c r="G27" s="218"/>
      <c r="H27" s="111"/>
      <c r="I27" s="233">
        <v>6045000</v>
      </c>
    </row>
    <row r="28" spans="1:9" ht="63">
      <c r="A28" s="234" t="s">
        <v>305</v>
      </c>
      <c r="B28" s="234" t="s">
        <v>306</v>
      </c>
      <c r="C28" s="234" t="s">
        <v>311</v>
      </c>
      <c r="D28" s="279" t="s">
        <v>151</v>
      </c>
      <c r="E28" s="325" t="s">
        <v>532</v>
      </c>
      <c r="F28" s="111"/>
      <c r="G28" s="218"/>
      <c r="H28" s="111"/>
      <c r="I28" s="233">
        <v>45000</v>
      </c>
    </row>
    <row r="29" spans="1:9" ht="15.75">
      <c r="A29" s="234" t="s">
        <v>312</v>
      </c>
      <c r="B29" s="234" t="s">
        <v>313</v>
      </c>
      <c r="C29" s="234" t="s">
        <v>157</v>
      </c>
      <c r="D29" s="329" t="s">
        <v>153</v>
      </c>
      <c r="E29" s="325" t="s">
        <v>82</v>
      </c>
      <c r="F29" s="111"/>
      <c r="G29" s="218"/>
      <c r="H29" s="111"/>
      <c r="I29" s="233">
        <v>500000</v>
      </c>
    </row>
    <row r="30" spans="1:9" ht="15.75">
      <c r="A30" s="234" t="s">
        <v>316</v>
      </c>
      <c r="B30" s="234" t="s">
        <v>317</v>
      </c>
      <c r="C30" s="234" t="s">
        <v>159</v>
      </c>
      <c r="D30" s="279" t="s">
        <v>155</v>
      </c>
      <c r="E30" s="325" t="s">
        <v>82</v>
      </c>
      <c r="F30" s="111"/>
      <c r="G30" s="218"/>
      <c r="H30" s="111"/>
      <c r="I30" s="233">
        <v>400000</v>
      </c>
    </row>
    <row r="31" spans="1:9" ht="31.5">
      <c r="A31" s="234" t="s">
        <v>322</v>
      </c>
      <c r="B31" s="234" t="s">
        <v>323</v>
      </c>
      <c r="C31" s="234" t="s">
        <v>166</v>
      </c>
      <c r="D31" s="330" t="s">
        <v>163</v>
      </c>
      <c r="E31" s="325" t="s">
        <v>82</v>
      </c>
      <c r="F31" s="111"/>
      <c r="G31" s="218"/>
      <c r="H31" s="111"/>
      <c r="I31" s="233">
        <v>20000</v>
      </c>
    </row>
    <row r="32" spans="1:9" ht="31.5">
      <c r="A32" s="234" t="s">
        <v>335</v>
      </c>
      <c r="B32" s="234" t="s">
        <v>336</v>
      </c>
      <c r="C32" s="234"/>
      <c r="D32" s="279" t="s">
        <v>170</v>
      </c>
      <c r="E32" s="325"/>
      <c r="F32" s="111"/>
      <c r="G32" s="218"/>
      <c r="H32" s="111"/>
      <c r="I32" s="233">
        <f>I33+I34</f>
        <v>1066000</v>
      </c>
    </row>
    <row r="33" spans="1:9" ht="31.5">
      <c r="A33" s="175" t="s">
        <v>694</v>
      </c>
      <c r="B33" s="331">
        <v>2151</v>
      </c>
      <c r="C33" s="175" t="s">
        <v>167</v>
      </c>
      <c r="D33" s="332" t="s">
        <v>624</v>
      </c>
      <c r="E33" s="254" t="s">
        <v>82</v>
      </c>
      <c r="F33" s="251"/>
      <c r="G33" s="255"/>
      <c r="H33" s="251"/>
      <c r="I33" s="209">
        <v>66000</v>
      </c>
    </row>
    <row r="34" spans="1:9" ht="78.75">
      <c r="A34" s="175" t="s">
        <v>694</v>
      </c>
      <c r="B34" s="331">
        <v>2151</v>
      </c>
      <c r="C34" s="175" t="s">
        <v>167</v>
      </c>
      <c r="D34" s="332" t="s">
        <v>624</v>
      </c>
      <c r="E34" s="382" t="s">
        <v>42</v>
      </c>
      <c r="F34" s="251"/>
      <c r="G34" s="255"/>
      <c r="H34" s="251"/>
      <c r="I34" s="209">
        <v>1000000</v>
      </c>
    </row>
    <row r="35" spans="1:9" ht="31.5">
      <c r="A35" s="320" t="s">
        <v>462</v>
      </c>
      <c r="B35" s="321" t="s">
        <v>461</v>
      </c>
      <c r="C35" s="237"/>
      <c r="D35" s="118" t="s">
        <v>722</v>
      </c>
      <c r="E35" s="254"/>
      <c r="F35" s="324"/>
      <c r="G35" s="323"/>
      <c r="H35" s="324"/>
      <c r="I35" s="324">
        <f>I36</f>
        <v>5327400</v>
      </c>
    </row>
    <row r="36" spans="1:9" ht="47.25">
      <c r="A36" s="320" t="s">
        <v>463</v>
      </c>
      <c r="B36" s="321" t="s">
        <v>461</v>
      </c>
      <c r="C36" s="237"/>
      <c r="D36" s="118" t="s">
        <v>723</v>
      </c>
      <c r="E36" s="254"/>
      <c r="F36" s="324"/>
      <c r="G36" s="323"/>
      <c r="H36" s="324"/>
      <c r="I36" s="324">
        <f>I37+I44+I46</f>
        <v>5327400</v>
      </c>
    </row>
    <row r="37" spans="1:9" ht="63">
      <c r="A37" s="237" t="s">
        <v>339</v>
      </c>
      <c r="B37" s="133">
        <v>3100</v>
      </c>
      <c r="C37" s="234"/>
      <c r="D37" s="50" t="s">
        <v>724</v>
      </c>
      <c r="E37" s="254"/>
      <c r="F37" s="324"/>
      <c r="G37" s="323"/>
      <c r="H37" s="324"/>
      <c r="I37" s="233">
        <f>SUM(I38:I43)</f>
        <v>5178400</v>
      </c>
    </row>
    <row r="38" spans="1:9" ht="63">
      <c r="A38" s="174" t="s">
        <v>340</v>
      </c>
      <c r="B38" s="49">
        <v>3101</v>
      </c>
      <c r="C38" s="174" t="s">
        <v>193</v>
      </c>
      <c r="D38" s="79" t="s">
        <v>191</v>
      </c>
      <c r="E38" s="254" t="s">
        <v>82</v>
      </c>
      <c r="F38" s="324"/>
      <c r="G38" s="323"/>
      <c r="H38" s="324"/>
      <c r="I38" s="209">
        <v>865000</v>
      </c>
    </row>
    <row r="39" spans="1:9" ht="63">
      <c r="A39" s="174" t="s">
        <v>340</v>
      </c>
      <c r="B39" s="49">
        <v>3101</v>
      </c>
      <c r="C39" s="174" t="s">
        <v>175</v>
      </c>
      <c r="D39" s="79" t="s">
        <v>191</v>
      </c>
      <c r="E39" s="254" t="s">
        <v>43</v>
      </c>
      <c r="F39" s="324"/>
      <c r="G39" s="323"/>
      <c r="H39" s="324"/>
      <c r="I39" s="209">
        <v>220000</v>
      </c>
    </row>
    <row r="40" spans="1:9" ht="110.25">
      <c r="A40" s="174" t="s">
        <v>341</v>
      </c>
      <c r="B40" s="183">
        <v>3102</v>
      </c>
      <c r="C40" s="193">
        <v>1020</v>
      </c>
      <c r="D40" s="79" t="s">
        <v>192</v>
      </c>
      <c r="E40" s="254" t="s">
        <v>82</v>
      </c>
      <c r="F40" s="324"/>
      <c r="G40" s="323"/>
      <c r="H40" s="324"/>
      <c r="I40" s="209">
        <v>3293400</v>
      </c>
    </row>
    <row r="41" spans="1:9" ht="110.25">
      <c r="A41" s="174" t="s">
        <v>341</v>
      </c>
      <c r="B41" s="183">
        <v>3102</v>
      </c>
      <c r="C41" s="193">
        <v>1020</v>
      </c>
      <c r="D41" s="79" t="s">
        <v>192</v>
      </c>
      <c r="E41" s="397" t="s">
        <v>97</v>
      </c>
      <c r="F41" s="324"/>
      <c r="G41" s="323"/>
      <c r="H41" s="324"/>
      <c r="I41" s="209">
        <v>100000</v>
      </c>
    </row>
    <row r="42" spans="1:9" ht="110.25">
      <c r="A42" s="174" t="s">
        <v>341</v>
      </c>
      <c r="B42" s="183">
        <v>3102</v>
      </c>
      <c r="C42" s="193">
        <v>1020</v>
      </c>
      <c r="D42" s="79" t="s">
        <v>192</v>
      </c>
      <c r="E42" s="397" t="s">
        <v>98</v>
      </c>
      <c r="F42" s="324"/>
      <c r="G42" s="323"/>
      <c r="H42" s="324"/>
      <c r="I42" s="209">
        <v>650000</v>
      </c>
    </row>
    <row r="43" spans="1:9" ht="31.5">
      <c r="A43" s="174" t="s">
        <v>342</v>
      </c>
      <c r="B43" s="49">
        <v>3105</v>
      </c>
      <c r="C43" s="193">
        <v>1010</v>
      </c>
      <c r="D43" s="79" t="s">
        <v>707</v>
      </c>
      <c r="E43" s="254" t="s">
        <v>82</v>
      </c>
      <c r="F43" s="324"/>
      <c r="G43" s="323"/>
      <c r="H43" s="324"/>
      <c r="I43" s="209">
        <v>50000</v>
      </c>
    </row>
    <row r="44" spans="1:9" s="253" customFormat="1" ht="31.5">
      <c r="A44" s="237" t="s">
        <v>347</v>
      </c>
      <c r="B44" s="133">
        <v>3120</v>
      </c>
      <c r="C44" s="333"/>
      <c r="D44" s="50" t="s">
        <v>197</v>
      </c>
      <c r="E44" s="254"/>
      <c r="F44" s="324"/>
      <c r="G44" s="323"/>
      <c r="H44" s="324"/>
      <c r="I44" s="233">
        <f>I45</f>
        <v>50000</v>
      </c>
    </row>
    <row r="45" spans="1:9" s="253" customFormat="1" ht="31.5">
      <c r="A45" s="174" t="s">
        <v>348</v>
      </c>
      <c r="B45" s="49">
        <v>3121</v>
      </c>
      <c r="C45" s="193">
        <v>1040</v>
      </c>
      <c r="D45" s="79" t="s">
        <v>198</v>
      </c>
      <c r="E45" s="254" t="s">
        <v>82</v>
      </c>
      <c r="F45" s="324"/>
      <c r="G45" s="323"/>
      <c r="H45" s="324"/>
      <c r="I45" s="209">
        <v>50000</v>
      </c>
    </row>
    <row r="46" spans="1:9" ht="31.5">
      <c r="A46" s="237" t="s">
        <v>179</v>
      </c>
      <c r="B46" s="133">
        <v>3200</v>
      </c>
      <c r="C46" s="237" t="s">
        <v>204</v>
      </c>
      <c r="D46" s="50" t="s">
        <v>202</v>
      </c>
      <c r="E46" s="325" t="s">
        <v>82</v>
      </c>
      <c r="F46" s="111"/>
      <c r="G46" s="218"/>
      <c r="H46" s="111"/>
      <c r="I46" s="233">
        <v>99000</v>
      </c>
    </row>
    <row r="47" spans="1:9" s="253" customFormat="1" ht="31.5">
      <c r="A47" s="105" t="s">
        <v>496</v>
      </c>
      <c r="B47" s="106" t="s">
        <v>495</v>
      </c>
      <c r="C47" s="334"/>
      <c r="D47" s="335" t="s">
        <v>725</v>
      </c>
      <c r="E47" s="325"/>
      <c r="F47" s="111"/>
      <c r="G47" s="218"/>
      <c r="H47" s="111"/>
      <c r="I47" s="111">
        <f>I48</f>
        <v>1000000</v>
      </c>
    </row>
    <row r="48" spans="1:9" s="253" customFormat="1" ht="31.5">
      <c r="A48" s="105" t="s">
        <v>497</v>
      </c>
      <c r="B48" s="105" t="s">
        <v>495</v>
      </c>
      <c r="C48" s="193"/>
      <c r="D48" s="336" t="s">
        <v>726</v>
      </c>
      <c r="E48" s="325"/>
      <c r="F48" s="111"/>
      <c r="G48" s="218"/>
      <c r="H48" s="111"/>
      <c r="I48" s="111">
        <f>I49</f>
        <v>1000000</v>
      </c>
    </row>
    <row r="49" spans="1:9" s="253" customFormat="1" ht="31.5">
      <c r="A49" s="237" t="s">
        <v>352</v>
      </c>
      <c r="B49" s="237" t="s">
        <v>344</v>
      </c>
      <c r="C49" s="174"/>
      <c r="D49" s="50" t="s">
        <v>194</v>
      </c>
      <c r="E49" s="325"/>
      <c r="F49" s="111"/>
      <c r="G49" s="218"/>
      <c r="H49" s="111"/>
      <c r="I49" s="233">
        <f>I50</f>
        <v>1000000</v>
      </c>
    </row>
    <row r="50" spans="1:9" s="83" customFormat="1" ht="47.25">
      <c r="A50" s="174" t="s">
        <v>353</v>
      </c>
      <c r="B50" s="174" t="s">
        <v>346</v>
      </c>
      <c r="C50" s="174">
        <v>1040</v>
      </c>
      <c r="D50" s="79" t="s">
        <v>195</v>
      </c>
      <c r="E50" s="337" t="s">
        <v>82</v>
      </c>
      <c r="F50" s="251"/>
      <c r="G50" s="255"/>
      <c r="H50" s="251"/>
      <c r="I50" s="209">
        <v>1000000</v>
      </c>
    </row>
    <row r="51" spans="1:9" ht="31.5">
      <c r="A51" s="320" t="s">
        <v>465</v>
      </c>
      <c r="B51" s="320" t="s">
        <v>464</v>
      </c>
      <c r="C51" s="193"/>
      <c r="D51" s="338" t="s">
        <v>727</v>
      </c>
      <c r="E51" s="243"/>
      <c r="F51" s="111"/>
      <c r="G51" s="111"/>
      <c r="H51" s="111"/>
      <c r="I51" s="113">
        <f>I52</f>
        <v>10570800</v>
      </c>
    </row>
    <row r="52" spans="1:9" ht="31.5">
      <c r="A52" s="105" t="s">
        <v>466</v>
      </c>
      <c r="B52" s="105" t="s">
        <v>464</v>
      </c>
      <c r="C52" s="193"/>
      <c r="D52" s="338" t="s">
        <v>728</v>
      </c>
      <c r="E52" s="243"/>
      <c r="F52" s="111"/>
      <c r="G52" s="111"/>
      <c r="H52" s="111"/>
      <c r="I52" s="113">
        <f>I53+I54+I55+I56+I57+I58</f>
        <v>10570800</v>
      </c>
    </row>
    <row r="53" spans="1:9" ht="47.25">
      <c r="A53" s="237" t="s">
        <v>355</v>
      </c>
      <c r="B53" s="237" t="s">
        <v>301</v>
      </c>
      <c r="C53" s="237" t="s">
        <v>142</v>
      </c>
      <c r="D53" s="339" t="s">
        <v>296</v>
      </c>
      <c r="E53" s="243" t="s">
        <v>82</v>
      </c>
      <c r="F53" s="111"/>
      <c r="G53" s="218"/>
      <c r="H53" s="111"/>
      <c r="I53" s="240">
        <v>2212500</v>
      </c>
    </row>
    <row r="54" spans="1:9" ht="15.75">
      <c r="A54" s="237" t="s">
        <v>356</v>
      </c>
      <c r="B54" s="237" t="s">
        <v>357</v>
      </c>
      <c r="C54" s="237" t="s">
        <v>358</v>
      </c>
      <c r="D54" s="339" t="s">
        <v>359</v>
      </c>
      <c r="E54" s="340" t="s">
        <v>82</v>
      </c>
      <c r="F54" s="111"/>
      <c r="G54" s="218"/>
      <c r="H54" s="111"/>
      <c r="I54" s="240">
        <v>2430000</v>
      </c>
    </row>
    <row r="55" spans="1:9" ht="15.75">
      <c r="A55" s="237" t="s">
        <v>361</v>
      </c>
      <c r="B55" s="333">
        <v>4030</v>
      </c>
      <c r="C55" s="237" t="s">
        <v>216</v>
      </c>
      <c r="D55" s="241" t="s">
        <v>211</v>
      </c>
      <c r="E55" s="243" t="s">
        <v>82</v>
      </c>
      <c r="F55" s="111"/>
      <c r="G55" s="218"/>
      <c r="H55" s="111"/>
      <c r="I55" s="240">
        <v>200000</v>
      </c>
    </row>
    <row r="56" spans="1:9" ht="15.75">
      <c r="A56" s="237" t="s">
        <v>362</v>
      </c>
      <c r="B56" s="333">
        <v>4040</v>
      </c>
      <c r="C56" s="237" t="s">
        <v>216</v>
      </c>
      <c r="D56" s="241" t="s">
        <v>212</v>
      </c>
      <c r="E56" s="243" t="s">
        <v>82</v>
      </c>
      <c r="F56" s="111"/>
      <c r="G56" s="218"/>
      <c r="H56" s="111"/>
      <c r="I56" s="240">
        <v>375300</v>
      </c>
    </row>
    <row r="57" spans="1:9" ht="126">
      <c r="A57" s="237" t="s">
        <v>362</v>
      </c>
      <c r="B57" s="333">
        <v>4040</v>
      </c>
      <c r="C57" s="237" t="s">
        <v>216</v>
      </c>
      <c r="D57" s="241" t="s">
        <v>212</v>
      </c>
      <c r="E57" s="319" t="s">
        <v>533</v>
      </c>
      <c r="F57" s="111"/>
      <c r="G57" s="218"/>
      <c r="H57" s="111"/>
      <c r="I57" s="240">
        <v>200000</v>
      </c>
    </row>
    <row r="58" spans="1:9" ht="31.5">
      <c r="A58" s="237" t="s">
        <v>363</v>
      </c>
      <c r="B58" s="333">
        <v>4080</v>
      </c>
      <c r="C58" s="237"/>
      <c r="D58" s="241" t="s">
        <v>213</v>
      </c>
      <c r="E58" s="319"/>
      <c r="F58" s="111"/>
      <c r="G58" s="218"/>
      <c r="H58" s="111"/>
      <c r="I58" s="240">
        <f>SUM(I59:I65)</f>
        <v>5153000</v>
      </c>
    </row>
    <row r="59" spans="1:9" s="81" customFormat="1" ht="15.75">
      <c r="A59" s="174" t="s">
        <v>186</v>
      </c>
      <c r="B59" s="193">
        <v>4082</v>
      </c>
      <c r="C59" s="174" t="s">
        <v>217</v>
      </c>
      <c r="D59" s="171" t="s">
        <v>172</v>
      </c>
      <c r="E59" s="337" t="s">
        <v>82</v>
      </c>
      <c r="F59" s="209"/>
      <c r="G59" s="245"/>
      <c r="H59" s="251"/>
      <c r="I59" s="184">
        <v>1851000</v>
      </c>
    </row>
    <row r="60" spans="1:9" s="81" customFormat="1" ht="63">
      <c r="A60" s="174" t="s">
        <v>186</v>
      </c>
      <c r="B60" s="193">
        <v>4082</v>
      </c>
      <c r="C60" s="174" t="s">
        <v>217</v>
      </c>
      <c r="D60" s="171" t="s">
        <v>172</v>
      </c>
      <c r="E60" s="208" t="s">
        <v>37</v>
      </c>
      <c r="F60" s="209"/>
      <c r="G60" s="245"/>
      <c r="H60" s="251"/>
      <c r="I60" s="184">
        <v>400000</v>
      </c>
    </row>
    <row r="61" spans="1:9" ht="47.25">
      <c r="A61" s="174" t="s">
        <v>186</v>
      </c>
      <c r="B61" s="193">
        <v>4082</v>
      </c>
      <c r="C61" s="174" t="s">
        <v>217</v>
      </c>
      <c r="D61" s="171" t="s">
        <v>172</v>
      </c>
      <c r="E61" s="208" t="s">
        <v>38</v>
      </c>
      <c r="F61" s="209"/>
      <c r="G61" s="245"/>
      <c r="H61" s="251"/>
      <c r="I61" s="184">
        <v>543000</v>
      </c>
    </row>
    <row r="62" spans="1:9" ht="63">
      <c r="A62" s="174" t="s">
        <v>186</v>
      </c>
      <c r="B62" s="193">
        <v>4082</v>
      </c>
      <c r="C62" s="174" t="s">
        <v>217</v>
      </c>
      <c r="D62" s="171" t="s">
        <v>172</v>
      </c>
      <c r="E62" s="208" t="s">
        <v>39</v>
      </c>
      <c r="F62" s="209"/>
      <c r="G62" s="245"/>
      <c r="H62" s="251"/>
      <c r="I62" s="184">
        <v>600000</v>
      </c>
    </row>
    <row r="63" spans="1:9" ht="78.75">
      <c r="A63" s="174" t="s">
        <v>186</v>
      </c>
      <c r="B63" s="193">
        <v>4082</v>
      </c>
      <c r="C63" s="174" t="s">
        <v>217</v>
      </c>
      <c r="D63" s="171" t="s">
        <v>172</v>
      </c>
      <c r="E63" s="208" t="s">
        <v>40</v>
      </c>
      <c r="F63" s="209"/>
      <c r="G63" s="245"/>
      <c r="H63" s="251"/>
      <c r="I63" s="184">
        <v>600000</v>
      </c>
    </row>
    <row r="64" spans="1:9" ht="47.25">
      <c r="A64" s="174" t="s">
        <v>186</v>
      </c>
      <c r="B64" s="193">
        <v>4082</v>
      </c>
      <c r="C64" s="174" t="s">
        <v>217</v>
      </c>
      <c r="D64" s="171" t="s">
        <v>172</v>
      </c>
      <c r="E64" s="212" t="s">
        <v>697</v>
      </c>
      <c r="F64" s="209"/>
      <c r="G64" s="245"/>
      <c r="H64" s="251"/>
      <c r="I64" s="184">
        <v>910000</v>
      </c>
    </row>
    <row r="65" spans="1:9" ht="63">
      <c r="A65" s="174" t="s">
        <v>186</v>
      </c>
      <c r="B65" s="193">
        <v>4082</v>
      </c>
      <c r="C65" s="174" t="s">
        <v>217</v>
      </c>
      <c r="D65" s="171" t="s">
        <v>172</v>
      </c>
      <c r="E65" s="208" t="s">
        <v>41</v>
      </c>
      <c r="F65" s="209"/>
      <c r="G65" s="245"/>
      <c r="H65" s="251"/>
      <c r="I65" s="184">
        <v>249000</v>
      </c>
    </row>
    <row r="66" spans="1:9" ht="31.5">
      <c r="A66" s="320" t="s">
        <v>499</v>
      </c>
      <c r="B66" s="341">
        <v>11</v>
      </c>
      <c r="C66" s="175"/>
      <c r="D66" s="322" t="s">
        <v>729</v>
      </c>
      <c r="E66" s="325"/>
      <c r="F66" s="111"/>
      <c r="G66" s="218"/>
      <c r="H66" s="111"/>
      <c r="I66" s="111">
        <f>I67</f>
        <v>8203200</v>
      </c>
    </row>
    <row r="67" spans="1:9" ht="47.25">
      <c r="A67" s="105" t="s">
        <v>500</v>
      </c>
      <c r="B67" s="120">
        <v>11</v>
      </c>
      <c r="C67" s="175"/>
      <c r="D67" s="322" t="s">
        <v>730</v>
      </c>
      <c r="E67" s="325"/>
      <c r="F67" s="111"/>
      <c r="G67" s="218"/>
      <c r="H67" s="111"/>
      <c r="I67" s="111">
        <f>I68+I70+I75</f>
        <v>8203200</v>
      </c>
    </row>
    <row r="68" spans="1:9" ht="31.5">
      <c r="A68" s="237" t="s">
        <v>369</v>
      </c>
      <c r="B68" s="234" t="s">
        <v>426</v>
      </c>
      <c r="C68" s="342"/>
      <c r="D68" s="50" t="s">
        <v>592</v>
      </c>
      <c r="E68" s="325"/>
      <c r="F68" s="111"/>
      <c r="G68" s="218"/>
      <c r="H68" s="111"/>
      <c r="I68" s="233">
        <f>I69</f>
        <v>148000</v>
      </c>
    </row>
    <row r="69" spans="1:9" ht="31.5">
      <c r="A69" s="174" t="s">
        <v>370</v>
      </c>
      <c r="B69" s="175" t="s">
        <v>427</v>
      </c>
      <c r="C69" s="211" t="s">
        <v>424</v>
      </c>
      <c r="D69" s="79" t="s">
        <v>593</v>
      </c>
      <c r="E69" s="337" t="s">
        <v>82</v>
      </c>
      <c r="F69" s="251"/>
      <c r="G69" s="255"/>
      <c r="H69" s="251"/>
      <c r="I69" s="209">
        <v>148000</v>
      </c>
    </row>
    <row r="70" spans="1:9" ht="15.75">
      <c r="A70" s="237" t="s">
        <v>372</v>
      </c>
      <c r="B70" s="133">
        <v>5030</v>
      </c>
      <c r="C70" s="234"/>
      <c r="D70" s="50" t="s">
        <v>416</v>
      </c>
      <c r="E70" s="325"/>
      <c r="F70" s="111"/>
      <c r="G70" s="218"/>
      <c r="H70" s="111"/>
      <c r="I70" s="233">
        <f>SUM(I71:I74)</f>
        <v>2005200</v>
      </c>
    </row>
    <row r="71" spans="1:9" ht="31.5">
      <c r="A71" s="174" t="s">
        <v>373</v>
      </c>
      <c r="B71" s="49">
        <v>5031</v>
      </c>
      <c r="C71" s="175" t="s">
        <v>424</v>
      </c>
      <c r="D71" s="79" t="s">
        <v>417</v>
      </c>
      <c r="E71" s="337" t="s">
        <v>82</v>
      </c>
      <c r="F71" s="251"/>
      <c r="G71" s="255"/>
      <c r="H71" s="251"/>
      <c r="I71" s="209">
        <v>613000</v>
      </c>
    </row>
    <row r="72" spans="1:9" s="253" customFormat="1" ht="78.75">
      <c r="A72" s="174" t="s">
        <v>373</v>
      </c>
      <c r="B72" s="49">
        <v>5031</v>
      </c>
      <c r="C72" s="175" t="s">
        <v>424</v>
      </c>
      <c r="D72" s="79" t="s">
        <v>417</v>
      </c>
      <c r="E72" s="208" t="s">
        <v>472</v>
      </c>
      <c r="F72" s="251"/>
      <c r="G72" s="255"/>
      <c r="H72" s="251"/>
      <c r="I72" s="209">
        <v>957200</v>
      </c>
    </row>
    <row r="73" spans="1:9" ht="47.25">
      <c r="A73" s="174" t="s">
        <v>374</v>
      </c>
      <c r="B73" s="49">
        <v>5032</v>
      </c>
      <c r="C73" s="175" t="s">
        <v>424</v>
      </c>
      <c r="D73" s="79" t="s">
        <v>418</v>
      </c>
      <c r="E73" s="337" t="s">
        <v>82</v>
      </c>
      <c r="F73" s="251"/>
      <c r="G73" s="251"/>
      <c r="H73" s="251"/>
      <c r="I73" s="209">
        <v>315000</v>
      </c>
    </row>
    <row r="74" spans="1:9" ht="31.5">
      <c r="A74" s="174" t="s">
        <v>375</v>
      </c>
      <c r="B74" s="49">
        <v>5033</v>
      </c>
      <c r="C74" s="175" t="s">
        <v>424</v>
      </c>
      <c r="D74" s="79" t="s">
        <v>419</v>
      </c>
      <c r="E74" s="337" t="s">
        <v>82</v>
      </c>
      <c r="F74" s="251"/>
      <c r="G74" s="255"/>
      <c r="H74" s="251"/>
      <c r="I74" s="209">
        <v>120000</v>
      </c>
    </row>
    <row r="75" spans="1:9" ht="15.75">
      <c r="A75" s="237" t="s">
        <v>376</v>
      </c>
      <c r="B75" s="133">
        <v>5060</v>
      </c>
      <c r="C75" s="175"/>
      <c r="D75" s="343" t="s">
        <v>420</v>
      </c>
      <c r="E75" s="325"/>
      <c r="F75" s="111"/>
      <c r="G75" s="218"/>
      <c r="H75" s="111"/>
      <c r="I75" s="233">
        <f>I76</f>
        <v>6050000</v>
      </c>
    </row>
    <row r="76" spans="1:9" ht="47.25">
      <c r="A76" s="174" t="s">
        <v>378</v>
      </c>
      <c r="B76" s="49">
        <v>5062</v>
      </c>
      <c r="C76" s="175" t="s">
        <v>424</v>
      </c>
      <c r="D76" s="171" t="s">
        <v>421</v>
      </c>
      <c r="E76" s="337" t="s">
        <v>82</v>
      </c>
      <c r="F76" s="251"/>
      <c r="G76" s="255"/>
      <c r="H76" s="251"/>
      <c r="I76" s="209">
        <v>6050000</v>
      </c>
    </row>
    <row r="77" spans="1:9" ht="31.5">
      <c r="A77" s="277">
        <v>1500000</v>
      </c>
      <c r="B77" s="277">
        <v>15</v>
      </c>
      <c r="C77" s="237"/>
      <c r="D77" s="134" t="s">
        <v>0</v>
      </c>
      <c r="E77" s="218"/>
      <c r="F77" s="111"/>
      <c r="G77" s="218"/>
      <c r="H77" s="111"/>
      <c r="I77" s="111">
        <f>I78</f>
        <v>7350000</v>
      </c>
    </row>
    <row r="78" spans="1:9" ht="47.25">
      <c r="A78" s="119">
        <v>1510000</v>
      </c>
      <c r="B78" s="119">
        <v>15</v>
      </c>
      <c r="C78" s="237"/>
      <c r="D78" s="134" t="s">
        <v>21</v>
      </c>
      <c r="E78" s="243"/>
      <c r="F78" s="111"/>
      <c r="G78" s="218"/>
      <c r="H78" s="111"/>
      <c r="I78" s="113">
        <f>I79+I85+I86+I87+I88</f>
        <v>7350000</v>
      </c>
    </row>
    <row r="79" spans="1:9" ht="31.5">
      <c r="A79" s="78">
        <v>1517320</v>
      </c>
      <c r="B79" s="78">
        <v>7320</v>
      </c>
      <c r="C79" s="237"/>
      <c r="D79" s="50" t="s">
        <v>120</v>
      </c>
      <c r="E79" s="243"/>
      <c r="F79" s="111"/>
      <c r="G79" s="218"/>
      <c r="H79" s="111"/>
      <c r="I79" s="240">
        <f>SUM(I80:I84)</f>
        <v>4200000</v>
      </c>
    </row>
    <row r="80" spans="1:9" s="81" customFormat="1" ht="47.25">
      <c r="A80" s="183">
        <v>1517321</v>
      </c>
      <c r="B80" s="183">
        <v>7321</v>
      </c>
      <c r="C80" s="175" t="s">
        <v>392</v>
      </c>
      <c r="D80" s="79" t="s">
        <v>22</v>
      </c>
      <c r="E80" s="208" t="s">
        <v>688</v>
      </c>
      <c r="F80" s="209">
        <v>13308191</v>
      </c>
      <c r="G80" s="245">
        <v>12</v>
      </c>
      <c r="H80" s="209">
        <v>1614780</v>
      </c>
      <c r="I80" s="184">
        <v>1544000</v>
      </c>
    </row>
    <row r="81" spans="1:9" s="81" customFormat="1" ht="47.25">
      <c r="A81" s="183">
        <v>1517321</v>
      </c>
      <c r="B81" s="183">
        <v>7321</v>
      </c>
      <c r="C81" s="175" t="s">
        <v>392</v>
      </c>
      <c r="D81" s="79" t="s">
        <v>22</v>
      </c>
      <c r="E81" s="208" t="s">
        <v>708</v>
      </c>
      <c r="F81" s="209">
        <v>19331267</v>
      </c>
      <c r="G81" s="245">
        <v>94</v>
      </c>
      <c r="H81" s="209">
        <v>565453</v>
      </c>
      <c r="I81" s="184">
        <v>400000</v>
      </c>
    </row>
    <row r="82" spans="1:9" s="81" customFormat="1" ht="63">
      <c r="A82" s="183">
        <v>1517321</v>
      </c>
      <c r="B82" s="183">
        <v>7321</v>
      </c>
      <c r="C82" s="175" t="s">
        <v>392</v>
      </c>
      <c r="D82" s="79" t="s">
        <v>22</v>
      </c>
      <c r="E82" s="208" t="s">
        <v>709</v>
      </c>
      <c r="F82" s="209">
        <v>12073340</v>
      </c>
      <c r="G82" s="245">
        <v>15</v>
      </c>
      <c r="H82" s="209">
        <v>12073340</v>
      </c>
      <c r="I82" s="184">
        <v>1306000</v>
      </c>
    </row>
    <row r="83" spans="1:9" s="81" customFormat="1" ht="47.25">
      <c r="A83" s="183">
        <v>1517322</v>
      </c>
      <c r="B83" s="183">
        <v>7322</v>
      </c>
      <c r="C83" s="175" t="s">
        <v>392</v>
      </c>
      <c r="D83" s="79" t="s">
        <v>115</v>
      </c>
      <c r="E83" s="208" t="s">
        <v>114</v>
      </c>
      <c r="F83" s="209">
        <v>28397161</v>
      </c>
      <c r="G83" s="245">
        <v>59</v>
      </c>
      <c r="H83" s="209">
        <v>16722339</v>
      </c>
      <c r="I83" s="209">
        <v>450000</v>
      </c>
    </row>
    <row r="84" spans="1:9" s="81" customFormat="1" ht="31.5">
      <c r="A84" s="183">
        <v>1517322</v>
      </c>
      <c r="B84" s="183">
        <v>7322</v>
      </c>
      <c r="C84" s="175" t="s">
        <v>392</v>
      </c>
      <c r="D84" s="79" t="s">
        <v>115</v>
      </c>
      <c r="E84" s="208" t="s">
        <v>710</v>
      </c>
      <c r="F84" s="209">
        <v>99981200</v>
      </c>
      <c r="G84" s="245">
        <v>60</v>
      </c>
      <c r="H84" s="209">
        <v>5454857</v>
      </c>
      <c r="I84" s="209">
        <v>500000</v>
      </c>
    </row>
    <row r="85" spans="1:9" ht="63">
      <c r="A85" s="78">
        <v>1517340</v>
      </c>
      <c r="B85" s="333">
        <v>7340</v>
      </c>
      <c r="C85" s="237" t="s">
        <v>392</v>
      </c>
      <c r="D85" s="50" t="s">
        <v>597</v>
      </c>
      <c r="E85" s="400" t="s">
        <v>711</v>
      </c>
      <c r="F85" s="209">
        <v>21399690</v>
      </c>
      <c r="G85" s="245">
        <v>98</v>
      </c>
      <c r="H85" s="209">
        <v>1321378</v>
      </c>
      <c r="I85" s="233">
        <v>300000</v>
      </c>
    </row>
    <row r="86" spans="1:9" ht="78.75">
      <c r="A86" s="78">
        <v>1517370</v>
      </c>
      <c r="B86" s="333">
        <v>7370</v>
      </c>
      <c r="C86" s="237" t="s">
        <v>231</v>
      </c>
      <c r="D86" s="50" t="s">
        <v>396</v>
      </c>
      <c r="E86" s="325" t="s">
        <v>83</v>
      </c>
      <c r="F86" s="218"/>
      <c r="G86" s="111"/>
      <c r="H86" s="233"/>
      <c r="I86" s="233">
        <v>1100000</v>
      </c>
    </row>
    <row r="87" spans="1:9" ht="63">
      <c r="A87" s="78">
        <v>1517370</v>
      </c>
      <c r="B87" s="333">
        <v>7370</v>
      </c>
      <c r="C87" s="237" t="s">
        <v>231</v>
      </c>
      <c r="D87" s="50" t="s">
        <v>396</v>
      </c>
      <c r="E87" s="325" t="s">
        <v>712</v>
      </c>
      <c r="F87" s="218"/>
      <c r="G87" s="111"/>
      <c r="H87" s="233"/>
      <c r="I87" s="233">
        <v>1500000</v>
      </c>
    </row>
    <row r="88" spans="1:9" ht="78.75">
      <c r="A88" s="78">
        <v>1517370</v>
      </c>
      <c r="B88" s="333">
        <v>7370</v>
      </c>
      <c r="C88" s="237" t="s">
        <v>231</v>
      </c>
      <c r="D88" s="50" t="s">
        <v>396</v>
      </c>
      <c r="E88" s="325" t="s">
        <v>262</v>
      </c>
      <c r="F88" s="218"/>
      <c r="G88" s="111"/>
      <c r="H88" s="233"/>
      <c r="I88" s="233">
        <v>250000</v>
      </c>
    </row>
    <row r="89" spans="1:9" ht="31.5">
      <c r="A89" s="119">
        <v>1600000</v>
      </c>
      <c r="B89" s="119">
        <v>16</v>
      </c>
      <c r="C89" s="105"/>
      <c r="D89" s="102" t="s">
        <v>1</v>
      </c>
      <c r="E89" s="401"/>
      <c r="F89" s="233"/>
      <c r="G89" s="401"/>
      <c r="H89" s="233"/>
      <c r="I89" s="111">
        <f>I90</f>
        <v>1185600</v>
      </c>
    </row>
    <row r="90" spans="1:9" ht="47.25">
      <c r="A90" s="119">
        <v>1610000</v>
      </c>
      <c r="B90" s="119">
        <v>16</v>
      </c>
      <c r="C90" s="105"/>
      <c r="D90" s="102" t="s">
        <v>2</v>
      </c>
      <c r="E90" s="401"/>
      <c r="F90" s="233"/>
      <c r="G90" s="401"/>
      <c r="H90" s="233"/>
      <c r="I90" s="111">
        <f>I91+I93</f>
        <v>1185600</v>
      </c>
    </row>
    <row r="91" spans="1:9" ht="31.5">
      <c r="A91" s="78">
        <v>1616080</v>
      </c>
      <c r="B91" s="78">
        <v>6080</v>
      </c>
      <c r="C91" s="105"/>
      <c r="D91" s="50" t="s">
        <v>393</v>
      </c>
      <c r="E91" s="401"/>
      <c r="F91" s="233"/>
      <c r="G91" s="401"/>
      <c r="H91" s="233"/>
      <c r="I91" s="240">
        <f>I92</f>
        <v>1000000</v>
      </c>
    </row>
    <row r="92" spans="1:9" s="81" customFormat="1" ht="47.25">
      <c r="A92" s="183">
        <v>1616081</v>
      </c>
      <c r="B92" s="183">
        <v>6081</v>
      </c>
      <c r="C92" s="174" t="s">
        <v>394</v>
      </c>
      <c r="D92" s="79" t="s">
        <v>309</v>
      </c>
      <c r="E92" s="325" t="s">
        <v>310</v>
      </c>
      <c r="F92" s="233"/>
      <c r="G92" s="401"/>
      <c r="H92" s="233"/>
      <c r="I92" s="184">
        <v>1000000</v>
      </c>
    </row>
    <row r="93" spans="1:9" s="81" customFormat="1" ht="31.5">
      <c r="A93" s="78">
        <v>1617370</v>
      </c>
      <c r="B93" s="78">
        <v>7370</v>
      </c>
      <c r="C93" s="234" t="s">
        <v>231</v>
      </c>
      <c r="D93" s="50" t="s">
        <v>396</v>
      </c>
      <c r="E93" s="243" t="s">
        <v>82</v>
      </c>
      <c r="F93" s="233"/>
      <c r="G93" s="401"/>
      <c r="H93" s="233"/>
      <c r="I93" s="240">
        <v>185600</v>
      </c>
    </row>
    <row r="94" spans="1:9" s="81" customFormat="1" ht="78.75">
      <c r="A94" s="119">
        <v>1900000</v>
      </c>
      <c r="B94" s="119">
        <v>19</v>
      </c>
      <c r="C94" s="105"/>
      <c r="D94" s="102" t="s">
        <v>4</v>
      </c>
      <c r="E94" s="243"/>
      <c r="F94" s="233"/>
      <c r="G94" s="401"/>
      <c r="H94" s="233"/>
      <c r="I94" s="113">
        <f>I95</f>
        <v>5000000</v>
      </c>
    </row>
    <row r="95" spans="1:9" s="81" customFormat="1" ht="94.5">
      <c r="A95" s="119">
        <v>1910000</v>
      </c>
      <c r="B95" s="119">
        <v>19</v>
      </c>
      <c r="C95" s="105"/>
      <c r="D95" s="102" t="s">
        <v>23</v>
      </c>
      <c r="E95" s="243"/>
      <c r="F95" s="233"/>
      <c r="G95" s="401"/>
      <c r="H95" s="233"/>
      <c r="I95" s="113">
        <f>I96+I97</f>
        <v>5000000</v>
      </c>
    </row>
    <row r="96" spans="1:9" s="81" customFormat="1" ht="15.75">
      <c r="A96" s="78">
        <v>1917430</v>
      </c>
      <c r="B96" s="78">
        <v>7430</v>
      </c>
      <c r="C96" s="234" t="s">
        <v>272</v>
      </c>
      <c r="D96" s="235" t="s">
        <v>273</v>
      </c>
      <c r="E96" s="340" t="s">
        <v>82</v>
      </c>
      <c r="F96" s="233"/>
      <c r="G96" s="401"/>
      <c r="H96" s="233"/>
      <c r="I96" s="240">
        <v>2000000</v>
      </c>
    </row>
    <row r="97" spans="1:9" s="81" customFormat="1" ht="31.5">
      <c r="A97" s="78">
        <v>1917460</v>
      </c>
      <c r="B97" s="274">
        <v>7460</v>
      </c>
      <c r="C97" s="234" t="s">
        <v>386</v>
      </c>
      <c r="D97" s="364" t="s">
        <v>387</v>
      </c>
      <c r="E97" s="243"/>
      <c r="F97" s="233"/>
      <c r="G97" s="401"/>
      <c r="H97" s="233"/>
      <c r="I97" s="240">
        <f>I98</f>
        <v>3000000</v>
      </c>
    </row>
    <row r="98" spans="1:9" s="81" customFormat="1" ht="47.25">
      <c r="A98" s="183">
        <v>1917461</v>
      </c>
      <c r="B98" s="195">
        <v>7461</v>
      </c>
      <c r="C98" s="175" t="s">
        <v>386</v>
      </c>
      <c r="D98" s="220" t="s">
        <v>388</v>
      </c>
      <c r="E98" s="340" t="s">
        <v>82</v>
      </c>
      <c r="F98" s="233"/>
      <c r="G98" s="401"/>
      <c r="H98" s="233"/>
      <c r="I98" s="184">
        <v>3000000</v>
      </c>
    </row>
    <row r="99" spans="1:9" s="81" customFormat="1" ht="47.25">
      <c r="A99" s="320" t="s">
        <v>453</v>
      </c>
      <c r="B99" s="321" t="s">
        <v>452</v>
      </c>
      <c r="C99" s="234"/>
      <c r="D99" s="102" t="s">
        <v>10</v>
      </c>
      <c r="E99" s="401"/>
      <c r="F99" s="233"/>
      <c r="G99" s="401"/>
      <c r="H99" s="233"/>
      <c r="I99" s="111">
        <f>I100</f>
        <v>160000</v>
      </c>
    </row>
    <row r="100" spans="1:9" ht="63">
      <c r="A100" s="105" t="s">
        <v>454</v>
      </c>
      <c r="B100" s="106" t="s">
        <v>452</v>
      </c>
      <c r="C100" s="234"/>
      <c r="D100" s="102" t="s">
        <v>11</v>
      </c>
      <c r="E100" s="400"/>
      <c r="F100" s="233"/>
      <c r="G100" s="401"/>
      <c r="H100" s="233"/>
      <c r="I100" s="111">
        <f>I101</f>
        <v>160000</v>
      </c>
    </row>
    <row r="101" spans="1:9" ht="31.5">
      <c r="A101" s="237" t="s">
        <v>277</v>
      </c>
      <c r="B101" s="234" t="s">
        <v>234</v>
      </c>
      <c r="C101" s="234" t="s">
        <v>235</v>
      </c>
      <c r="D101" s="339" t="s">
        <v>236</v>
      </c>
      <c r="E101" s="325" t="s">
        <v>82</v>
      </c>
      <c r="F101" s="233"/>
      <c r="G101" s="401"/>
      <c r="H101" s="233"/>
      <c r="I101" s="240">
        <v>160000</v>
      </c>
    </row>
    <row r="102" spans="1:9" ht="31.5">
      <c r="A102" s="119">
        <v>3000000</v>
      </c>
      <c r="B102" s="119">
        <v>30</v>
      </c>
      <c r="C102" s="234"/>
      <c r="D102" s="102" t="s">
        <v>16</v>
      </c>
      <c r="E102" s="401"/>
      <c r="F102" s="233"/>
      <c r="G102" s="401"/>
      <c r="H102" s="233"/>
      <c r="I102" s="113">
        <f>I103</f>
        <v>508000</v>
      </c>
    </row>
    <row r="103" spans="1:9" ht="47.25">
      <c r="A103" s="119">
        <v>3010000</v>
      </c>
      <c r="B103" s="119">
        <v>30</v>
      </c>
      <c r="C103" s="234"/>
      <c r="D103" s="102" t="s">
        <v>17</v>
      </c>
      <c r="E103" s="401"/>
      <c r="F103" s="233"/>
      <c r="G103" s="401"/>
      <c r="H103" s="233"/>
      <c r="I103" s="113">
        <f>I104</f>
        <v>508000</v>
      </c>
    </row>
    <row r="104" spans="1:9" ht="31.5">
      <c r="A104" s="78">
        <v>3018110</v>
      </c>
      <c r="B104" s="78">
        <v>8110</v>
      </c>
      <c r="C104" s="234" t="s">
        <v>281</v>
      </c>
      <c r="D104" s="235" t="s">
        <v>713</v>
      </c>
      <c r="E104" s="325" t="s">
        <v>82</v>
      </c>
      <c r="F104" s="233"/>
      <c r="G104" s="401"/>
      <c r="H104" s="233"/>
      <c r="I104" s="240">
        <v>508000</v>
      </c>
    </row>
    <row r="105" spans="1:9" s="189" customFormat="1" ht="15.75">
      <c r="A105" s="274"/>
      <c r="B105" s="274"/>
      <c r="C105" s="359"/>
      <c r="D105" s="197" t="s">
        <v>483</v>
      </c>
      <c r="E105" s="393"/>
      <c r="F105" s="167"/>
      <c r="G105" s="393"/>
      <c r="H105" s="167"/>
      <c r="I105" s="112">
        <f>I5+I13+I17+I21+I35+I47+I51+I66+I77+I89+I94+I99+I102</f>
        <v>91346100</v>
      </c>
    </row>
    <row r="106" ht="12.75">
      <c r="I106" s="238">
        <f>'дод.3 за ГРК'!P224</f>
        <v>91346100</v>
      </c>
    </row>
    <row r="108" spans="4:8" ht="18.75">
      <c r="D108" s="198" t="s">
        <v>549</v>
      </c>
      <c r="E108" s="430"/>
      <c r="F108" s="430"/>
      <c r="H108" s="116" t="s">
        <v>550</v>
      </c>
    </row>
  </sheetData>
  <sheetProtection/>
  <mergeCells count="3">
    <mergeCell ref="E108:F108"/>
    <mergeCell ref="F1:I1"/>
    <mergeCell ref="A2:I2"/>
  </mergeCells>
  <printOptions horizontalCentered="1"/>
  <pageMargins left="0.2362204724409449" right="0" top="0.9055118110236221" bottom="0.31496062992125984" header="0.2362204724409449" footer="0.1968503937007874"/>
  <pageSetup horizontalDpi="600" verticalDpi="600" orientation="landscape" paperSize="9" scale="8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3"/>
  <sheetViews>
    <sheetView showZeros="0" view="pageBreakPreview" zoomScale="85" zoomScaleNormal="75" zoomScaleSheetLayoutView="8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:H1"/>
    </sheetView>
  </sheetViews>
  <sheetFormatPr defaultColWidth="9.16015625" defaultRowHeight="12.75"/>
  <cols>
    <col min="1" max="1" width="11.83203125" style="161" customWidth="1"/>
    <col min="2" max="2" width="7.16015625" style="161" customWidth="1"/>
    <col min="3" max="3" width="8.16015625" style="161" customWidth="1"/>
    <col min="4" max="4" width="55.5" style="127" customWidth="1"/>
    <col min="5" max="5" width="76.83203125" style="127" customWidth="1"/>
    <col min="6" max="6" width="16" style="8" customWidth="1"/>
    <col min="7" max="7" width="15.16015625" style="8" customWidth="1"/>
    <col min="8" max="8" width="13.66015625" style="8" customWidth="1"/>
    <col min="9" max="9" width="14.33203125" style="7" customWidth="1"/>
    <col min="10" max="16384" width="9.16015625" style="7" customWidth="1"/>
  </cols>
  <sheetData>
    <row r="1" spans="6:8" ht="63" customHeight="1">
      <c r="F1" s="402" t="s">
        <v>259</v>
      </c>
      <c r="G1" s="402"/>
      <c r="H1" s="402"/>
    </row>
    <row r="2" spans="1:8" ht="44.25" customHeight="1">
      <c r="A2" s="432" t="s">
        <v>473</v>
      </c>
      <c r="B2" s="431"/>
      <c r="C2" s="431"/>
      <c r="D2" s="431"/>
      <c r="E2" s="431"/>
      <c r="F2" s="431"/>
      <c r="G2" s="431"/>
      <c r="H2" s="431"/>
    </row>
    <row r="3" spans="1:8" ht="18.75">
      <c r="A3" s="33"/>
      <c r="B3" s="34"/>
      <c r="C3" s="34"/>
      <c r="D3" s="131"/>
      <c r="E3" s="128"/>
      <c r="F3" s="36"/>
      <c r="G3" s="37"/>
      <c r="H3" s="31" t="s">
        <v>498</v>
      </c>
    </row>
    <row r="4" spans="1:8" ht="107.25" customHeight="1">
      <c r="A4" s="366" t="s">
        <v>552</v>
      </c>
      <c r="B4" s="1" t="s">
        <v>116</v>
      </c>
      <c r="C4" s="367" t="s">
        <v>551</v>
      </c>
      <c r="D4" s="367" t="s">
        <v>564</v>
      </c>
      <c r="E4" s="258" t="s">
        <v>489</v>
      </c>
      <c r="F4" s="366" t="s">
        <v>438</v>
      </c>
      <c r="G4" s="368" t="s">
        <v>439</v>
      </c>
      <c r="H4" s="368" t="s">
        <v>490</v>
      </c>
    </row>
    <row r="5" spans="1:9" s="22" customFormat="1" ht="15.75">
      <c r="A5" s="320" t="s">
        <v>481</v>
      </c>
      <c r="B5" s="321" t="s">
        <v>492</v>
      </c>
      <c r="C5" s="320"/>
      <c r="D5" s="322" t="s">
        <v>714</v>
      </c>
      <c r="E5" s="345"/>
      <c r="F5" s="324">
        <f>F6</f>
        <v>3515000</v>
      </c>
      <c r="G5" s="324">
        <f>G6</f>
        <v>11282000</v>
      </c>
      <c r="H5" s="324">
        <f>H6</f>
        <v>14797000</v>
      </c>
      <c r="I5" s="394"/>
    </row>
    <row r="6" spans="1:8" ht="15.75">
      <c r="A6" s="320" t="s">
        <v>475</v>
      </c>
      <c r="B6" s="321" t="s">
        <v>492</v>
      </c>
      <c r="C6" s="320"/>
      <c r="D6" s="322" t="s">
        <v>715</v>
      </c>
      <c r="E6" s="345"/>
      <c r="F6" s="324">
        <f>F7+F10+F12</f>
        <v>3515000</v>
      </c>
      <c r="G6" s="324">
        <f>G7+G10+G12</f>
        <v>11282000</v>
      </c>
      <c r="H6" s="324">
        <f>H7+H10+H12</f>
        <v>14797000</v>
      </c>
    </row>
    <row r="7" spans="1:8" ht="31.5">
      <c r="A7" s="237" t="s">
        <v>225</v>
      </c>
      <c r="B7" s="234" t="s">
        <v>226</v>
      </c>
      <c r="C7" s="237" t="s">
        <v>227</v>
      </c>
      <c r="D7" s="235" t="s">
        <v>228</v>
      </c>
      <c r="E7" s="206"/>
      <c r="F7" s="233">
        <f>F8+F9</f>
        <v>2565000</v>
      </c>
      <c r="G7" s="233">
        <f>G8+G9</f>
        <v>8982000</v>
      </c>
      <c r="H7" s="233">
        <f>H8+H9</f>
        <v>11547000</v>
      </c>
    </row>
    <row r="8" spans="1:8" ht="70.5" customHeight="1">
      <c r="A8" s="237"/>
      <c r="B8" s="234"/>
      <c r="C8" s="237"/>
      <c r="D8" s="235"/>
      <c r="E8" s="319" t="s">
        <v>731</v>
      </c>
      <c r="F8" s="233">
        <v>2465000</v>
      </c>
      <c r="G8" s="233">
        <v>3497000</v>
      </c>
      <c r="H8" s="233">
        <f>F8+G8</f>
        <v>5962000</v>
      </c>
    </row>
    <row r="9" spans="1:8" ht="42.75" customHeight="1">
      <c r="A9" s="237"/>
      <c r="B9" s="234"/>
      <c r="C9" s="237"/>
      <c r="D9" s="235"/>
      <c r="E9" s="319" t="s">
        <v>68</v>
      </c>
      <c r="F9" s="233">
        <v>100000</v>
      </c>
      <c r="G9" s="233">
        <v>5485000</v>
      </c>
      <c r="H9" s="233">
        <f>F9+G9</f>
        <v>5585000</v>
      </c>
    </row>
    <row r="10" spans="1:8" ht="15.75">
      <c r="A10" s="237" t="s">
        <v>608</v>
      </c>
      <c r="B10" s="234" t="s">
        <v>609</v>
      </c>
      <c r="C10" s="237"/>
      <c r="D10" s="235" t="s">
        <v>612</v>
      </c>
      <c r="E10" s="319"/>
      <c r="F10" s="233">
        <f>F11</f>
        <v>0</v>
      </c>
      <c r="G10" s="233">
        <f>G11</f>
        <v>2300000</v>
      </c>
      <c r="H10" s="233">
        <f>H11</f>
        <v>2300000</v>
      </c>
    </row>
    <row r="11" spans="1:8" ht="47.25">
      <c r="A11" s="293" t="s">
        <v>92</v>
      </c>
      <c r="B11" s="294" t="s">
        <v>93</v>
      </c>
      <c r="C11" s="293" t="s">
        <v>231</v>
      </c>
      <c r="D11" s="398" t="s">
        <v>94</v>
      </c>
      <c r="E11" s="319" t="s">
        <v>68</v>
      </c>
      <c r="F11" s="233"/>
      <c r="G11" s="233">
        <v>2300000</v>
      </c>
      <c r="H11" s="233">
        <f>G11</f>
        <v>2300000</v>
      </c>
    </row>
    <row r="12" spans="1:8" ht="46.5" customHeight="1">
      <c r="A12" s="237" t="s">
        <v>233</v>
      </c>
      <c r="B12" s="234" t="s">
        <v>234</v>
      </c>
      <c r="C12" s="237" t="s">
        <v>235</v>
      </c>
      <c r="D12" s="235" t="s">
        <v>236</v>
      </c>
      <c r="E12" s="319" t="s">
        <v>69</v>
      </c>
      <c r="F12" s="233">
        <v>950000</v>
      </c>
      <c r="G12" s="233"/>
      <c r="H12" s="233">
        <f>F12+G12</f>
        <v>950000</v>
      </c>
    </row>
    <row r="13" spans="1:9" ht="33" customHeight="1">
      <c r="A13" s="105" t="s">
        <v>449</v>
      </c>
      <c r="B13" s="105" t="s">
        <v>451</v>
      </c>
      <c r="C13" s="234"/>
      <c r="D13" s="118" t="s">
        <v>716</v>
      </c>
      <c r="E13" s="319"/>
      <c r="F13" s="111">
        <f>F14</f>
        <v>8186700</v>
      </c>
      <c r="G13" s="111">
        <f>G14</f>
        <v>650000</v>
      </c>
      <c r="H13" s="111">
        <f>H14</f>
        <v>8836700</v>
      </c>
      <c r="I13" s="395"/>
    </row>
    <row r="14" spans="1:8" ht="27" customHeight="1">
      <c r="A14" s="105" t="s">
        <v>450</v>
      </c>
      <c r="B14" s="105" t="s">
        <v>451</v>
      </c>
      <c r="C14" s="234"/>
      <c r="D14" s="118" t="s">
        <v>717</v>
      </c>
      <c r="E14" s="319"/>
      <c r="F14" s="111">
        <f>F15+F19+F21+F23+F25+F26+F28+F29</f>
        <v>8186700</v>
      </c>
      <c r="G14" s="111">
        <f>G15+G19+G21+G23+G25+G26+G28+G29</f>
        <v>650000</v>
      </c>
      <c r="H14" s="111">
        <f>H15+H19+H21+H23+H25+H26+H28+H29</f>
        <v>8836700</v>
      </c>
    </row>
    <row r="15" spans="1:8" ht="27" customHeight="1">
      <c r="A15" s="237" t="s">
        <v>248</v>
      </c>
      <c r="B15" s="78">
        <v>1160</v>
      </c>
      <c r="C15" s="237"/>
      <c r="D15" s="50" t="s">
        <v>146</v>
      </c>
      <c r="E15" s="319"/>
      <c r="F15" s="233">
        <f>F17+F18</f>
        <v>1172700</v>
      </c>
      <c r="G15" s="233">
        <f>G17+G18</f>
        <v>0</v>
      </c>
      <c r="H15" s="233">
        <f>H17+H18</f>
        <v>1172700</v>
      </c>
    </row>
    <row r="16" spans="1:8" ht="15.75">
      <c r="A16" s="237" t="s">
        <v>30</v>
      </c>
      <c r="B16" s="183">
        <v>1162</v>
      </c>
      <c r="C16" s="174" t="s">
        <v>147</v>
      </c>
      <c r="D16" s="79" t="s">
        <v>668</v>
      </c>
      <c r="E16" s="319"/>
      <c r="F16" s="233">
        <f>SUM(F17:F18)</f>
        <v>1172700</v>
      </c>
      <c r="G16" s="233">
        <f>SUM(G17:G18)</f>
        <v>0</v>
      </c>
      <c r="H16" s="233">
        <f>SUM(H17:H18)</f>
        <v>1172700</v>
      </c>
    </row>
    <row r="17" spans="1:8" ht="31.5">
      <c r="A17" s="237"/>
      <c r="B17" s="237"/>
      <c r="C17" s="234"/>
      <c r="D17" s="235"/>
      <c r="E17" s="319" t="s">
        <v>119</v>
      </c>
      <c r="F17" s="233">
        <v>888500</v>
      </c>
      <c r="G17" s="233"/>
      <c r="H17" s="233">
        <f>F17+G17</f>
        <v>888500</v>
      </c>
    </row>
    <row r="18" spans="1:8" ht="31.5">
      <c r="A18" s="237"/>
      <c r="B18" s="237"/>
      <c r="C18" s="234"/>
      <c r="D18" s="235"/>
      <c r="E18" s="319" t="s">
        <v>70</v>
      </c>
      <c r="F18" s="233">
        <v>284200</v>
      </c>
      <c r="G18" s="233"/>
      <c r="H18" s="233">
        <f>F18+G18</f>
        <v>284200</v>
      </c>
    </row>
    <row r="19" spans="1:8" ht="31.5">
      <c r="A19" s="237" t="s">
        <v>382</v>
      </c>
      <c r="B19" s="237" t="s">
        <v>344</v>
      </c>
      <c r="C19" s="234"/>
      <c r="D19" s="50" t="s">
        <v>194</v>
      </c>
      <c r="E19" s="319"/>
      <c r="F19" s="233">
        <f>F20</f>
        <v>280000</v>
      </c>
      <c r="G19" s="233">
        <f>G20</f>
        <v>0</v>
      </c>
      <c r="H19" s="233">
        <f>H20</f>
        <v>280000</v>
      </c>
    </row>
    <row r="20" spans="1:8" s="210" customFormat="1" ht="31.5">
      <c r="A20" s="175" t="s">
        <v>271</v>
      </c>
      <c r="B20" s="183">
        <v>3112</v>
      </c>
      <c r="C20" s="175" t="s">
        <v>196</v>
      </c>
      <c r="D20" s="173" t="s">
        <v>205</v>
      </c>
      <c r="E20" s="208" t="s">
        <v>287</v>
      </c>
      <c r="F20" s="209">
        <v>280000</v>
      </c>
      <c r="G20" s="209"/>
      <c r="H20" s="209">
        <f>F20+G20</f>
        <v>280000</v>
      </c>
    </row>
    <row r="21" spans="1:8" s="210" customFormat="1" ht="22.5" customHeight="1">
      <c r="A21" s="237" t="s">
        <v>28</v>
      </c>
      <c r="B21" s="133">
        <v>3240</v>
      </c>
      <c r="C21" s="237"/>
      <c r="D21" s="379" t="s">
        <v>203</v>
      </c>
      <c r="E21" s="319"/>
      <c r="F21" s="240">
        <f>F22</f>
        <v>926700</v>
      </c>
      <c r="G21" s="240">
        <f>G22</f>
        <v>0</v>
      </c>
      <c r="H21" s="240">
        <f>H22</f>
        <v>926700</v>
      </c>
    </row>
    <row r="22" spans="1:8" s="81" customFormat="1" ht="42.75" customHeight="1">
      <c r="A22" s="174" t="s">
        <v>29</v>
      </c>
      <c r="B22" s="49">
        <v>3241</v>
      </c>
      <c r="C22" s="174" t="s">
        <v>204</v>
      </c>
      <c r="D22" s="171" t="s">
        <v>181</v>
      </c>
      <c r="E22" s="208" t="s">
        <v>307</v>
      </c>
      <c r="F22" s="184">
        <v>926700</v>
      </c>
      <c r="G22" s="209"/>
      <c r="H22" s="209">
        <f>F22+G22</f>
        <v>926700</v>
      </c>
    </row>
    <row r="23" spans="1:8" s="81" customFormat="1" ht="30" customHeight="1">
      <c r="A23" s="237" t="s">
        <v>247</v>
      </c>
      <c r="B23" s="333">
        <v>4080</v>
      </c>
      <c r="C23" s="237"/>
      <c r="D23" s="241" t="s">
        <v>213</v>
      </c>
      <c r="E23" s="208"/>
      <c r="F23" s="240">
        <f>F24</f>
        <v>1061100</v>
      </c>
      <c r="G23" s="240">
        <f>G24</f>
        <v>0</v>
      </c>
      <c r="H23" s="240">
        <f>H24</f>
        <v>1061100</v>
      </c>
    </row>
    <row r="24" spans="1:8" s="81" customFormat="1" ht="81" customHeight="1">
      <c r="A24" s="174" t="s">
        <v>31</v>
      </c>
      <c r="B24" s="193">
        <v>4082</v>
      </c>
      <c r="C24" s="174" t="s">
        <v>217</v>
      </c>
      <c r="D24" s="171" t="s">
        <v>172</v>
      </c>
      <c r="E24" s="382" t="s">
        <v>208</v>
      </c>
      <c r="F24" s="209">
        <v>1061100</v>
      </c>
      <c r="G24" s="209"/>
      <c r="H24" s="209">
        <f>F24+G24</f>
        <v>1061100</v>
      </c>
    </row>
    <row r="25" spans="1:8" ht="66" customHeight="1">
      <c r="A25" s="237" t="s">
        <v>242</v>
      </c>
      <c r="B25" s="237" t="s">
        <v>226</v>
      </c>
      <c r="C25" s="234" t="s">
        <v>227</v>
      </c>
      <c r="D25" s="235" t="s">
        <v>228</v>
      </c>
      <c r="E25" s="319" t="s">
        <v>731</v>
      </c>
      <c r="F25" s="233">
        <v>600000</v>
      </c>
      <c r="G25" s="233">
        <v>200000</v>
      </c>
      <c r="H25" s="233">
        <f>F25+G25</f>
        <v>800000</v>
      </c>
    </row>
    <row r="26" spans="1:8" ht="31.5">
      <c r="A26" s="237" t="s">
        <v>381</v>
      </c>
      <c r="B26" s="237" t="s">
        <v>380</v>
      </c>
      <c r="C26" s="234"/>
      <c r="D26" s="50" t="s">
        <v>379</v>
      </c>
      <c r="E26" s="319"/>
      <c r="F26" s="233">
        <f>F27</f>
        <v>3301200</v>
      </c>
      <c r="G26" s="233">
        <f>G27</f>
        <v>0</v>
      </c>
      <c r="H26" s="233">
        <f>H27</f>
        <v>3301200</v>
      </c>
    </row>
    <row r="27" spans="1:8" s="210" customFormat="1" ht="82.5" customHeight="1">
      <c r="A27" s="174" t="s">
        <v>243</v>
      </c>
      <c r="B27" s="174" t="s">
        <v>244</v>
      </c>
      <c r="C27" s="175" t="s">
        <v>245</v>
      </c>
      <c r="D27" s="173" t="s">
        <v>246</v>
      </c>
      <c r="E27" s="208" t="s">
        <v>731</v>
      </c>
      <c r="F27" s="209">
        <v>3301200</v>
      </c>
      <c r="G27" s="209"/>
      <c r="H27" s="233">
        <f>F27+G27</f>
        <v>3301200</v>
      </c>
    </row>
    <row r="28" spans="1:8" ht="32.25" customHeight="1">
      <c r="A28" s="237" t="s">
        <v>249</v>
      </c>
      <c r="B28" s="237" t="s">
        <v>250</v>
      </c>
      <c r="C28" s="234" t="s">
        <v>251</v>
      </c>
      <c r="D28" s="235" t="s">
        <v>263</v>
      </c>
      <c r="E28" s="319" t="s">
        <v>71</v>
      </c>
      <c r="F28" s="233">
        <v>565000</v>
      </c>
      <c r="G28" s="233">
        <v>450000</v>
      </c>
      <c r="H28" s="233">
        <f>F28+G28</f>
        <v>1015000</v>
      </c>
    </row>
    <row r="29" spans="1:8" ht="31.5">
      <c r="A29" s="237" t="s">
        <v>267</v>
      </c>
      <c r="B29" s="237" t="s">
        <v>268</v>
      </c>
      <c r="C29" s="234" t="s">
        <v>269</v>
      </c>
      <c r="D29" s="235" t="s">
        <v>270</v>
      </c>
      <c r="E29" s="319" t="s">
        <v>72</v>
      </c>
      <c r="F29" s="233">
        <v>280000</v>
      </c>
      <c r="G29" s="233"/>
      <c r="H29" s="233">
        <f>F29+G29</f>
        <v>280000</v>
      </c>
    </row>
    <row r="30" spans="1:8" ht="48.75" customHeight="1">
      <c r="A30" s="216" t="s">
        <v>456</v>
      </c>
      <c r="B30" s="216" t="s">
        <v>455</v>
      </c>
      <c r="C30" s="77"/>
      <c r="D30" s="121" t="s">
        <v>718</v>
      </c>
      <c r="E30" s="274"/>
      <c r="F30" s="219">
        <f aca="true" t="shared" si="0" ref="F30:H31">F31</f>
        <v>5130000</v>
      </c>
      <c r="G30" s="217">
        <f t="shared" si="0"/>
        <v>20170000</v>
      </c>
      <c r="H30" s="217">
        <f t="shared" si="0"/>
        <v>25300000</v>
      </c>
    </row>
    <row r="31" spans="1:8" ht="46.5" customHeight="1">
      <c r="A31" s="216" t="s">
        <v>457</v>
      </c>
      <c r="B31" s="216" t="s">
        <v>455</v>
      </c>
      <c r="C31" s="326"/>
      <c r="D31" s="121" t="s">
        <v>719</v>
      </c>
      <c r="E31" s="274"/>
      <c r="F31" s="219">
        <f t="shared" si="0"/>
        <v>5130000</v>
      </c>
      <c r="G31" s="219">
        <f t="shared" si="0"/>
        <v>20170000</v>
      </c>
      <c r="H31" s="219">
        <f t="shared" si="0"/>
        <v>25300000</v>
      </c>
    </row>
    <row r="32" spans="1:8" ht="36" customHeight="1">
      <c r="A32" s="326" t="s">
        <v>299</v>
      </c>
      <c r="B32" s="77">
        <v>1160</v>
      </c>
      <c r="C32" s="326"/>
      <c r="D32" s="50" t="s">
        <v>146</v>
      </c>
      <c r="E32" s="343"/>
      <c r="F32" s="346">
        <f>F33+F34</f>
        <v>5130000</v>
      </c>
      <c r="G32" s="346">
        <f>G33+G34</f>
        <v>20170000</v>
      </c>
      <c r="H32" s="346">
        <f>H33+H34</f>
        <v>25300000</v>
      </c>
    </row>
    <row r="33" spans="1:8" s="81" customFormat="1" ht="18.75" customHeight="1">
      <c r="A33" s="328" t="s">
        <v>174</v>
      </c>
      <c r="B33" s="327">
        <v>1162</v>
      </c>
      <c r="C33" s="328" t="s">
        <v>147</v>
      </c>
      <c r="D33" s="79" t="s">
        <v>668</v>
      </c>
      <c r="E33" s="171" t="s">
        <v>84</v>
      </c>
      <c r="F33" s="246">
        <v>5130000</v>
      </c>
      <c r="G33" s="247">
        <v>20000000</v>
      </c>
      <c r="H33" s="248">
        <f>F33+G33</f>
        <v>25130000</v>
      </c>
    </row>
    <row r="34" spans="1:8" s="81" customFormat="1" ht="48.75" customHeight="1">
      <c r="A34" s="328" t="s">
        <v>174</v>
      </c>
      <c r="B34" s="327">
        <v>1162</v>
      </c>
      <c r="C34" s="328" t="s">
        <v>147</v>
      </c>
      <c r="D34" s="79" t="s">
        <v>668</v>
      </c>
      <c r="E34" s="171" t="s">
        <v>85</v>
      </c>
      <c r="F34" s="246"/>
      <c r="G34" s="247">
        <v>170000</v>
      </c>
      <c r="H34" s="248">
        <f>F34+G34</f>
        <v>170000</v>
      </c>
    </row>
    <row r="35" spans="1:8" ht="50.25" customHeight="1">
      <c r="A35" s="321" t="s">
        <v>459</v>
      </c>
      <c r="B35" s="321" t="s">
        <v>458</v>
      </c>
      <c r="C35" s="234"/>
      <c r="D35" s="118" t="s">
        <v>720</v>
      </c>
      <c r="E35" s="129"/>
      <c r="F35" s="111">
        <f>F36</f>
        <v>66946700</v>
      </c>
      <c r="G35" s="111">
        <f>G36</f>
        <v>0</v>
      </c>
      <c r="H35" s="111">
        <f>H36</f>
        <v>66946700</v>
      </c>
    </row>
    <row r="36" spans="1:8" ht="54" customHeight="1">
      <c r="A36" s="106" t="s">
        <v>460</v>
      </c>
      <c r="B36" s="106" t="s">
        <v>458</v>
      </c>
      <c r="C36" s="234"/>
      <c r="D36" s="118" t="s">
        <v>721</v>
      </c>
      <c r="E36" s="129"/>
      <c r="F36" s="111">
        <f>F37+F41</f>
        <v>66946700</v>
      </c>
      <c r="G36" s="111">
        <f>G37+G41</f>
        <v>0</v>
      </c>
      <c r="H36" s="111">
        <f>H37+H41</f>
        <v>66946700</v>
      </c>
    </row>
    <row r="37" spans="1:8" ht="31.5">
      <c r="A37" s="237" t="s">
        <v>326</v>
      </c>
      <c r="B37" s="234" t="s">
        <v>327</v>
      </c>
      <c r="C37" s="175"/>
      <c r="D37" s="235" t="s">
        <v>165</v>
      </c>
      <c r="E37" s="129"/>
      <c r="F37" s="233">
        <f>SUM(F38:F40)</f>
        <v>15060800</v>
      </c>
      <c r="G37" s="233"/>
      <c r="H37" s="233">
        <f aca="true" t="shared" si="1" ref="H37:H47">F37+G37</f>
        <v>15060800</v>
      </c>
    </row>
    <row r="38" spans="1:8" s="210" customFormat="1" ht="31.5">
      <c r="A38" s="174" t="s">
        <v>328</v>
      </c>
      <c r="B38" s="174" t="s">
        <v>329</v>
      </c>
      <c r="C38" s="174" t="s">
        <v>167</v>
      </c>
      <c r="D38" s="173" t="s">
        <v>86</v>
      </c>
      <c r="E38" s="212" t="s">
        <v>87</v>
      </c>
      <c r="F38" s="209">
        <v>7740000</v>
      </c>
      <c r="G38" s="209"/>
      <c r="H38" s="209">
        <f t="shared" si="1"/>
        <v>7740000</v>
      </c>
    </row>
    <row r="39" spans="1:8" s="210" customFormat="1" ht="50.25" customHeight="1">
      <c r="A39" s="174" t="s">
        <v>331</v>
      </c>
      <c r="B39" s="174" t="s">
        <v>332</v>
      </c>
      <c r="C39" s="174" t="s">
        <v>167</v>
      </c>
      <c r="D39" s="173" t="s">
        <v>88</v>
      </c>
      <c r="E39" s="208" t="s">
        <v>121</v>
      </c>
      <c r="F39" s="209">
        <v>2320800</v>
      </c>
      <c r="G39" s="209"/>
      <c r="H39" s="209">
        <f t="shared" si="1"/>
        <v>2320800</v>
      </c>
    </row>
    <row r="40" spans="1:8" s="210" customFormat="1" ht="31.5">
      <c r="A40" s="174" t="s">
        <v>333</v>
      </c>
      <c r="B40" s="174" t="s">
        <v>334</v>
      </c>
      <c r="C40" s="174" t="s">
        <v>167</v>
      </c>
      <c r="D40" s="173" t="s">
        <v>169</v>
      </c>
      <c r="E40" s="212" t="s">
        <v>89</v>
      </c>
      <c r="F40" s="209">
        <v>5000000</v>
      </c>
      <c r="G40" s="209"/>
      <c r="H40" s="209">
        <f t="shared" si="1"/>
        <v>5000000</v>
      </c>
    </row>
    <row r="41" spans="1:8" ht="31.5">
      <c r="A41" s="234" t="s">
        <v>335</v>
      </c>
      <c r="B41" s="234" t="s">
        <v>336</v>
      </c>
      <c r="C41" s="234"/>
      <c r="D41" s="279" t="s">
        <v>696</v>
      </c>
      <c r="E41" s="347"/>
      <c r="F41" s="233">
        <f>SUM(F42:F47)</f>
        <v>51885900</v>
      </c>
      <c r="G41" s="233"/>
      <c r="H41" s="233">
        <f t="shared" si="1"/>
        <v>51885900</v>
      </c>
    </row>
    <row r="42" spans="1:8" ht="45" customHeight="1">
      <c r="A42" s="188" t="s">
        <v>695</v>
      </c>
      <c r="B42" s="49">
        <v>2152</v>
      </c>
      <c r="C42" s="175" t="s">
        <v>167</v>
      </c>
      <c r="D42" s="79" t="s">
        <v>625</v>
      </c>
      <c r="E42" s="208" t="s">
        <v>90</v>
      </c>
      <c r="F42" s="209">
        <v>35455900</v>
      </c>
      <c r="G42" s="209"/>
      <c r="H42" s="209">
        <f t="shared" si="1"/>
        <v>35455900</v>
      </c>
    </row>
    <row r="43" spans="1:8" ht="62.25" customHeight="1">
      <c r="A43" s="188" t="s">
        <v>695</v>
      </c>
      <c r="B43" s="49">
        <v>2152</v>
      </c>
      <c r="C43" s="175" t="s">
        <v>167</v>
      </c>
      <c r="D43" s="79" t="s">
        <v>625</v>
      </c>
      <c r="E43" s="208" t="s">
        <v>91</v>
      </c>
      <c r="F43" s="209">
        <v>5260000</v>
      </c>
      <c r="G43" s="209"/>
      <c r="H43" s="209">
        <f t="shared" si="1"/>
        <v>5260000</v>
      </c>
    </row>
    <row r="44" spans="1:8" ht="63" customHeight="1">
      <c r="A44" s="188" t="s">
        <v>695</v>
      </c>
      <c r="B44" s="49">
        <v>2152</v>
      </c>
      <c r="C44" s="175" t="s">
        <v>167</v>
      </c>
      <c r="D44" s="79" t="s">
        <v>625</v>
      </c>
      <c r="E44" s="208" t="s">
        <v>99</v>
      </c>
      <c r="F44" s="209">
        <v>4000000</v>
      </c>
      <c r="G44" s="251"/>
      <c r="H44" s="209">
        <f t="shared" si="1"/>
        <v>4000000</v>
      </c>
    </row>
    <row r="45" spans="1:8" ht="31.5">
      <c r="A45" s="188" t="s">
        <v>695</v>
      </c>
      <c r="B45" s="49">
        <v>2152</v>
      </c>
      <c r="C45" s="175" t="s">
        <v>167</v>
      </c>
      <c r="D45" s="79" t="s">
        <v>625</v>
      </c>
      <c r="E45" s="212" t="s">
        <v>538</v>
      </c>
      <c r="F45" s="209">
        <v>4670000</v>
      </c>
      <c r="G45" s="251"/>
      <c r="H45" s="209">
        <f t="shared" si="1"/>
        <v>4670000</v>
      </c>
    </row>
    <row r="46" spans="1:8" ht="31.5">
      <c r="A46" s="188" t="s">
        <v>695</v>
      </c>
      <c r="B46" s="49">
        <v>2152</v>
      </c>
      <c r="C46" s="175" t="s">
        <v>167</v>
      </c>
      <c r="D46" s="79" t="s">
        <v>625</v>
      </c>
      <c r="E46" s="208" t="s">
        <v>100</v>
      </c>
      <c r="F46" s="209">
        <v>2000000</v>
      </c>
      <c r="G46" s="209"/>
      <c r="H46" s="209">
        <f t="shared" si="1"/>
        <v>2000000</v>
      </c>
    </row>
    <row r="47" spans="1:8" ht="31.5">
      <c r="A47" s="188" t="s">
        <v>695</v>
      </c>
      <c r="B47" s="49">
        <v>2152</v>
      </c>
      <c r="C47" s="175" t="s">
        <v>167</v>
      </c>
      <c r="D47" s="79" t="s">
        <v>625</v>
      </c>
      <c r="E47" s="208" t="s">
        <v>101</v>
      </c>
      <c r="F47" s="209">
        <v>500000</v>
      </c>
      <c r="G47" s="209"/>
      <c r="H47" s="209">
        <f t="shared" si="1"/>
        <v>500000</v>
      </c>
    </row>
    <row r="48" spans="1:8" ht="50.25" customHeight="1">
      <c r="A48" s="320" t="s">
        <v>462</v>
      </c>
      <c r="B48" s="321" t="s">
        <v>461</v>
      </c>
      <c r="C48" s="237"/>
      <c r="D48" s="118" t="s">
        <v>722</v>
      </c>
      <c r="E48" s="319"/>
      <c r="F48" s="111">
        <f>F49</f>
        <v>22051500</v>
      </c>
      <c r="G48" s="111">
        <f>G49</f>
        <v>0</v>
      </c>
      <c r="H48" s="111">
        <f>H49</f>
        <v>22051500</v>
      </c>
    </row>
    <row r="49" spans="1:8" ht="54.75" customHeight="1">
      <c r="A49" s="105" t="s">
        <v>463</v>
      </c>
      <c r="B49" s="106" t="s">
        <v>461</v>
      </c>
      <c r="C49" s="237"/>
      <c r="D49" s="118" t="s">
        <v>723</v>
      </c>
      <c r="E49" s="243"/>
      <c r="F49" s="111">
        <f>F50+F54+F55</f>
        <v>22051500</v>
      </c>
      <c r="G49" s="111">
        <f>G50+G54+G55</f>
        <v>0</v>
      </c>
      <c r="H49" s="111">
        <f>H50+H54+H55</f>
        <v>22051500</v>
      </c>
    </row>
    <row r="50" spans="1:8" ht="47.25">
      <c r="A50" s="237" t="s">
        <v>347</v>
      </c>
      <c r="B50" s="133">
        <v>3120</v>
      </c>
      <c r="C50" s="333"/>
      <c r="D50" s="50" t="s">
        <v>197</v>
      </c>
      <c r="E50" s="244" t="s">
        <v>102</v>
      </c>
      <c r="F50" s="233">
        <f>SUM(F51:F53)</f>
        <v>690000</v>
      </c>
      <c r="G50" s="233">
        <f>SUM(G51:G53)</f>
        <v>0</v>
      </c>
      <c r="H50" s="233">
        <f>SUM(H51:H53)</f>
        <v>690000</v>
      </c>
    </row>
    <row r="51" spans="1:8" s="210" customFormat="1" ht="47.25">
      <c r="A51" s="174" t="s">
        <v>348</v>
      </c>
      <c r="B51" s="49">
        <v>3121</v>
      </c>
      <c r="C51" s="193">
        <v>1040</v>
      </c>
      <c r="D51" s="79" t="s">
        <v>198</v>
      </c>
      <c r="E51" s="252" t="s">
        <v>288</v>
      </c>
      <c r="F51" s="209">
        <v>340000</v>
      </c>
      <c r="G51" s="209"/>
      <c r="H51" s="209">
        <f>SUM(F51:G51)</f>
        <v>340000</v>
      </c>
    </row>
    <row r="52" spans="1:8" s="210" customFormat="1" ht="47.25">
      <c r="A52" s="174" t="s">
        <v>349</v>
      </c>
      <c r="B52" s="49">
        <v>3122</v>
      </c>
      <c r="C52" s="193">
        <v>1040</v>
      </c>
      <c r="D52" s="79" t="s">
        <v>199</v>
      </c>
      <c r="E52" s="252" t="s">
        <v>288</v>
      </c>
      <c r="F52" s="209">
        <v>110000</v>
      </c>
      <c r="G52" s="209"/>
      <c r="H52" s="209">
        <f>SUM(F52:G52)</f>
        <v>110000</v>
      </c>
    </row>
    <row r="53" spans="1:8" s="210" customFormat="1" ht="15.75">
      <c r="A53" s="174" t="s">
        <v>350</v>
      </c>
      <c r="B53" s="49">
        <v>3123</v>
      </c>
      <c r="C53" s="193">
        <v>1040</v>
      </c>
      <c r="D53" s="79" t="s">
        <v>200</v>
      </c>
      <c r="E53" s="252" t="s">
        <v>288</v>
      </c>
      <c r="F53" s="209">
        <v>240000</v>
      </c>
      <c r="G53" s="209"/>
      <c r="H53" s="209">
        <f>SUM(F53:G53)</f>
        <v>240000</v>
      </c>
    </row>
    <row r="54" spans="1:8" ht="80.25" customHeight="1">
      <c r="A54" s="237" t="s">
        <v>351</v>
      </c>
      <c r="B54" s="133">
        <v>3140</v>
      </c>
      <c r="C54" s="333">
        <v>1040</v>
      </c>
      <c r="D54" s="50" t="s">
        <v>201</v>
      </c>
      <c r="E54" s="348" t="s">
        <v>103</v>
      </c>
      <c r="F54" s="233">
        <v>4500000</v>
      </c>
      <c r="G54" s="233"/>
      <c r="H54" s="233">
        <f>SUM(F54:G54)</f>
        <v>4500000</v>
      </c>
    </row>
    <row r="55" spans="1:8" ht="15.75">
      <c r="A55" s="237" t="s">
        <v>180</v>
      </c>
      <c r="B55" s="133">
        <v>3240</v>
      </c>
      <c r="C55" s="237"/>
      <c r="D55" s="99" t="s">
        <v>203</v>
      </c>
      <c r="E55" s="41"/>
      <c r="F55" s="66">
        <f>F57+F56</f>
        <v>16861500</v>
      </c>
      <c r="G55" s="66">
        <f>G57+G56</f>
        <v>0</v>
      </c>
      <c r="H55" s="66">
        <f>H57+H56</f>
        <v>16861500</v>
      </c>
    </row>
    <row r="56" spans="1:8" ht="47.25">
      <c r="A56" s="174" t="s">
        <v>182</v>
      </c>
      <c r="B56" s="49">
        <v>3241</v>
      </c>
      <c r="C56" s="174" t="s">
        <v>204</v>
      </c>
      <c r="D56" s="79" t="s">
        <v>181</v>
      </c>
      <c r="E56" s="208" t="s">
        <v>102</v>
      </c>
      <c r="F56" s="209">
        <v>3761500</v>
      </c>
      <c r="G56" s="209"/>
      <c r="H56" s="209">
        <f>SUM(F56:G56)</f>
        <v>3761500</v>
      </c>
    </row>
    <row r="57" spans="1:8" ht="31.5">
      <c r="A57" s="174" t="s">
        <v>183</v>
      </c>
      <c r="B57" s="49">
        <v>3242</v>
      </c>
      <c r="C57" s="174" t="s">
        <v>204</v>
      </c>
      <c r="D57" s="79" t="s">
        <v>184</v>
      </c>
      <c r="E57" s="250" t="s">
        <v>104</v>
      </c>
      <c r="F57" s="209">
        <v>13100000</v>
      </c>
      <c r="G57" s="251"/>
      <c r="H57" s="209">
        <f>SUM(F57:G57)</f>
        <v>13100000</v>
      </c>
    </row>
    <row r="58" spans="1:8" ht="48" customHeight="1">
      <c r="A58" s="320" t="s">
        <v>496</v>
      </c>
      <c r="B58" s="321" t="s">
        <v>495</v>
      </c>
      <c r="C58" s="234"/>
      <c r="D58" s="102" t="s">
        <v>725</v>
      </c>
      <c r="E58" s="236"/>
      <c r="F58" s="111">
        <f aca="true" t="shared" si="2" ref="F58:H60">F59</f>
        <v>205000</v>
      </c>
      <c r="G58" s="111">
        <f t="shared" si="2"/>
        <v>0</v>
      </c>
      <c r="H58" s="111">
        <f t="shared" si="2"/>
        <v>205000</v>
      </c>
    </row>
    <row r="59" spans="1:8" ht="48" customHeight="1">
      <c r="A59" s="105" t="s">
        <v>497</v>
      </c>
      <c r="B59" s="105" t="s">
        <v>495</v>
      </c>
      <c r="C59" s="174"/>
      <c r="D59" s="349" t="s">
        <v>726</v>
      </c>
      <c r="E59" s="236"/>
      <c r="F59" s="111">
        <f t="shared" si="2"/>
        <v>205000</v>
      </c>
      <c r="G59" s="111">
        <f t="shared" si="2"/>
        <v>0</v>
      </c>
      <c r="H59" s="111">
        <f t="shared" si="2"/>
        <v>205000</v>
      </c>
    </row>
    <row r="60" spans="1:8" ht="31.5">
      <c r="A60" s="237" t="s">
        <v>352</v>
      </c>
      <c r="B60" s="237" t="s">
        <v>344</v>
      </c>
      <c r="C60" s="174"/>
      <c r="D60" s="50" t="s">
        <v>194</v>
      </c>
      <c r="E60" s="236"/>
      <c r="F60" s="233">
        <f t="shared" si="2"/>
        <v>205000</v>
      </c>
      <c r="G60" s="233">
        <f t="shared" si="2"/>
        <v>0</v>
      </c>
      <c r="H60" s="233">
        <f t="shared" si="2"/>
        <v>205000</v>
      </c>
    </row>
    <row r="61" spans="1:8" ht="31.5">
      <c r="A61" s="174" t="s">
        <v>354</v>
      </c>
      <c r="B61" s="174" t="s">
        <v>206</v>
      </c>
      <c r="C61" s="183">
        <v>1040</v>
      </c>
      <c r="D61" s="171" t="s">
        <v>205</v>
      </c>
      <c r="E61" s="250" t="s">
        <v>18</v>
      </c>
      <c r="F61" s="209">
        <v>205000</v>
      </c>
      <c r="G61" s="251"/>
      <c r="H61" s="209">
        <f>F61+G61</f>
        <v>205000</v>
      </c>
    </row>
    <row r="62" spans="1:8" ht="54" customHeight="1">
      <c r="A62" s="350" t="s">
        <v>465</v>
      </c>
      <c r="B62" s="350" t="s">
        <v>464</v>
      </c>
      <c r="C62" s="351"/>
      <c r="D62" s="338" t="s">
        <v>727</v>
      </c>
      <c r="E62" s="352"/>
      <c r="F62" s="324">
        <f aca="true" t="shared" si="3" ref="F62:H63">F63</f>
        <v>3952000</v>
      </c>
      <c r="G62" s="324">
        <f t="shared" si="3"/>
        <v>5153000</v>
      </c>
      <c r="H62" s="324">
        <f t="shared" si="3"/>
        <v>9105000</v>
      </c>
    </row>
    <row r="63" spans="1:8" ht="46.5" customHeight="1">
      <c r="A63" s="320" t="s">
        <v>466</v>
      </c>
      <c r="B63" s="320" t="s">
        <v>464</v>
      </c>
      <c r="C63" s="193"/>
      <c r="D63" s="338" t="s">
        <v>728</v>
      </c>
      <c r="E63" s="352"/>
      <c r="F63" s="324">
        <f t="shared" si="3"/>
        <v>3952000</v>
      </c>
      <c r="G63" s="324">
        <f t="shared" si="3"/>
        <v>5153000</v>
      </c>
      <c r="H63" s="324">
        <f t="shared" si="3"/>
        <v>9105000</v>
      </c>
    </row>
    <row r="64" spans="1:8" ht="38.25" customHeight="1">
      <c r="A64" s="237" t="s">
        <v>363</v>
      </c>
      <c r="B64" s="78">
        <v>4080</v>
      </c>
      <c r="C64" s="237"/>
      <c r="D64" s="353" t="s">
        <v>213</v>
      </c>
      <c r="E64" s="319"/>
      <c r="F64" s="233">
        <f>F65+F66</f>
        <v>3952000</v>
      </c>
      <c r="G64" s="233">
        <f>G65+G66</f>
        <v>5153000</v>
      </c>
      <c r="H64" s="233">
        <f>H65+H66</f>
        <v>9105000</v>
      </c>
    </row>
    <row r="65" spans="1:8" s="81" customFormat="1" ht="36" customHeight="1">
      <c r="A65" s="174" t="s">
        <v>186</v>
      </c>
      <c r="B65" s="183">
        <v>4082</v>
      </c>
      <c r="C65" s="174" t="s">
        <v>217</v>
      </c>
      <c r="D65" s="369" t="s">
        <v>172</v>
      </c>
      <c r="E65" s="208" t="s">
        <v>105</v>
      </c>
      <c r="F65" s="209">
        <v>3902000</v>
      </c>
      <c r="G65" s="209">
        <v>900000</v>
      </c>
      <c r="H65" s="209">
        <f>F65+G65</f>
        <v>4802000</v>
      </c>
    </row>
    <row r="66" spans="1:8" s="81" customFormat="1" ht="47.25">
      <c r="A66" s="174" t="s">
        <v>186</v>
      </c>
      <c r="B66" s="183">
        <v>4082</v>
      </c>
      <c r="C66" s="174" t="s">
        <v>217</v>
      </c>
      <c r="D66" s="369" t="s">
        <v>172</v>
      </c>
      <c r="E66" s="208" t="s">
        <v>106</v>
      </c>
      <c r="F66" s="209">
        <v>50000</v>
      </c>
      <c r="G66" s="209">
        <v>4253000</v>
      </c>
      <c r="H66" s="209">
        <f>F66+G66</f>
        <v>4303000</v>
      </c>
    </row>
    <row r="67" spans="1:8" ht="52.5" customHeight="1">
      <c r="A67" s="350" t="s">
        <v>499</v>
      </c>
      <c r="B67" s="354">
        <v>11</v>
      </c>
      <c r="C67" s="211"/>
      <c r="D67" s="355" t="s">
        <v>729</v>
      </c>
      <c r="E67" s="356"/>
      <c r="F67" s="324">
        <f>F68</f>
        <v>4593000</v>
      </c>
      <c r="G67" s="324">
        <f>G68</f>
        <v>6050000</v>
      </c>
      <c r="H67" s="324">
        <f>H68</f>
        <v>10643000</v>
      </c>
    </row>
    <row r="68" spans="1:8" ht="48" customHeight="1">
      <c r="A68" s="320" t="s">
        <v>500</v>
      </c>
      <c r="B68" s="354">
        <v>11</v>
      </c>
      <c r="C68" s="211"/>
      <c r="D68" s="357" t="s">
        <v>730</v>
      </c>
      <c r="E68" s="358"/>
      <c r="F68" s="370">
        <f>F69+F71</f>
        <v>4593000</v>
      </c>
      <c r="G68" s="370">
        <f>G69+G71</f>
        <v>6050000</v>
      </c>
      <c r="H68" s="370">
        <f>H69+H71</f>
        <v>10643000</v>
      </c>
    </row>
    <row r="69" spans="1:8" ht="38.25" customHeight="1">
      <c r="A69" s="359" t="s">
        <v>364</v>
      </c>
      <c r="B69" s="360">
        <v>3130</v>
      </c>
      <c r="C69" s="211"/>
      <c r="D69" s="353" t="s">
        <v>218</v>
      </c>
      <c r="E69" s="353"/>
      <c r="F69" s="233">
        <f>F70</f>
        <v>850000</v>
      </c>
      <c r="G69" s="233">
        <f>G70</f>
        <v>0</v>
      </c>
      <c r="H69" s="233">
        <f>H70</f>
        <v>850000</v>
      </c>
    </row>
    <row r="70" spans="1:8" ht="47.25">
      <c r="A70" s="213" t="s">
        <v>365</v>
      </c>
      <c r="B70" s="371">
        <v>3131</v>
      </c>
      <c r="C70" s="211" t="s">
        <v>196</v>
      </c>
      <c r="D70" s="369" t="s">
        <v>219</v>
      </c>
      <c r="E70" s="369" t="s">
        <v>107</v>
      </c>
      <c r="F70" s="209">
        <v>850000</v>
      </c>
      <c r="G70" s="209"/>
      <c r="H70" s="209">
        <f>F70+G70</f>
        <v>850000</v>
      </c>
    </row>
    <row r="71" spans="1:8" ht="44.25" customHeight="1">
      <c r="A71" s="359" t="s">
        <v>376</v>
      </c>
      <c r="B71" s="360">
        <v>5060</v>
      </c>
      <c r="C71" s="211"/>
      <c r="D71" s="353" t="s">
        <v>420</v>
      </c>
      <c r="E71" s="353"/>
      <c r="F71" s="233">
        <f>SUM(F72:F73)</f>
        <v>3743000</v>
      </c>
      <c r="G71" s="233">
        <f>SUM(G72:G73)</f>
        <v>6050000</v>
      </c>
      <c r="H71" s="233">
        <f>SUM(H72:H73)</f>
        <v>9793000</v>
      </c>
    </row>
    <row r="72" spans="1:8" s="210" customFormat="1" ht="47.25">
      <c r="A72" s="174" t="s">
        <v>378</v>
      </c>
      <c r="B72" s="49">
        <v>5062</v>
      </c>
      <c r="C72" s="211" t="s">
        <v>424</v>
      </c>
      <c r="D72" s="369" t="s">
        <v>421</v>
      </c>
      <c r="E72" s="214" t="s">
        <v>108</v>
      </c>
      <c r="F72" s="209">
        <v>3743000</v>
      </c>
      <c r="G72" s="209">
        <v>250000</v>
      </c>
      <c r="H72" s="209">
        <f>SUM(F72:G72)</f>
        <v>3993000</v>
      </c>
    </row>
    <row r="73" spans="1:8" s="253" customFormat="1" ht="47.25">
      <c r="A73" s="174" t="s">
        <v>378</v>
      </c>
      <c r="B73" s="49">
        <v>5062</v>
      </c>
      <c r="C73" s="211" t="s">
        <v>424</v>
      </c>
      <c r="D73" s="369" t="s">
        <v>421</v>
      </c>
      <c r="E73" s="369" t="s">
        <v>471</v>
      </c>
      <c r="F73" s="209"/>
      <c r="G73" s="209">
        <v>5800000</v>
      </c>
      <c r="H73" s="209">
        <f>SUM(F73:G73)</f>
        <v>5800000</v>
      </c>
    </row>
    <row r="74" spans="1:8" ht="66" customHeight="1">
      <c r="A74" s="277">
        <v>1600000</v>
      </c>
      <c r="B74" s="277">
        <v>16</v>
      </c>
      <c r="C74" s="320"/>
      <c r="D74" s="338" t="s">
        <v>1</v>
      </c>
      <c r="E74" s="319"/>
      <c r="F74" s="111">
        <f>F75</f>
        <v>5490800</v>
      </c>
      <c r="G74" s="111">
        <f>G75</f>
        <v>1705600</v>
      </c>
      <c r="H74" s="111">
        <f>H75</f>
        <v>7196400</v>
      </c>
    </row>
    <row r="75" spans="1:8" ht="54.75" customHeight="1">
      <c r="A75" s="119">
        <v>1610000</v>
      </c>
      <c r="B75" s="119">
        <v>16</v>
      </c>
      <c r="C75" s="105"/>
      <c r="D75" s="102" t="s">
        <v>2</v>
      </c>
      <c r="E75" s="319"/>
      <c r="F75" s="111">
        <f>F76+F82</f>
        <v>5490800</v>
      </c>
      <c r="G75" s="111">
        <f>G76+G82</f>
        <v>1705600</v>
      </c>
      <c r="H75" s="111">
        <f>H76+H82</f>
        <v>7196400</v>
      </c>
    </row>
    <row r="76" spans="1:8" ht="47.25">
      <c r="A76" s="78"/>
      <c r="B76" s="78"/>
      <c r="C76" s="49"/>
      <c r="D76" s="50"/>
      <c r="E76" s="65" t="s">
        <v>111</v>
      </c>
      <c r="F76" s="233">
        <f>F80+F78+F79</f>
        <v>5000000</v>
      </c>
      <c r="G76" s="233">
        <f>G80+G78+G79</f>
        <v>1520000</v>
      </c>
      <c r="H76" s="233">
        <f>H80+H78+H79</f>
        <v>6520000</v>
      </c>
    </row>
    <row r="77" spans="1:8" ht="38.25" customHeight="1">
      <c r="A77" s="78">
        <v>1616080</v>
      </c>
      <c r="B77" s="78">
        <v>6080</v>
      </c>
      <c r="C77" s="49"/>
      <c r="D77" s="50" t="s">
        <v>393</v>
      </c>
      <c r="E77" s="361" t="s">
        <v>288</v>
      </c>
      <c r="F77" s="233">
        <f>F78+F79</f>
        <v>283000</v>
      </c>
      <c r="G77" s="233">
        <f>G78+G79</f>
        <v>1029400</v>
      </c>
      <c r="H77" s="233">
        <f>H78+H79</f>
        <v>1312400</v>
      </c>
    </row>
    <row r="78" spans="1:8" s="210" customFormat="1" ht="30.75" customHeight="1">
      <c r="A78" s="183">
        <v>1616081</v>
      </c>
      <c r="B78" s="183">
        <v>6081</v>
      </c>
      <c r="C78" s="174" t="s">
        <v>394</v>
      </c>
      <c r="D78" s="398" t="s">
        <v>309</v>
      </c>
      <c r="E78" s="361" t="s">
        <v>288</v>
      </c>
      <c r="F78" s="209"/>
      <c r="G78" s="209">
        <v>1000000</v>
      </c>
      <c r="H78" s="209">
        <f>F78+G78</f>
        <v>1000000</v>
      </c>
    </row>
    <row r="79" spans="1:8" s="210" customFormat="1" ht="76.5" customHeight="1">
      <c r="A79" s="183">
        <v>1616084</v>
      </c>
      <c r="B79" s="183">
        <v>6084</v>
      </c>
      <c r="C79" s="175" t="s">
        <v>394</v>
      </c>
      <c r="D79" s="79" t="s">
        <v>395</v>
      </c>
      <c r="E79" s="361" t="s">
        <v>288</v>
      </c>
      <c r="F79" s="209">
        <v>283000</v>
      </c>
      <c r="G79" s="209">
        <v>29400</v>
      </c>
      <c r="H79" s="209">
        <f>G79+F79</f>
        <v>312400</v>
      </c>
    </row>
    <row r="80" spans="1:8" s="215" customFormat="1" ht="63" customHeight="1">
      <c r="A80" s="359" t="s">
        <v>411</v>
      </c>
      <c r="B80" s="359" t="s">
        <v>405</v>
      </c>
      <c r="C80" s="359"/>
      <c r="D80" s="50" t="s">
        <v>3</v>
      </c>
      <c r="E80" s="361" t="s">
        <v>288</v>
      </c>
      <c r="F80" s="233">
        <f>F81</f>
        <v>4717000</v>
      </c>
      <c r="G80" s="233">
        <f>G81</f>
        <v>490600</v>
      </c>
      <c r="H80" s="233">
        <f>H81</f>
        <v>5207600</v>
      </c>
    </row>
    <row r="81" spans="1:8" s="210" customFormat="1" ht="15" customHeight="1">
      <c r="A81" s="213" t="s">
        <v>412</v>
      </c>
      <c r="B81" s="195">
        <v>8821</v>
      </c>
      <c r="C81" s="49">
        <v>1060</v>
      </c>
      <c r="D81" s="220" t="s">
        <v>413</v>
      </c>
      <c r="E81" s="361" t="s">
        <v>288</v>
      </c>
      <c r="F81" s="209">
        <v>4717000</v>
      </c>
      <c r="G81" s="209">
        <v>490600</v>
      </c>
      <c r="H81" s="209">
        <f>G81+F81</f>
        <v>5207600</v>
      </c>
    </row>
    <row r="82" spans="1:8" ht="31.5">
      <c r="A82" s="78">
        <v>1617370</v>
      </c>
      <c r="B82" s="78">
        <v>7370</v>
      </c>
      <c r="C82" s="234" t="s">
        <v>231</v>
      </c>
      <c r="D82" s="50" t="s">
        <v>396</v>
      </c>
      <c r="E82" s="362" t="s">
        <v>112</v>
      </c>
      <c r="F82" s="233">
        <v>490800</v>
      </c>
      <c r="G82" s="233">
        <v>185600</v>
      </c>
      <c r="H82" s="233">
        <f>G82+F82</f>
        <v>676400</v>
      </c>
    </row>
    <row r="83" spans="1:8" ht="96" customHeight="1">
      <c r="A83" s="119">
        <v>1200000</v>
      </c>
      <c r="B83" s="119">
        <v>19</v>
      </c>
      <c r="C83" s="105"/>
      <c r="D83" s="102" t="s">
        <v>4</v>
      </c>
      <c r="E83" s="236"/>
      <c r="F83" s="111">
        <f>F84</f>
        <v>7000000</v>
      </c>
      <c r="G83" s="111">
        <f>G84</f>
        <v>2000000</v>
      </c>
      <c r="H83" s="111">
        <f>H84</f>
        <v>9000000</v>
      </c>
    </row>
    <row r="84" spans="1:8" ht="98.25" customHeight="1">
      <c r="A84" s="119">
        <v>1210000</v>
      </c>
      <c r="B84" s="119">
        <v>19</v>
      </c>
      <c r="C84" s="105"/>
      <c r="D84" s="102" t="s">
        <v>5</v>
      </c>
      <c r="E84" s="236"/>
      <c r="F84" s="111">
        <f>F85+F87+F88</f>
        <v>7000000</v>
      </c>
      <c r="G84" s="111">
        <f>G85+G87+G88</f>
        <v>2000000</v>
      </c>
      <c r="H84" s="111">
        <f>H85+H87+H88</f>
        <v>9000000</v>
      </c>
    </row>
    <row r="85" spans="1:8" ht="31.5">
      <c r="A85" s="78">
        <v>1916010</v>
      </c>
      <c r="B85" s="78">
        <v>6010</v>
      </c>
      <c r="C85" s="105"/>
      <c r="D85" s="339" t="s">
        <v>383</v>
      </c>
      <c r="E85" s="362"/>
      <c r="F85" s="233">
        <f>F86</f>
        <v>2000000</v>
      </c>
      <c r="G85" s="233">
        <f>G86</f>
        <v>0</v>
      </c>
      <c r="H85" s="233">
        <f>H86</f>
        <v>2000000</v>
      </c>
    </row>
    <row r="86" spans="1:8" ht="31.5">
      <c r="A86" s="183">
        <v>1916014</v>
      </c>
      <c r="B86" s="183">
        <v>6014</v>
      </c>
      <c r="C86" s="174" t="s">
        <v>384</v>
      </c>
      <c r="D86" s="194" t="s">
        <v>385</v>
      </c>
      <c r="E86" s="363" t="s">
        <v>109</v>
      </c>
      <c r="F86" s="209">
        <v>2000000</v>
      </c>
      <c r="G86" s="251"/>
      <c r="H86" s="209">
        <f>F86+G86</f>
        <v>2000000</v>
      </c>
    </row>
    <row r="87" spans="1:8" ht="31.5">
      <c r="A87" s="78">
        <v>1917430</v>
      </c>
      <c r="B87" s="78">
        <v>7430</v>
      </c>
      <c r="C87" s="234" t="s">
        <v>272</v>
      </c>
      <c r="D87" s="235" t="s">
        <v>273</v>
      </c>
      <c r="E87" s="236" t="s">
        <v>118</v>
      </c>
      <c r="F87" s="233">
        <v>2000000</v>
      </c>
      <c r="G87" s="233">
        <v>2000000</v>
      </c>
      <c r="H87" s="233">
        <f>F87+G87</f>
        <v>4000000</v>
      </c>
    </row>
    <row r="88" spans="1:8" ht="31.5">
      <c r="A88" s="359" t="s">
        <v>122</v>
      </c>
      <c r="B88" s="342" t="s">
        <v>389</v>
      </c>
      <c r="C88" s="359" t="s">
        <v>235</v>
      </c>
      <c r="D88" s="343" t="s">
        <v>390</v>
      </c>
      <c r="E88" s="362" t="s">
        <v>110</v>
      </c>
      <c r="F88" s="233">
        <v>3000000</v>
      </c>
      <c r="G88" s="111"/>
      <c r="H88" s="233">
        <f>F88+G88</f>
        <v>3000000</v>
      </c>
    </row>
    <row r="89" spans="1:8" ht="64.5" customHeight="1">
      <c r="A89" s="119">
        <v>2300000</v>
      </c>
      <c r="B89" s="119">
        <v>23</v>
      </c>
      <c r="C89" s="105"/>
      <c r="D89" s="102" t="s">
        <v>6</v>
      </c>
      <c r="E89" s="319"/>
      <c r="F89" s="111">
        <f>F90</f>
        <v>1998000</v>
      </c>
      <c r="G89" s="111">
        <f>G90</f>
        <v>0</v>
      </c>
      <c r="H89" s="111">
        <f>H90</f>
        <v>1998000</v>
      </c>
    </row>
    <row r="90" spans="1:8" ht="70.5" customHeight="1">
      <c r="A90" s="119">
        <v>2310000</v>
      </c>
      <c r="B90" s="119">
        <v>23</v>
      </c>
      <c r="C90" s="105"/>
      <c r="D90" s="102" t="s">
        <v>7</v>
      </c>
      <c r="E90" s="319"/>
      <c r="F90" s="111">
        <f>F91+F94</f>
        <v>1998000</v>
      </c>
      <c r="G90" s="111">
        <f>G91+G94</f>
        <v>0</v>
      </c>
      <c r="H90" s="111">
        <f>H91+H94</f>
        <v>1998000</v>
      </c>
    </row>
    <row r="91" spans="1:8" ht="32.25" customHeight="1">
      <c r="A91" s="78">
        <v>2318410</v>
      </c>
      <c r="B91" s="78">
        <v>8410</v>
      </c>
      <c r="C91" s="237" t="s">
        <v>274</v>
      </c>
      <c r="D91" s="339" t="s">
        <v>276</v>
      </c>
      <c r="E91" s="319"/>
      <c r="F91" s="233">
        <f>F92+F93</f>
        <v>1698000</v>
      </c>
      <c r="G91" s="233">
        <f>G92+G93</f>
        <v>0</v>
      </c>
      <c r="H91" s="233">
        <f>H92+H93</f>
        <v>1698000</v>
      </c>
    </row>
    <row r="92" spans="1:8" ht="31.5">
      <c r="A92" s="78"/>
      <c r="B92" s="78"/>
      <c r="C92" s="237"/>
      <c r="D92" s="339"/>
      <c r="E92" s="319" t="s">
        <v>76</v>
      </c>
      <c r="F92" s="233">
        <v>713000</v>
      </c>
      <c r="G92" s="233"/>
      <c r="H92" s="233">
        <f>F92+G92</f>
        <v>713000</v>
      </c>
    </row>
    <row r="93" spans="1:8" ht="47.25">
      <c r="A93" s="78"/>
      <c r="B93" s="78"/>
      <c r="C93" s="237"/>
      <c r="D93" s="339"/>
      <c r="E93" s="319" t="s">
        <v>77</v>
      </c>
      <c r="F93" s="233">
        <v>985000</v>
      </c>
      <c r="G93" s="233"/>
      <c r="H93" s="233">
        <f>F93+G93</f>
        <v>985000</v>
      </c>
    </row>
    <row r="94" spans="1:8" ht="47.25">
      <c r="A94" s="78">
        <v>2318420</v>
      </c>
      <c r="B94" s="78">
        <v>8420</v>
      </c>
      <c r="C94" s="237" t="s">
        <v>274</v>
      </c>
      <c r="D94" s="339" t="s">
        <v>275</v>
      </c>
      <c r="E94" s="319" t="s">
        <v>75</v>
      </c>
      <c r="F94" s="233">
        <v>300000</v>
      </c>
      <c r="G94" s="233"/>
      <c r="H94" s="233">
        <f>F94+G94</f>
        <v>300000</v>
      </c>
    </row>
    <row r="95" spans="1:8" ht="51" customHeight="1">
      <c r="A95" s="119">
        <v>2400000</v>
      </c>
      <c r="B95" s="119">
        <v>24</v>
      </c>
      <c r="C95" s="105"/>
      <c r="D95" s="102" t="s">
        <v>8</v>
      </c>
      <c r="E95" s="244"/>
      <c r="F95" s="111">
        <f>F96</f>
        <v>5000000</v>
      </c>
      <c r="G95" s="111">
        <f>G96</f>
        <v>2700000</v>
      </c>
      <c r="H95" s="111">
        <f>H96</f>
        <v>7700000</v>
      </c>
    </row>
    <row r="96" spans="1:8" ht="40.5" customHeight="1">
      <c r="A96" s="119">
        <v>2410000</v>
      </c>
      <c r="B96" s="119">
        <v>24</v>
      </c>
      <c r="C96" s="105"/>
      <c r="D96" s="102" t="s">
        <v>9</v>
      </c>
      <c r="E96" s="319"/>
      <c r="F96" s="111">
        <f>F100+F98</f>
        <v>5000000</v>
      </c>
      <c r="G96" s="111">
        <v>2700000</v>
      </c>
      <c r="H96" s="111">
        <f>F96+G96</f>
        <v>7700000</v>
      </c>
    </row>
    <row r="97" spans="1:8" ht="33" customHeight="1">
      <c r="A97" s="119"/>
      <c r="B97" s="119"/>
      <c r="C97" s="105"/>
      <c r="D97" s="102"/>
      <c r="E97" s="65" t="s">
        <v>117</v>
      </c>
      <c r="F97" s="233">
        <f>F98+F100</f>
        <v>5000000</v>
      </c>
      <c r="G97" s="233">
        <f>G98+G100</f>
        <v>2700000</v>
      </c>
      <c r="H97" s="233">
        <f>H98+H100</f>
        <v>7700000</v>
      </c>
    </row>
    <row r="98" spans="1:8" ht="31.5">
      <c r="A98" s="78">
        <v>2416080</v>
      </c>
      <c r="B98" s="78">
        <v>6080</v>
      </c>
      <c r="C98" s="49"/>
      <c r="D98" s="50" t="s">
        <v>393</v>
      </c>
      <c r="E98" s="361" t="s">
        <v>288</v>
      </c>
      <c r="F98" s="233">
        <f>F99</f>
        <v>300000</v>
      </c>
      <c r="G98" s="233">
        <f>G99</f>
        <v>0</v>
      </c>
      <c r="H98" s="233">
        <f>H99</f>
        <v>300000</v>
      </c>
    </row>
    <row r="99" spans="1:8" ht="78.75" customHeight="1">
      <c r="A99" s="183">
        <v>2416084</v>
      </c>
      <c r="B99" s="183">
        <v>6084</v>
      </c>
      <c r="C99" s="175" t="s">
        <v>394</v>
      </c>
      <c r="D99" s="79" t="s">
        <v>395</v>
      </c>
      <c r="E99" s="361" t="s">
        <v>288</v>
      </c>
      <c r="F99" s="209">
        <v>300000</v>
      </c>
      <c r="G99" s="209"/>
      <c r="H99" s="209">
        <f>F99+G99</f>
        <v>300000</v>
      </c>
    </row>
    <row r="100" spans="1:8" ht="31.5">
      <c r="A100" s="359" t="s">
        <v>414</v>
      </c>
      <c r="B100" s="359" t="s">
        <v>409</v>
      </c>
      <c r="C100" s="359"/>
      <c r="D100" s="364" t="s">
        <v>410</v>
      </c>
      <c r="E100" s="361" t="s">
        <v>288</v>
      </c>
      <c r="F100" s="233">
        <f>F101</f>
        <v>4700000</v>
      </c>
      <c r="G100" s="233">
        <f>G101</f>
        <v>2700000</v>
      </c>
      <c r="H100" s="233">
        <f>H101</f>
        <v>7400000</v>
      </c>
    </row>
    <row r="101" spans="1:8" s="210" customFormat="1" ht="15.75">
      <c r="A101" s="213" t="s">
        <v>415</v>
      </c>
      <c r="B101" s="195">
        <v>8831</v>
      </c>
      <c r="C101" s="49">
        <v>1060</v>
      </c>
      <c r="D101" s="220" t="s">
        <v>413</v>
      </c>
      <c r="E101" s="361" t="s">
        <v>288</v>
      </c>
      <c r="F101" s="209">
        <v>4700000</v>
      </c>
      <c r="G101" s="209">
        <v>2700000</v>
      </c>
      <c r="H101" s="209">
        <f>F101+G101</f>
        <v>7400000</v>
      </c>
    </row>
    <row r="102" spans="1:8" ht="60.75" customHeight="1">
      <c r="A102" s="320" t="s">
        <v>453</v>
      </c>
      <c r="B102" s="321" t="s">
        <v>452</v>
      </c>
      <c r="C102" s="234"/>
      <c r="D102" s="102" t="s">
        <v>10</v>
      </c>
      <c r="E102" s="319"/>
      <c r="F102" s="111">
        <f aca="true" t="shared" si="4" ref="F102:H103">F103</f>
        <v>1340000</v>
      </c>
      <c r="G102" s="111">
        <f t="shared" si="4"/>
        <v>160000</v>
      </c>
      <c r="H102" s="111">
        <f t="shared" si="4"/>
        <v>1500000</v>
      </c>
    </row>
    <row r="103" spans="1:8" ht="63" customHeight="1">
      <c r="A103" s="105" t="s">
        <v>454</v>
      </c>
      <c r="B103" s="106" t="s">
        <v>452</v>
      </c>
      <c r="C103" s="234"/>
      <c r="D103" s="102" t="s">
        <v>11</v>
      </c>
      <c r="E103" s="319"/>
      <c r="F103" s="111">
        <f t="shared" si="4"/>
        <v>1340000</v>
      </c>
      <c r="G103" s="111">
        <f t="shared" si="4"/>
        <v>160000</v>
      </c>
      <c r="H103" s="111">
        <f t="shared" si="4"/>
        <v>1500000</v>
      </c>
    </row>
    <row r="104" spans="1:8" ht="31.5">
      <c r="A104" s="237" t="s">
        <v>277</v>
      </c>
      <c r="B104" s="234" t="s">
        <v>234</v>
      </c>
      <c r="C104" s="234" t="s">
        <v>235</v>
      </c>
      <c r="D104" s="339" t="s">
        <v>236</v>
      </c>
      <c r="E104" s="319"/>
      <c r="F104" s="233">
        <f>F105+F106</f>
        <v>1340000</v>
      </c>
      <c r="G104" s="233">
        <f>G105+G106</f>
        <v>160000</v>
      </c>
      <c r="H104" s="233">
        <f>H105+H106</f>
        <v>1500000</v>
      </c>
    </row>
    <row r="105" spans="1:8" ht="31.5">
      <c r="A105" s="237"/>
      <c r="B105" s="234"/>
      <c r="C105" s="234"/>
      <c r="D105" s="339"/>
      <c r="E105" s="319" t="s">
        <v>73</v>
      </c>
      <c r="F105" s="233">
        <v>860000</v>
      </c>
      <c r="G105" s="233">
        <v>90000</v>
      </c>
      <c r="H105" s="233">
        <f>F105+G105</f>
        <v>950000</v>
      </c>
    </row>
    <row r="106" spans="1:8" ht="48.75" customHeight="1">
      <c r="A106" s="237"/>
      <c r="B106" s="234"/>
      <c r="C106" s="234"/>
      <c r="D106" s="339"/>
      <c r="E106" s="319" t="s">
        <v>74</v>
      </c>
      <c r="F106" s="233">
        <v>480000</v>
      </c>
      <c r="G106" s="233">
        <v>70000</v>
      </c>
      <c r="H106" s="233">
        <f>F106+G106</f>
        <v>550000</v>
      </c>
    </row>
    <row r="107" spans="1:8" ht="54.75" customHeight="1">
      <c r="A107" s="119">
        <v>2700000</v>
      </c>
      <c r="B107" s="119">
        <v>27</v>
      </c>
      <c r="C107" s="234"/>
      <c r="D107" s="118" t="s">
        <v>12</v>
      </c>
      <c r="E107" s="207"/>
      <c r="F107" s="111">
        <f>F108</f>
        <v>4600000</v>
      </c>
      <c r="G107" s="111">
        <f>G108</f>
        <v>0</v>
      </c>
      <c r="H107" s="111">
        <f>H108</f>
        <v>4600000</v>
      </c>
    </row>
    <row r="108" spans="1:8" ht="42.75" customHeight="1">
      <c r="A108" s="119">
        <v>2710000</v>
      </c>
      <c r="B108" s="119">
        <v>27</v>
      </c>
      <c r="C108" s="234"/>
      <c r="D108" s="118" t="s">
        <v>13</v>
      </c>
      <c r="E108" s="207"/>
      <c r="F108" s="111">
        <f>F109+F110</f>
        <v>4600000</v>
      </c>
      <c r="G108" s="111">
        <f>G109+G110</f>
        <v>0</v>
      </c>
      <c r="H108" s="111">
        <f>H109+H110</f>
        <v>4600000</v>
      </c>
    </row>
    <row r="109" spans="1:8" s="215" customFormat="1" ht="31.5">
      <c r="A109" s="78">
        <v>2717610</v>
      </c>
      <c r="B109" s="78">
        <v>7610</v>
      </c>
      <c r="C109" s="234" t="s">
        <v>278</v>
      </c>
      <c r="D109" s="235" t="s">
        <v>279</v>
      </c>
      <c r="E109" s="236" t="s">
        <v>80</v>
      </c>
      <c r="F109" s="233">
        <v>1600000</v>
      </c>
      <c r="G109" s="233"/>
      <c r="H109" s="233">
        <f>F109+G109</f>
        <v>1600000</v>
      </c>
    </row>
    <row r="110" spans="1:8" ht="15.75">
      <c r="A110" s="78">
        <v>2717620</v>
      </c>
      <c r="B110" s="78">
        <v>7620</v>
      </c>
      <c r="C110" s="234"/>
      <c r="D110" s="50" t="s">
        <v>58</v>
      </c>
      <c r="E110" s="236"/>
      <c r="F110" s="233">
        <f>F111</f>
        <v>3000000</v>
      </c>
      <c r="G110" s="233">
        <f>G111</f>
        <v>0</v>
      </c>
      <c r="H110" s="233">
        <f>H111</f>
        <v>3000000</v>
      </c>
    </row>
    <row r="111" spans="1:8" s="210" customFormat="1" ht="31.5">
      <c r="A111" s="183">
        <v>2717622</v>
      </c>
      <c r="B111" s="183">
        <v>7622</v>
      </c>
      <c r="C111" s="175" t="s">
        <v>235</v>
      </c>
      <c r="D111" s="173" t="s">
        <v>280</v>
      </c>
      <c r="E111" s="250" t="s">
        <v>81</v>
      </c>
      <c r="F111" s="209">
        <v>3000000</v>
      </c>
      <c r="G111" s="209"/>
      <c r="H111" s="233">
        <f>F111+G111</f>
        <v>3000000</v>
      </c>
    </row>
    <row r="112" spans="1:8" ht="47.25">
      <c r="A112" s="119">
        <v>2800000</v>
      </c>
      <c r="B112" s="119">
        <v>28</v>
      </c>
      <c r="C112" s="105"/>
      <c r="D112" s="102" t="s">
        <v>14</v>
      </c>
      <c r="E112" s="319"/>
      <c r="F112" s="111">
        <f aca="true" t="shared" si="5" ref="F112:H113">F113</f>
        <v>0</v>
      </c>
      <c r="G112" s="111">
        <f t="shared" si="5"/>
        <v>3670100</v>
      </c>
      <c r="H112" s="111">
        <f t="shared" si="5"/>
        <v>3670100</v>
      </c>
    </row>
    <row r="113" spans="1:8" ht="47.25">
      <c r="A113" s="119">
        <v>2810000</v>
      </c>
      <c r="B113" s="119">
        <v>28</v>
      </c>
      <c r="C113" s="105"/>
      <c r="D113" s="102" t="s">
        <v>15</v>
      </c>
      <c r="E113" s="319"/>
      <c r="F113" s="111">
        <f t="shared" si="5"/>
        <v>0</v>
      </c>
      <c r="G113" s="111">
        <f t="shared" si="5"/>
        <v>3670100</v>
      </c>
      <c r="H113" s="111">
        <f t="shared" si="5"/>
        <v>3670100</v>
      </c>
    </row>
    <row r="114" spans="1:8" ht="31.5">
      <c r="A114" s="78">
        <v>2818340</v>
      </c>
      <c r="B114" s="78">
        <v>8340</v>
      </c>
      <c r="C114" s="234" t="s">
        <v>400</v>
      </c>
      <c r="D114" s="50" t="s">
        <v>401</v>
      </c>
      <c r="E114" s="319" t="s">
        <v>113</v>
      </c>
      <c r="F114" s="233"/>
      <c r="G114" s="233">
        <v>3670100</v>
      </c>
      <c r="H114" s="233">
        <f>F114+G114</f>
        <v>3670100</v>
      </c>
    </row>
    <row r="115" spans="1:8" ht="47.25">
      <c r="A115" s="119">
        <v>3000000</v>
      </c>
      <c r="B115" s="119">
        <v>30</v>
      </c>
      <c r="C115" s="234"/>
      <c r="D115" s="102" t="s">
        <v>16</v>
      </c>
      <c r="E115" s="348"/>
      <c r="F115" s="111">
        <f aca="true" t="shared" si="6" ref="F115:H116">F116</f>
        <v>2524000</v>
      </c>
      <c r="G115" s="111">
        <f t="shared" si="6"/>
        <v>508000</v>
      </c>
      <c r="H115" s="111">
        <f t="shared" si="6"/>
        <v>3032000</v>
      </c>
    </row>
    <row r="116" spans="1:8" ht="47.25">
      <c r="A116" s="119">
        <v>3010000</v>
      </c>
      <c r="B116" s="119">
        <v>30</v>
      </c>
      <c r="C116" s="234"/>
      <c r="D116" s="102" t="s">
        <v>17</v>
      </c>
      <c r="E116" s="348"/>
      <c r="F116" s="111">
        <f t="shared" si="6"/>
        <v>2524000</v>
      </c>
      <c r="G116" s="111">
        <f t="shared" si="6"/>
        <v>508000</v>
      </c>
      <c r="H116" s="111">
        <f t="shared" si="6"/>
        <v>3032000</v>
      </c>
    </row>
    <row r="117" spans="1:8" ht="31.5">
      <c r="A117" s="78">
        <v>3018110</v>
      </c>
      <c r="B117" s="78">
        <v>8110</v>
      </c>
      <c r="C117" s="234" t="s">
        <v>281</v>
      </c>
      <c r="D117" s="235" t="s">
        <v>282</v>
      </c>
      <c r="E117" s="348"/>
      <c r="F117" s="233">
        <f>F118+F119</f>
        <v>2524000</v>
      </c>
      <c r="G117" s="233">
        <f>G118+G119</f>
        <v>508000</v>
      </c>
      <c r="H117" s="233">
        <f>H118+H119</f>
        <v>3032000</v>
      </c>
    </row>
    <row r="118" spans="1:8" ht="63">
      <c r="A118" s="78"/>
      <c r="B118" s="78"/>
      <c r="C118" s="234"/>
      <c r="D118" s="235"/>
      <c r="E118" s="348" t="s">
        <v>78</v>
      </c>
      <c r="F118" s="233">
        <v>1392000</v>
      </c>
      <c r="G118" s="233">
        <v>444000</v>
      </c>
      <c r="H118" s="233">
        <f>F118+G118</f>
        <v>1836000</v>
      </c>
    </row>
    <row r="119" spans="1:8" ht="47.25">
      <c r="A119" s="78"/>
      <c r="B119" s="78"/>
      <c r="C119" s="234"/>
      <c r="D119" s="235"/>
      <c r="E119" s="348" t="s">
        <v>79</v>
      </c>
      <c r="F119" s="233">
        <v>1132000</v>
      </c>
      <c r="G119" s="233">
        <v>64000</v>
      </c>
      <c r="H119" s="233">
        <f>F119+G119</f>
        <v>1196000</v>
      </c>
    </row>
    <row r="120" spans="1:8" ht="15.75">
      <c r="A120" s="274"/>
      <c r="B120" s="274"/>
      <c r="C120" s="359"/>
      <c r="D120" s="104" t="s">
        <v>483</v>
      </c>
      <c r="E120" s="365"/>
      <c r="F120" s="112">
        <f>F5+F13+F30+F35+F48+F58+F62+F67+F74+F83+F89+F95+F102+F107+F112+F115</f>
        <v>142532700</v>
      </c>
      <c r="G120" s="112">
        <f>G5+G13+G30+G35+G48+G58+G62+G67+G74+G83+G89+G95+G102+G107+G112+G115</f>
        <v>54048700</v>
      </c>
      <c r="H120" s="112">
        <f>H5+H13+H30+H35+H48+H58+H62+H67+H74+H83+H89+H95+H102+H107+H112+H115</f>
        <v>196581400</v>
      </c>
    </row>
    <row r="121" spans="6:8" ht="12.75">
      <c r="F121" s="86"/>
      <c r="G121" s="86"/>
      <c r="H121" s="86"/>
    </row>
    <row r="123" spans="4:8" ht="18.75">
      <c r="D123" s="130" t="s">
        <v>549</v>
      </c>
      <c r="E123" s="130"/>
      <c r="F123" s="101"/>
      <c r="G123" s="430" t="s">
        <v>550</v>
      </c>
      <c r="H123" s="430"/>
    </row>
  </sheetData>
  <sheetProtection/>
  <mergeCells count="3">
    <mergeCell ref="F1:H1"/>
    <mergeCell ref="A2:H2"/>
    <mergeCell ref="G123:H123"/>
  </mergeCells>
  <printOptions/>
  <pageMargins left="0.11811023622047245" right="0.11811023622047245" top="0.7480314960629921" bottom="0.6299212598425197" header="0.35433070866141736" footer="0.35433070866141736"/>
  <pageSetup fitToHeight="32" horizontalDpi="600" verticalDpi="600" orientation="landscape" paperSize="9" scale="80" r:id="rId1"/>
  <headerFooter alignWithMargins="0">
    <oddFooter>&amp;R&amp;P</oddFooter>
  </headerFooter>
  <rowBreaks count="2" manualBreakCount="2">
    <brk id="16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vikz-01</cp:lastModifiedBy>
  <cp:lastPrinted>2018-01-11T11:26:22Z</cp:lastPrinted>
  <dcterms:created xsi:type="dcterms:W3CDTF">2014-01-17T10:52:16Z</dcterms:created>
  <dcterms:modified xsi:type="dcterms:W3CDTF">2018-01-25T15:36:58Z</dcterms:modified>
  <cp:category/>
  <cp:version/>
  <cp:contentType/>
  <cp:contentStatus/>
</cp:coreProperties>
</file>