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<sst xmlns="http://schemas.openxmlformats.org/spreadsheetml/2006/main" count="991" uniqueCount="355">
  <si>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</si>
  <si>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</si>
  <si>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</si>
  <si>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</si>
  <si>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</si>
  <si>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</si>
  <si>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</si>
  <si>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</si>
  <si>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</si>
  <si>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</si>
  <si>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</si>
  <si>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</si>
  <si>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</si>
  <si>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</si>
  <si>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</si>
  <si>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разом   (3+4)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</si>
  <si>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</si>
  <si>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</si>
  <si>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</si>
  <si>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</si>
  <si>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(7+8)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</si>
  <si>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</si>
  <si>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</si>
  <si>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</si>
  <si>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</si>
  <si>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</si>
  <si>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</si>
  <si>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</si>
  <si>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</si>
  <si>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</si>
  <si>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</si>
  <si>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</si>
  <si>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</si>
  <si>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</si>
  <si>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</si>
  <si>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</si>
  <si>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</si>
  <si>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</si>
  <si>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</si>
  <si>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</si>
  <si>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</si>
  <si>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</si>
  <si>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</si>
  <si>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</si>
  <si>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</si>
  <si>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</si>
  <si>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</si>
  <si>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</si>
  <si>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</si>
  <si>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</si>
  <si>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</si>
  <si>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</si>
  <si>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</si>
  <si>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</si>
  <si>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</si>
  <si>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</si>
  <si>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</si>
  <si>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</si>
  <si>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</si>
  <si>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</si>
  <si>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</si>
  <si>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</si>
  <si>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</si>
  <si>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</si>
  <si>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</si>
  <si>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</si>
  <si>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</si>
  <si>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</si>
  <si>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</si>
  <si>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</si>
  <si>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</si>
  <si>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</si>
  <si>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</si>
  <si>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</si>
  <si>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</si>
  <si>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</si>
  <si>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</si>
  <si>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</si>
  <si>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</si>
  <si>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</si>
  <si>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</si>
  <si>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</si>
  <si>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</si>
  <si>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</si>
  <si>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</si>
  <si>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</si>
  <si>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</si>
  <si>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</si>
  <si>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</si>
  <si>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</si>
  <si>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</si>
  <si>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</si>
  <si>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</si>
  <si>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</si>
  <si>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</si>
  <si>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</si>
  <si>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</si>
  <si>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</si>
  <si>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</si>
  <si>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</si>
  <si>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</si>
  <si>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</si>
  <si>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</si>
  <si>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</si>
  <si>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</si>
  <si>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</si>
  <si>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</si>
  <si>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</si>
  <si>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</si>
  <si>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</si>
  <si>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</si>
  <si>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</si>
  <si>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</si>
  <si>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</si>
  <si>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</si>
  <si>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</si>
  <si>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</si>
  <si>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</si>
  <si>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</si>
  <si>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</si>
  <si>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</si>
  <si>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</si>
  <si>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</si>
  <si>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</si>
  <si>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</si>
  <si>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</si>
  <si>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</si>
  <si>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</si>
  <si>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</si>
  <si>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</si>
  <si>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</si>
  <si>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</si>
  <si>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</si>
  <si>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</si>
  <si>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</si>
  <si>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</si>
  <si>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</si>
  <si>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</si>
  <si>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</si>
  <si>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</si>
  <si>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</si>
  <si>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</si>
  <si>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</si>
  <si>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</si>
  <si>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</si>
  <si>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</si>
  <si>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</si>
  <si>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</si>
  <si>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</si>
  <si>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</si>
  <si>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</si>
  <si>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</si>
  <si>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</si>
  <si>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</si>
  <si>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</si>
  <si>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</si>
  <si>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</si>
  <si>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</si>
  <si>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</si>
  <si>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</si>
  <si>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</si>
  <si>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</si>
  <si>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</si>
  <si>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</si>
  <si>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</si>
  <si>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</si>
  <si>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</si>
  <si>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</si>
  <si>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</si>
  <si>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1) додаткові витрати на 2019 рік за бюджетною програмою: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</si>
  <si>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</si>
  <si>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</si>
  <si>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</si>
  <si>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</si>
  <si>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Департамент соціального захисту населення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</si>
  <si>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</si>
  <si>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лікарі</t>
  </si>
  <si>
    <t>середній медичний персонал</t>
  </si>
  <si>
    <t>молодший медичний персонал</t>
  </si>
  <si>
    <t>спеціалісти (немедики)</t>
  </si>
  <si>
    <t>інші</t>
  </si>
  <si>
    <t>кількість установ</t>
  </si>
  <si>
    <t>кількість штатних одиниць</t>
  </si>
  <si>
    <t xml:space="preserve">у тому числі:
</t>
  </si>
  <si>
    <t>професіоналів та фахівців, які надають соціальні послуги</t>
  </si>
  <si>
    <t>одиниць</t>
  </si>
  <si>
    <t>кількість місць в установах</t>
  </si>
  <si>
    <t>ліжок</t>
  </si>
  <si>
    <t>кількість користувачів послуг</t>
  </si>
  <si>
    <t>осіб</t>
  </si>
  <si>
    <t>чисельність користувачів послуг відносно чисельності  професіоналів та фахівців, які надають соціальні послуги на одного такого фахівця та професіонала</t>
  </si>
  <si>
    <t>частка користувачів послуг відносно кількості осіб, які потребують цих послуг</t>
  </si>
  <si>
    <t>%</t>
  </si>
  <si>
    <t>розрахунково</t>
  </si>
  <si>
    <t>житлова площа на одного користувача послуг</t>
  </si>
  <si>
    <t>кв.м.</t>
  </si>
  <si>
    <t>паспорти технічного опису конструктивних елементів будинків та споруд установ</t>
  </si>
  <si>
    <t>середньорічні витрати на утримання однієї особи з них:</t>
  </si>
  <si>
    <t>жінок</t>
  </si>
  <si>
    <t>чоловіків</t>
  </si>
  <si>
    <t>Виготовлення проектно-кошторисної документації на стороні №1 для реконструкції очисних споруд у Тур'я-Реметівському психоневрологічному інтернаті</t>
  </si>
  <si>
    <t xml:space="preserve"> Реконструкція спального корпусу  на 70 ліжкомісць та відділення інтенсивного медичного  нагляду у Тур'я-Реметівському психоневрологічному інтернаті</t>
  </si>
  <si>
    <t>Реконструкція водопостачання і водозабору Сторона №1 у Тур'я-Реметівському психоневрологічному інтернаті</t>
  </si>
  <si>
    <t>2017-2019</t>
  </si>
  <si>
    <t>2019-2020</t>
  </si>
  <si>
    <t>звітність форма №3 ДБІ</t>
  </si>
  <si>
    <t>штатний розпис</t>
  </si>
  <si>
    <t>кошторис, інформація про загальні відомості про будинки-інтернати системи соціального захисту</t>
  </si>
  <si>
    <t>кошторис, звітність форма №3 ДБІ</t>
  </si>
  <si>
    <t>1.1</t>
  </si>
  <si>
    <t>1.2</t>
  </si>
  <si>
    <t>середньорічна кількість отримувачів послуг з них:</t>
  </si>
  <si>
    <t>показник ефективності</t>
  </si>
  <si>
    <t>1.3</t>
  </si>
  <si>
    <t>1.3.2</t>
  </si>
  <si>
    <t>середньорічні витрати на одного хлопця</t>
  </si>
  <si>
    <t>середньорічні витрати на одного жінку</t>
  </si>
  <si>
    <t>1.4</t>
  </si>
  <si>
    <t>1.4.1</t>
  </si>
  <si>
    <t>1.4.2</t>
  </si>
  <si>
    <t>звітність форма №1</t>
  </si>
  <si>
    <t>розрахунково п.8р1.1.2/п8р1.1.3</t>
  </si>
  <si>
    <t>0813102</t>
  </si>
  <si>
    <t>Капітальний ремонт інших обєктів</t>
  </si>
  <si>
    <t>середньорічні витрати на одного чоловіка</t>
  </si>
  <si>
    <t>середньорічні витрати на одну жінку</t>
  </si>
  <si>
    <t>грн</t>
  </si>
  <si>
    <t>Оплата послуг(крім комунальних)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</si>
  <si>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</si>
  <si>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Конституція України, Бюджетний Кодекс України від 08.07.2010 №2456-VІ,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Закон України "Про соціальні послуги від 19.06.2003 №966-IV</t>
  </si>
  <si>
    <t>Надання соціальних послуг, зокрема стаціонарного догляду,  денного догляду, громадянам похилого віку, особам з інвалідністю  в установах соціального обслуговування системи органів праці та соціального захисту населення</t>
  </si>
  <si>
    <t>Забезпечення функціонування психоневрологічних інтернатів та геріатричного пансіонату</t>
  </si>
  <si>
    <t>Реконструкція водопостачання і водозабору,реконструкція спального корпусу  на 70 ліжкомісць та відділення інтенсивного медичного  нагляду ,  виготовлення проектно-кошторисної документації  для реконструкції очисних споруд</t>
  </si>
  <si>
    <t>Проведення капітального ремонту  приміщень</t>
  </si>
  <si>
    <t>Реконструкція водопостачання і водозабору, реконструкція спального корпусу  на 70 ліжкомісць та відділення інтенсивного медичного  нагляду ,  виготовлення проектно-кошторисної документації  для реконструкції очисних споруд</t>
  </si>
  <si>
    <t>середньорічна кількість осіб з інвалідністю і ліжковохворих з них:</t>
  </si>
  <si>
    <t>кількість обєктів, що планується відремонтувати</t>
  </si>
  <si>
    <t>кількість обєктів, що планується реконструювати</t>
  </si>
  <si>
    <t>статистична звітність форма ПІБ</t>
  </si>
  <si>
    <t>1.</t>
  </si>
  <si>
    <t>1.1.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</si>
  <si>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</si>
  <si>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</si>
  <si>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</si>
  <si>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</si>
  <si>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</si>
  <si>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</si>
  <si>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</si>
  <si>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</si>
  <si>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</si>
  <si>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</si>
  <si>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</si>
  <si>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</si>
  <si>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</si>
  <si>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</si>
  <si>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</si>
  <si>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</si>
  <si>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</si>
  <si>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</si>
  <si>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середня вартість обєкта, що планується відремонтувати</t>
  </si>
  <si>
    <t>середня вартість  обєкта, що планується реконструювати</t>
  </si>
  <si>
    <t>од.</t>
  </si>
  <si>
    <t>проектно-кошторисна документація</t>
  </si>
  <si>
    <t xml:space="preserve"> витрати на утримання однієї особи з них:</t>
  </si>
  <si>
    <t>розрахунковоП7р1/П8р2.2</t>
  </si>
  <si>
    <t>розрахунково П8р2.2/П8р1.3</t>
  </si>
  <si>
    <t>грн.</t>
  </si>
  <si>
    <t>розрахунковоП7р2/П8р2.9</t>
  </si>
  <si>
    <t>розрахунковоП7р3/П8р2.10</t>
  </si>
  <si>
    <t>4</t>
  </si>
  <si>
    <t>4.1</t>
  </si>
  <si>
    <t>4.2</t>
  </si>
  <si>
    <t>4.4</t>
  </si>
  <si>
    <t>4.3</t>
  </si>
  <si>
    <t>рівень готовності обєктів реконструкції</t>
  </si>
  <si>
    <t>розрахунково, проектно-кошторисна документація</t>
  </si>
  <si>
    <t>питома вага відремонтованих обєктів у загальній кількості обєктів, що потребують ремонту</t>
  </si>
  <si>
    <t>дані управлінського обліку</t>
  </si>
  <si>
    <t>кошторис, звітність ПІБ</t>
  </si>
  <si>
    <t>1</t>
  </si>
  <si>
    <t>2018 рік (звіт)</t>
  </si>
  <si>
    <t>2019 рік (план)</t>
  </si>
  <si>
    <t>2020 рік (проект)</t>
  </si>
  <si>
    <t>2022 рік (прогноз)</t>
  </si>
  <si>
    <t>2019 рік (затверджено)</t>
  </si>
  <si>
    <t>1) видатки за кодами Економічної класифікації видатків бюджету у 2018 - 2020 роках:</t>
  </si>
  <si>
    <t>1) надходження для виконання бюджетної програми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</si>
  <si>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</si>
  <si>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</si>
  <si>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</si>
  <si>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</si>
  <si>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08</t>
  </si>
  <si>
    <t>03192974</t>
  </si>
  <si>
    <t>(код Типової відомчої класифікації видатків та кредитування місцевого бюджету)</t>
  </si>
  <si>
    <t>(код за ЄДРПОУ)</t>
  </si>
  <si>
    <t>081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</si>
  <si>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</si>
  <si>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</si>
  <si>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</si>
  <si>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</si>
  <si>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</si>
  <si>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</si>
  <si>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</si>
  <si>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 xml:space="preserve">1. </t>
  </si>
  <si>
    <t>БЮДЖЕТНИЙ ЗАПИТ НА 2020 - 2022 РОКИ додатковий (Форма 2020-3)</t>
  </si>
  <si>
    <t>Обґрунтування необхідності додаткових коштів на 2020 рік</t>
  </si>
  <si>
    <t>2) додаткові витрати на 2021 - 2022 роки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</si>
  <si>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</si>
  <si>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</si>
  <si>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</si>
  <si>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Обґрунтування необхідності додаткових коштів на 2021 - 2022 роки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</si>
  <si>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</si>
  <si>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</si>
  <si>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1) результативні показники бюджетної програми у 2018 - 2020 роках:</t>
  </si>
  <si>
    <t>07100000000</t>
  </si>
  <si>
    <t>0710000000</t>
  </si>
  <si>
    <t>Для забезпечення  мягким  інвентарем згідно  норм забезпечення (наказ № 857 від 19.08.2015р ) та твердим інвентарем  у КУ "Мукачівський психоневрологічний інтернат" Закарпатської обласної ради</t>
  </si>
  <si>
    <t>Придбання водонапірної башні у Виноградівський геріатричний пансіонат</t>
  </si>
  <si>
    <t>Капітальний ремонт житлового фонду(приміщень)</t>
  </si>
  <si>
    <t>Завершення капітального ремонту 2 поверху будівлі у КУ "Мукачівський психоневрологічний інтернат" Закарпатської обласної ради</t>
  </si>
  <si>
    <t>Встановлення відеонагляду у хоспісне відділення, капітальний ремонт системи опалення та виготовлення ПКД , капітальний ремонт внутрішніх систем водовідведення блоку "Б" геріатричного пансіонату</t>
  </si>
  <si>
    <t>12. Об'єкти, які виконуються в межах бюджетної програми за рахунок коштів бюджету розвитку у 2018 - 2022 роках:</t>
  </si>
  <si>
    <t>14. Бюджетні зобов'язання у 2018 - 2020 роках:</t>
  </si>
  <si>
    <t>1) кредиторська заборгованість місцевого бюджету у 2018 році:</t>
  </si>
  <si>
    <t>Оплата інших енергоносіїв та інших комунальних послуг</t>
  </si>
  <si>
    <t>2) кредиторська заборгованість місцевого бюджету у 2019 - 2020 роках:</t>
  </si>
  <si>
    <t>2020 рік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</si>
  <si>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</si>
  <si>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</si>
  <si>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</si>
  <si>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</si>
  <si>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</si>
  <si>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2) надання кредитів за кодами Класифікації кредитування бюджету у 2018 - 2020 роках:</t>
  </si>
  <si>
    <t>2018рік (звіт)</t>
  </si>
  <si>
    <t>Капітальний ремонт приміщень2 -го поверху будівлі КУ " Мукачівський психоневрологічний інтернат " Закарпатської обласної ради по вул.Королеви Єлізавети ,32 в м.Мукачево</t>
  </si>
  <si>
    <t>2020-2022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</si>
  <si>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</si>
  <si>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результативні показники бюджетної програми у 2021 - 2022 роках:</t>
  </si>
  <si>
    <t>9. Доплати і надбавки не враховані у штатному розписі (нічні, святкові, заміщення, деференціація,тощо)</t>
  </si>
  <si>
    <t>13. Аналіз результатів, досягнутих внаслідок використання коштів загального фонду бюджету у 2019році, очікувані результати у 2020 році, обґрунтування необхідності передбачення витрат на 2021 - 2022 роки.</t>
  </si>
  <si>
    <t>1) місцеві/регіональні програми, які виконуються в межах бюджетної програми у 2018 - 2020роках:</t>
  </si>
  <si>
    <t>2019рік (затверджено)</t>
  </si>
  <si>
    <t>2) місцеві/регіональні програми, які виконуються в межах бюджетної програми у 2021 - 2022 роках:</t>
  </si>
  <si>
    <t>2018-2019</t>
  </si>
  <si>
    <t>Показник продукту</t>
  </si>
  <si>
    <t>Показник ефективності</t>
  </si>
  <si>
    <t>розрахунковоП7(2)р1/П8(2)р2.2</t>
  </si>
  <si>
    <t>2) надходження для виконання бюджетної програми у 2021 - 2022роках:</t>
  </si>
  <si>
    <t>М.ПЕТРІШКА</t>
  </si>
  <si>
    <t>О.ГУМЕНЮК</t>
  </si>
  <si>
    <t>Забезпечення соціальними послугами, створення належних умов для проживання, надання медичної допомоги підопічним, забезпечення предметами, матеріалами, одягом та інвентарем, раціональним харчуванням, лікарськими засобами, тощо в будинках-інтернатах усіх типів, пансіонатах для громадян похилого віку та осіб з інвалідністю</t>
  </si>
  <si>
    <t>Забезпечення нормальних умов життя і діяльності підопічних, придбання обладнання, надання окремих видів послуг, забезпечення предметами, матеріалами, одягом та інвентарем, раціональним харчуванням, лікарськими засобами, тощо в будинках-інтернатах усіх типів, пансіонатах для громадян похилого віку та осіб з інвалідністю</t>
  </si>
  <si>
    <t>тому числі виготовлення ПКД</t>
  </si>
  <si>
    <t xml:space="preserve">Капітальний ремонт внутрішніх систем водовідведення та частини приміщень господарського корпусу(пральні) Виноградівського геріатричного пансіонату по вул. Персикова,49 в м.Виноградів </t>
  </si>
  <si>
    <t>Капітальний ремонт їдальні та кухонного блоку Тур`я-Реметівського психоневрологічного інтернату Закарпатської обласної ради по вул.Малій,буд.16 с.Тур`ї Ремети, Перечинського району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</si>
</sst>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%"/>
  </numFmts>
  <fonts count="6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 Cyr"/>
      <family val="0"/>
    </font>
    <font>
      <sz val="11"/>
      <color indexed="10"/>
      <name val="Times New Roman CYR"/>
      <family val="0"/>
    </font>
    <font>
      <sz val="10"/>
      <color indexed="10"/>
      <name val="Times New Roman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3" borderId="0" applyNumberFormat="0" applyBorder="0" applyAlignment="0" applyProtection="0"/>
    <xf numFmtId="0" fontId="14" fillId="13" borderId="1" applyNumberFormat="0" applyAlignment="0" applyProtection="0"/>
    <xf numFmtId="0" fontId="54" fillId="44" borderId="2" applyNumberFormat="0" applyAlignment="0" applyProtection="0"/>
    <xf numFmtId="0" fontId="55" fillId="45" borderId="3" applyNumberFormat="0" applyAlignment="0" applyProtection="0"/>
    <xf numFmtId="0" fontId="56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7" fillId="0" borderId="8" applyNumberFormat="0" applyFill="0" applyAlignment="0" applyProtection="0"/>
    <xf numFmtId="0" fontId="20" fillId="46" borderId="9" applyNumberFormat="0" applyAlignment="0" applyProtection="0"/>
    <xf numFmtId="0" fontId="58" fillId="47" borderId="10" applyNumberFormat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22" fillId="49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61" fillId="50" borderId="0" applyNumberFormat="0" applyBorder="0" applyAlignment="0" applyProtection="0"/>
    <xf numFmtId="0" fontId="24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1" fillId="52" borderId="13" applyNumberFormat="0" applyFont="0" applyAlignment="0" applyProtection="0"/>
    <xf numFmtId="9" fontId="0" fillId="0" borderId="0" applyFont="0" applyFill="0" applyBorder="0" applyAlignment="0" applyProtection="0"/>
    <xf numFmtId="0" fontId="25" fillId="49" borderId="14" applyNumberFormat="0" applyAlignment="0" applyProtection="0"/>
    <xf numFmtId="0" fontId="63" fillId="0" borderId="15" applyNumberFormat="0" applyFill="0" applyAlignment="0" applyProtection="0"/>
    <xf numFmtId="0" fontId="26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5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29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0" fillId="0" borderId="0" xfId="0" applyFont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197" fontId="35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9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9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29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3" fillId="0" borderId="20" xfId="0" applyFont="1" applyFill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0" fontId="34" fillId="0" borderId="21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4" fillId="0" borderId="22" xfId="0" applyFont="1" applyFill="1" applyBorder="1" applyAlignment="1">
      <alignment vertical="top" wrapText="1"/>
    </xf>
    <xf numFmtId="197" fontId="42" fillId="0" borderId="16" xfId="83" applyNumberFormat="1" applyFont="1" applyFill="1" applyBorder="1" applyAlignment="1">
      <alignment vertical="top"/>
      <protection/>
    </xf>
    <xf numFmtId="197" fontId="43" fillId="0" borderId="16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9" fillId="0" borderId="19" xfId="0" applyNumberFormat="1" applyFont="1" applyFill="1" applyBorder="1" applyAlignment="1">
      <alignment vertical="top"/>
    </xf>
    <xf numFmtId="3" fontId="29" fillId="0" borderId="16" xfId="0" applyNumberFormat="1" applyFont="1" applyFill="1" applyBorder="1" applyAlignment="1">
      <alignment wrapText="1"/>
    </xf>
    <xf numFmtId="0" fontId="29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vertical="top" wrapText="1"/>
    </xf>
    <xf numFmtId="0" fontId="2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9" fillId="0" borderId="16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Continuous"/>
    </xf>
    <xf numFmtId="0" fontId="29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29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197" fontId="29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9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9" fillId="0" borderId="16" xfId="0" applyFont="1" applyFill="1" applyBorder="1" applyAlignment="1">
      <alignment vertical="top"/>
    </xf>
    <xf numFmtId="0" fontId="8" fillId="0" borderId="23" xfId="0" applyFont="1" applyBorder="1" applyAlignment="1">
      <alignment vertical="top" wrapText="1"/>
    </xf>
    <xf numFmtId="0" fontId="29" fillId="0" borderId="24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197" fontId="9" fillId="0" borderId="0" xfId="0" applyNumberFormat="1" applyFont="1" applyFill="1" applyAlignment="1">
      <alignment/>
    </xf>
    <xf numFmtId="3" fontId="42" fillId="0" borderId="16" xfId="83" applyNumberFormat="1" applyFont="1" applyFill="1" applyBorder="1" applyAlignment="1">
      <alignment vertical="top"/>
      <protection/>
    </xf>
    <xf numFmtId="3" fontId="29" fillId="0" borderId="16" xfId="0" applyNumberFormat="1" applyFont="1" applyBorder="1" applyAlignment="1">
      <alignment/>
    </xf>
    <xf numFmtId="0" fontId="29" fillId="0" borderId="16" xfId="0" applyFont="1" applyFill="1" applyBorder="1" applyAlignment="1">
      <alignment horizontal="left" vertical="top" wrapText="1"/>
    </xf>
    <xf numFmtId="0" fontId="8" fillId="0" borderId="24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3" fontId="8" fillId="0" borderId="16" xfId="0" applyNumberFormat="1" applyFont="1" applyBorder="1" applyAlignment="1">
      <alignment vertical="top" wrapText="1"/>
    </xf>
    <xf numFmtId="3" fontId="43" fillId="0" borderId="16" xfId="83" applyNumberFormat="1" applyFont="1" applyFill="1" applyBorder="1" applyAlignment="1">
      <alignment vertical="top"/>
      <protection/>
    </xf>
    <xf numFmtId="3" fontId="43" fillId="0" borderId="18" xfId="83" applyNumberFormat="1" applyFont="1" applyFill="1" applyBorder="1" applyAlignment="1">
      <alignment vertical="top"/>
      <protection/>
    </xf>
    <xf numFmtId="3" fontId="43" fillId="0" borderId="25" xfId="83" applyNumberFormat="1" applyFont="1" applyFill="1" applyBorder="1" applyAlignment="1">
      <alignment vertical="top"/>
      <protection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29" fillId="0" borderId="16" xfId="0" applyNumberFormat="1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Border="1" applyAlignment="1">
      <alignment vertical="center" wrapText="1"/>
    </xf>
    <xf numFmtId="197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 wrapText="1"/>
    </xf>
    <xf numFmtId="3" fontId="29" fillId="0" borderId="16" xfId="0" applyNumberFormat="1" applyFont="1" applyFill="1" applyBorder="1" applyAlignment="1">
      <alignment vertical="top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 wrapText="1"/>
    </xf>
    <xf numFmtId="3" fontId="46" fillId="0" borderId="16" xfId="83" applyNumberFormat="1" applyFont="1" applyFill="1" applyBorder="1" applyAlignment="1">
      <alignment vertical="top"/>
      <protection/>
    </xf>
    <xf numFmtId="3" fontId="47" fillId="0" borderId="16" xfId="83" applyNumberFormat="1" applyFont="1" applyFill="1" applyBorder="1" applyAlignment="1">
      <alignment vertical="top"/>
      <protection/>
    </xf>
    <xf numFmtId="3" fontId="47" fillId="0" borderId="18" xfId="83" applyNumberFormat="1" applyFont="1" applyFill="1" applyBorder="1" applyAlignment="1">
      <alignment vertical="top"/>
      <protection/>
    </xf>
    <xf numFmtId="197" fontId="48" fillId="0" borderId="0" xfId="83" applyNumberFormat="1" applyFont="1" applyFill="1" applyBorder="1">
      <alignment/>
      <protection/>
    </xf>
    <xf numFmtId="197" fontId="45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 vertical="center"/>
    </xf>
    <xf numFmtId="197" fontId="47" fillId="0" borderId="16" xfId="83" applyNumberFormat="1" applyFont="1" applyFill="1" applyBorder="1" applyAlignment="1">
      <alignment vertical="top"/>
      <protection/>
    </xf>
    <xf numFmtId="3" fontId="9" fillId="0" borderId="0" xfId="0" applyNumberFormat="1" applyFont="1" applyFill="1" applyAlignment="1">
      <alignment/>
    </xf>
    <xf numFmtId="0" fontId="3" fillId="0" borderId="19" xfId="0" applyFont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49" fontId="9" fillId="0" borderId="1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49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0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9" fontId="9" fillId="0" borderId="17" xfId="0" applyNumberFormat="1" applyFont="1" applyFill="1" applyBorder="1" applyAlignment="1">
      <alignment wrapText="1"/>
    </xf>
    <xf numFmtId="3" fontId="43" fillId="0" borderId="16" xfId="83" applyNumberFormat="1" applyFont="1" applyFill="1" applyBorder="1" applyAlignment="1">
      <alignment horizontal="center" vertical="top"/>
      <protection/>
    </xf>
    <xf numFmtId="0" fontId="8" fillId="0" borderId="24" xfId="0" applyFont="1" applyBorder="1" applyAlignment="1">
      <alignment vertical="top" wrapText="1"/>
    </xf>
    <xf numFmtId="197" fontId="8" fillId="0" borderId="24" xfId="0" applyNumberFormat="1" applyFont="1" applyBorder="1" applyAlignment="1">
      <alignment vertical="top" wrapText="1"/>
    </xf>
    <xf numFmtId="3" fontId="8" fillId="0" borderId="24" xfId="0" applyNumberFormat="1" applyFont="1" applyBorder="1" applyAlignment="1">
      <alignment horizontal="center" vertical="top" wrapText="1"/>
    </xf>
    <xf numFmtId="0" fontId="41" fillId="0" borderId="0" xfId="0" applyFont="1" applyAlignment="1">
      <alignment wrapText="1"/>
    </xf>
    <xf numFmtId="0" fontId="33" fillId="0" borderId="29" xfId="0" applyFont="1" applyFill="1" applyBorder="1" applyAlignment="1">
      <alignment horizontal="center" vertical="top" wrapText="1"/>
    </xf>
    <xf numFmtId="0" fontId="34" fillId="0" borderId="29" xfId="0" applyFont="1" applyFill="1" applyBorder="1" applyAlignment="1">
      <alignment horizontal="center" vertical="top" wrapText="1"/>
    </xf>
    <xf numFmtId="0" fontId="34" fillId="0" borderId="30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4" fillId="0" borderId="3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/>
    </xf>
    <xf numFmtId="10" fontId="8" fillId="0" borderId="16" xfId="0" applyNumberFormat="1" applyFont="1" applyBorder="1" applyAlignment="1">
      <alignment vertical="top" wrapText="1"/>
    </xf>
    <xf numFmtId="10" fontId="3" fillId="0" borderId="0" xfId="0" applyNumberFormat="1" applyFont="1" applyAlignment="1">
      <alignment/>
    </xf>
    <xf numFmtId="3" fontId="29" fillId="0" borderId="16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8" fillId="0" borderId="16" xfId="0" applyNumberFormat="1" applyFont="1" applyBorder="1" applyAlignment="1">
      <alignment/>
    </xf>
    <xf numFmtId="197" fontId="29" fillId="0" borderId="16" xfId="0" applyNumberFormat="1" applyFont="1" applyFill="1" applyBorder="1" applyAlignment="1">
      <alignment vertical="top" wrapText="1"/>
    </xf>
    <xf numFmtId="197" fontId="8" fillId="0" borderId="16" xfId="0" applyNumberFormat="1" applyFont="1" applyFill="1" applyBorder="1" applyAlignment="1">
      <alignment horizontal="center" vertical="center"/>
    </xf>
    <xf numFmtId="197" fontId="8" fillId="0" borderId="16" xfId="0" applyNumberFormat="1" applyFont="1" applyFill="1" applyBorder="1" applyAlignment="1">
      <alignment vertical="center"/>
    </xf>
    <xf numFmtId="3" fontId="5" fillId="0" borderId="16" xfId="84" applyNumberFormat="1" applyFont="1" applyBorder="1" applyAlignment="1">
      <alignment vertical="top" wrapText="1"/>
      <protection/>
    </xf>
    <xf numFmtId="0" fontId="5" fillId="0" borderId="16" xfId="84" applyFont="1" applyBorder="1" applyAlignment="1">
      <alignment horizontal="center" wrapText="1"/>
      <protection/>
    </xf>
    <xf numFmtId="0" fontId="8" fillId="0" borderId="16" xfId="84" applyFont="1" applyBorder="1" applyAlignment="1">
      <alignment horizontal="center" wrapText="1"/>
      <protection/>
    </xf>
    <xf numFmtId="3" fontId="8" fillId="0" borderId="24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3" fontId="29" fillId="0" borderId="24" xfId="0" applyNumberFormat="1" applyFont="1" applyBorder="1" applyAlignment="1">
      <alignment/>
    </xf>
    <xf numFmtId="0" fontId="8" fillId="0" borderId="25" xfId="0" applyFont="1" applyBorder="1" applyAlignment="1">
      <alignment wrapText="1"/>
    </xf>
    <xf numFmtId="3" fontId="5" fillId="0" borderId="0" xfId="84" applyNumberFormat="1" applyFont="1" applyBorder="1" applyAlignment="1">
      <alignment vertical="top" wrapText="1"/>
      <protection/>
    </xf>
    <xf numFmtId="197" fontId="5" fillId="0" borderId="0" xfId="84" applyNumberFormat="1" applyFont="1" applyBorder="1" applyAlignment="1">
      <alignment vertical="top" wrapText="1"/>
      <protection/>
    </xf>
    <xf numFmtId="0" fontId="9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/>
    </xf>
    <xf numFmtId="0" fontId="8" fillId="0" borderId="3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32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33" xfId="84" applyFont="1" applyBorder="1" applyAlignment="1">
      <alignment horizontal="center" vertical="top" wrapText="1"/>
      <protection/>
    </xf>
    <xf numFmtId="0" fontId="3" fillId="0" borderId="34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5" xfId="84" applyFont="1" applyBorder="1" applyAlignment="1">
      <alignment horizontal="center" vertical="top" wrapText="1"/>
      <protection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5" fillId="0" borderId="23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34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3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2" xfId="84" applyFont="1" applyBorder="1" applyAlignment="1">
      <alignment horizontal="center" vertical="top" wrapText="1"/>
      <protection/>
    </xf>
    <xf numFmtId="0" fontId="8" fillId="0" borderId="33" xfId="84" applyFont="1" applyBorder="1" applyAlignment="1">
      <alignment horizontal="center" vertical="top" wrapText="1"/>
      <protection/>
    </xf>
    <xf numFmtId="0" fontId="8" fillId="0" borderId="34" xfId="84" applyFont="1" applyBorder="1" applyAlignment="1">
      <alignment horizontal="center" vertical="top" wrapText="1"/>
      <protection/>
    </xf>
    <xf numFmtId="0" fontId="8" fillId="0" borderId="35" xfId="84" applyFont="1" applyBorder="1" applyAlignment="1">
      <alignment horizontal="center" vertical="top" wrapText="1"/>
      <protection/>
    </xf>
    <xf numFmtId="0" fontId="29" fillId="0" borderId="23" xfId="0" applyFont="1" applyFill="1" applyBorder="1" applyAlignment="1">
      <alignment vertical="top" wrapText="1"/>
    </xf>
    <xf numFmtId="0" fontId="29" fillId="0" borderId="24" xfId="0" applyFont="1" applyFill="1" applyBorder="1" applyAlignment="1">
      <alignment vertical="top" wrapText="1"/>
    </xf>
    <xf numFmtId="3" fontId="8" fillId="0" borderId="16" xfId="0" applyNumberFormat="1" applyFont="1" applyBorder="1" applyAlignment="1">
      <alignment horizontal="center"/>
    </xf>
    <xf numFmtId="197" fontId="8" fillId="0" borderId="16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Zeros="0" zoomScaleSheetLayoutView="90" zoomScalePageLayoutView="0" workbookViewId="0" topLeftCell="A1">
      <selection activeCell="B16" sqref="B16"/>
    </sheetView>
  </sheetViews>
  <sheetFormatPr defaultColWidth="9.00390625" defaultRowHeight="12.75"/>
  <cols>
    <col min="1" max="1" width="10.125" style="57" customWidth="1"/>
    <col min="2" max="2" width="46.625" style="57" customWidth="1"/>
    <col min="3" max="3" width="12.625" style="57" customWidth="1"/>
    <col min="4" max="4" width="11.25390625" style="57" customWidth="1"/>
    <col min="5" max="5" width="10.75390625" style="57" customWidth="1"/>
    <col min="6" max="6" width="11.125" style="57" customWidth="1"/>
    <col min="7" max="7" width="11.75390625" style="57" customWidth="1"/>
    <col min="8" max="8" width="11.25390625" style="57" customWidth="1"/>
    <col min="9" max="9" width="10.625" style="57" customWidth="1"/>
    <col min="10" max="10" width="11.75390625" style="57" customWidth="1"/>
    <col min="11" max="11" width="11.625" style="57" customWidth="1"/>
    <col min="12" max="12" width="11.375" style="57" customWidth="1"/>
    <col min="13" max="13" width="10.25390625" style="57" customWidth="1"/>
    <col min="14" max="14" width="12.75390625" style="57" customWidth="1"/>
    <col min="15" max="15" width="10.00390625" style="57" bestFit="1" customWidth="1"/>
    <col min="16" max="16384" width="9.125" style="57" customWidth="1"/>
  </cols>
  <sheetData>
    <row r="1" spans="10:14" ht="7.5" customHeight="1">
      <c r="J1" s="100"/>
      <c r="K1" s="100"/>
      <c r="L1" s="100"/>
      <c r="M1" s="100"/>
      <c r="N1" s="100"/>
    </row>
    <row r="2" spans="1:14" ht="18.75">
      <c r="A2" s="87"/>
      <c r="B2" s="56"/>
      <c r="C2" s="55"/>
      <c r="D2" s="55"/>
      <c r="E2" s="55"/>
      <c r="F2" s="55"/>
      <c r="G2" s="55"/>
      <c r="H2" s="60"/>
      <c r="I2" s="60"/>
      <c r="J2" s="55"/>
      <c r="K2" s="55"/>
      <c r="L2" s="55"/>
      <c r="M2" s="55"/>
      <c r="N2" s="55"/>
    </row>
    <row r="3" spans="1:17" ht="18.75">
      <c r="A3" s="87" t="s">
        <v>302</v>
      </c>
      <c r="B3" s="265"/>
      <c r="C3" s="265"/>
      <c r="D3" s="265"/>
      <c r="E3" s="265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6" s="34" customFormat="1" ht="15.75">
      <c r="A4" s="104" t="s">
        <v>303</v>
      </c>
      <c r="B4" s="327" t="s">
        <v>174</v>
      </c>
      <c r="C4" s="327"/>
      <c r="D4" s="327"/>
      <c r="E4" s="104"/>
      <c r="F4" s="104"/>
      <c r="G4" s="104"/>
      <c r="H4" s="10"/>
      <c r="I4" s="318" t="s">
        <v>291</v>
      </c>
      <c r="J4" s="318"/>
      <c r="K4" s="318"/>
      <c r="L4" s="318"/>
      <c r="M4" s="260"/>
      <c r="N4" s="259" t="s">
        <v>292</v>
      </c>
      <c r="O4" s="260"/>
      <c r="P4" s="79"/>
    </row>
    <row r="5" spans="1:16" ht="25.5" customHeight="1">
      <c r="A5" s="328" t="s">
        <v>116</v>
      </c>
      <c r="B5" s="329"/>
      <c r="C5" s="329"/>
      <c r="D5" s="329"/>
      <c r="E5" s="266"/>
      <c r="F5" s="266"/>
      <c r="G5" s="266"/>
      <c r="H5" s="266"/>
      <c r="I5" s="320" t="s">
        <v>293</v>
      </c>
      <c r="J5" s="320"/>
      <c r="K5" s="320"/>
      <c r="L5" s="320"/>
      <c r="M5" s="268"/>
      <c r="N5" s="250" t="s">
        <v>294</v>
      </c>
      <c r="O5" s="268"/>
      <c r="P5" s="266"/>
    </row>
    <row r="6" spans="1:16" s="34" customFormat="1" ht="15.75">
      <c r="A6" s="82" t="s">
        <v>26</v>
      </c>
      <c r="B6" s="327" t="s">
        <v>174</v>
      </c>
      <c r="C6" s="327"/>
      <c r="D6" s="327"/>
      <c r="E6" s="104"/>
      <c r="F6" s="104"/>
      <c r="G6" s="104"/>
      <c r="H6" s="10"/>
      <c r="I6" s="318" t="s">
        <v>295</v>
      </c>
      <c r="J6" s="318"/>
      <c r="K6" s="318"/>
      <c r="L6" s="318"/>
      <c r="M6" s="260"/>
      <c r="N6" s="259" t="s">
        <v>292</v>
      </c>
      <c r="O6" s="260"/>
      <c r="P6" s="79"/>
    </row>
    <row r="7" spans="1:16" ht="42.75" customHeight="1">
      <c r="A7" s="328" t="s">
        <v>119</v>
      </c>
      <c r="B7" s="329"/>
      <c r="C7" s="329"/>
      <c r="D7" s="329"/>
      <c r="E7" s="266"/>
      <c r="F7" s="266"/>
      <c r="G7" s="266"/>
      <c r="H7" s="266"/>
      <c r="I7" s="320" t="s">
        <v>296</v>
      </c>
      <c r="J7" s="320"/>
      <c r="K7" s="320"/>
      <c r="L7" s="320"/>
      <c r="M7" s="40"/>
      <c r="N7" s="257" t="s">
        <v>294</v>
      </c>
      <c r="O7" s="40"/>
      <c r="P7" s="266"/>
    </row>
    <row r="8" spans="1:16" s="34" customFormat="1" ht="111.75" customHeight="1">
      <c r="A8" s="62" t="s">
        <v>101</v>
      </c>
      <c r="B8" s="256" t="s">
        <v>222</v>
      </c>
      <c r="C8" s="260"/>
      <c r="D8" s="255">
        <v>3102</v>
      </c>
      <c r="E8" s="61"/>
      <c r="F8" s="317">
        <v>1010</v>
      </c>
      <c r="G8" s="317"/>
      <c r="H8" s="61"/>
      <c r="I8" s="319" t="s">
        <v>175</v>
      </c>
      <c r="J8" s="319"/>
      <c r="K8" s="319"/>
      <c r="L8" s="319"/>
      <c r="M8" s="269"/>
      <c r="N8" s="256" t="s">
        <v>314</v>
      </c>
      <c r="O8" s="269"/>
      <c r="P8" s="79"/>
    </row>
    <row r="9" spans="1:16" ht="42.75" customHeight="1">
      <c r="A9" s="267"/>
      <c r="B9" s="250" t="s">
        <v>297</v>
      </c>
      <c r="C9" s="40"/>
      <c r="D9" s="250" t="s">
        <v>298</v>
      </c>
      <c r="E9" s="40"/>
      <c r="F9" s="330" t="s">
        <v>299</v>
      </c>
      <c r="G9" s="330"/>
      <c r="H9" s="268"/>
      <c r="I9" s="320" t="s">
        <v>300</v>
      </c>
      <c r="J9" s="320"/>
      <c r="K9" s="320"/>
      <c r="L9" s="320"/>
      <c r="M9" s="40"/>
      <c r="N9" s="264" t="s">
        <v>301</v>
      </c>
      <c r="O9" s="40"/>
      <c r="P9" s="266"/>
    </row>
    <row r="10" spans="1:14" ht="20.25" customHeight="1">
      <c r="A10" s="60" t="s">
        <v>158</v>
      </c>
      <c r="B10" s="79"/>
      <c r="C10" s="61"/>
      <c r="D10" s="61"/>
      <c r="E10" s="61"/>
      <c r="F10" s="61"/>
      <c r="G10" s="61"/>
      <c r="H10" s="61"/>
      <c r="J10" s="40"/>
      <c r="K10" s="40"/>
      <c r="L10" s="40"/>
      <c r="M10" s="61"/>
      <c r="N10" s="61"/>
    </row>
    <row r="11" spans="1:14" s="215" customFormat="1" ht="28.5" customHeight="1">
      <c r="A11" s="326" t="s">
        <v>230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214"/>
      <c r="M11" s="214"/>
      <c r="N11" s="214"/>
    </row>
    <row r="12" spans="1:14" ht="15.75">
      <c r="A12" s="60" t="s">
        <v>157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5" customHeight="1">
      <c r="A13" s="326" t="s">
        <v>228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82"/>
    </row>
    <row r="14" spans="1:14" ht="15.75">
      <c r="A14" s="62" t="s">
        <v>155</v>
      </c>
      <c r="B14" s="79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31.5" customHeight="1">
      <c r="A15" s="326" t="s">
        <v>229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14" s="79" customFormat="1" ht="15.75">
      <c r="A16" s="62" t="s">
        <v>156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5.75">
      <c r="A17" s="10" t="s">
        <v>286</v>
      </c>
      <c r="N17" s="35" t="s">
        <v>117</v>
      </c>
    </row>
    <row r="18" spans="1:14" ht="15.75" customHeight="1">
      <c r="A18" s="321" t="s">
        <v>3</v>
      </c>
      <c r="B18" s="321" t="s">
        <v>16</v>
      </c>
      <c r="C18" s="323" t="s">
        <v>280</v>
      </c>
      <c r="D18" s="324"/>
      <c r="E18" s="324"/>
      <c r="F18" s="325"/>
      <c r="G18" s="323" t="s">
        <v>284</v>
      </c>
      <c r="H18" s="324"/>
      <c r="I18" s="324"/>
      <c r="J18" s="325"/>
      <c r="K18" s="323" t="s">
        <v>282</v>
      </c>
      <c r="L18" s="324"/>
      <c r="M18" s="324"/>
      <c r="N18" s="325"/>
    </row>
    <row r="19" spans="1:14" ht="60">
      <c r="A19" s="322"/>
      <c r="B19" s="321"/>
      <c r="C19" s="192" t="s">
        <v>27</v>
      </c>
      <c r="D19" s="128" t="s">
        <v>28</v>
      </c>
      <c r="E19" s="172" t="s">
        <v>121</v>
      </c>
      <c r="F19" s="172" t="s">
        <v>15</v>
      </c>
      <c r="G19" s="192" t="s">
        <v>27</v>
      </c>
      <c r="H19" s="128" t="s">
        <v>28</v>
      </c>
      <c r="I19" s="172" t="s">
        <v>121</v>
      </c>
      <c r="J19" s="172" t="s">
        <v>20</v>
      </c>
      <c r="K19" s="192" t="s">
        <v>27</v>
      </c>
      <c r="L19" s="128" t="s">
        <v>28</v>
      </c>
      <c r="M19" s="172" t="s">
        <v>121</v>
      </c>
      <c r="N19" s="172" t="s">
        <v>21</v>
      </c>
    </row>
    <row r="20" spans="1:14" s="85" customFormat="1" ht="1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>
        <v>14</v>
      </c>
    </row>
    <row r="21" spans="1:14" s="85" customFormat="1" ht="15">
      <c r="A21" s="24"/>
      <c r="B21" s="76" t="s">
        <v>2</v>
      </c>
      <c r="C21" s="206">
        <v>55391450</v>
      </c>
      <c r="D21" s="228" t="s">
        <v>164</v>
      </c>
      <c r="E21" s="228" t="s">
        <v>164</v>
      </c>
      <c r="F21" s="206">
        <f>C21</f>
        <v>55391450</v>
      </c>
      <c r="G21" s="227">
        <v>66045700</v>
      </c>
      <c r="H21" s="228" t="s">
        <v>164</v>
      </c>
      <c r="I21" s="228" t="s">
        <v>164</v>
      </c>
      <c r="J21" s="227">
        <v>55449200</v>
      </c>
      <c r="K21" s="227">
        <v>68970300</v>
      </c>
      <c r="L21" s="228" t="s">
        <v>164</v>
      </c>
      <c r="M21" s="228" t="s">
        <v>164</v>
      </c>
      <c r="N21" s="227">
        <f>K21</f>
        <v>68970300</v>
      </c>
    </row>
    <row r="22" spans="1:14" s="85" customFormat="1" ht="15">
      <c r="A22" s="24"/>
      <c r="B22" s="76" t="s">
        <v>115</v>
      </c>
      <c r="C22" s="71" t="s">
        <v>164</v>
      </c>
      <c r="D22" s="114"/>
      <c r="E22" s="114"/>
      <c r="F22" s="114"/>
      <c r="G22" s="228" t="s">
        <v>164</v>
      </c>
      <c r="H22" s="222"/>
      <c r="I22" s="222"/>
      <c r="J22" s="222"/>
      <c r="K22" s="228" t="s">
        <v>164</v>
      </c>
      <c r="L22" s="222"/>
      <c r="M22" s="222"/>
      <c r="N22" s="222"/>
    </row>
    <row r="23" spans="1:14" s="34" customFormat="1" ht="25.5">
      <c r="A23" s="8">
        <v>25010100</v>
      </c>
      <c r="B23" s="80" t="s">
        <v>7</v>
      </c>
      <c r="C23" s="71" t="s">
        <v>164</v>
      </c>
      <c r="D23" s="114"/>
      <c r="E23" s="114"/>
      <c r="F23" s="114"/>
      <c r="G23" s="228" t="s">
        <v>164</v>
      </c>
      <c r="H23" s="222"/>
      <c r="I23" s="222"/>
      <c r="J23" s="222"/>
      <c r="K23" s="228" t="s">
        <v>164</v>
      </c>
      <c r="L23" s="222"/>
      <c r="M23" s="222"/>
      <c r="N23" s="222"/>
    </row>
    <row r="24" spans="1:14" s="34" customFormat="1" ht="25.5">
      <c r="A24" s="8">
        <v>25010200</v>
      </c>
      <c r="B24" s="80" t="s">
        <v>25</v>
      </c>
      <c r="C24" s="71" t="s">
        <v>164</v>
      </c>
      <c r="D24" s="222">
        <v>693800</v>
      </c>
      <c r="E24" s="114"/>
      <c r="F24" s="222">
        <f>D24</f>
        <v>693800</v>
      </c>
      <c r="G24" s="228" t="s">
        <v>164</v>
      </c>
      <c r="H24" s="222">
        <v>895000</v>
      </c>
      <c r="I24" s="222"/>
      <c r="J24" s="222">
        <v>917000</v>
      </c>
      <c r="K24" s="228" t="s">
        <v>164</v>
      </c>
      <c r="L24" s="222">
        <v>1045000</v>
      </c>
      <c r="M24" s="222"/>
      <c r="N24" s="222">
        <f>L24</f>
        <v>1045000</v>
      </c>
    </row>
    <row r="25" spans="1:14" s="34" customFormat="1" ht="15">
      <c r="A25" s="8">
        <v>25010300</v>
      </c>
      <c r="B25" s="80" t="s">
        <v>4</v>
      </c>
      <c r="C25" s="71" t="s">
        <v>164</v>
      </c>
      <c r="D25" s="222"/>
      <c r="E25" s="114"/>
      <c r="F25" s="222"/>
      <c r="G25" s="228" t="s">
        <v>164</v>
      </c>
      <c r="H25" s="222"/>
      <c r="I25" s="222"/>
      <c r="J25" s="222"/>
      <c r="K25" s="228" t="s">
        <v>164</v>
      </c>
      <c r="L25" s="222"/>
      <c r="M25" s="222"/>
      <c r="N25" s="222"/>
    </row>
    <row r="26" spans="1:14" s="34" customFormat="1" ht="28.5" customHeight="1">
      <c r="A26" s="8">
        <v>25010400</v>
      </c>
      <c r="B26" s="80" t="s">
        <v>8</v>
      </c>
      <c r="C26" s="71" t="s">
        <v>164</v>
      </c>
      <c r="D26" s="222"/>
      <c r="E26" s="114"/>
      <c r="F26" s="222"/>
      <c r="G26" s="228" t="s">
        <v>164</v>
      </c>
      <c r="H26" s="222"/>
      <c r="I26" s="222"/>
      <c r="J26" s="222"/>
      <c r="K26" s="228" t="s">
        <v>164</v>
      </c>
      <c r="L26" s="222"/>
      <c r="M26" s="222"/>
      <c r="N26" s="222"/>
    </row>
    <row r="27" spans="1:14" s="34" customFormat="1" ht="15">
      <c r="A27" s="8">
        <v>25020100</v>
      </c>
      <c r="B27" s="80" t="s">
        <v>9</v>
      </c>
      <c r="C27" s="71" t="s">
        <v>164</v>
      </c>
      <c r="D27" s="222">
        <v>2085937</v>
      </c>
      <c r="E27" s="114"/>
      <c r="F27" s="222">
        <f>D27</f>
        <v>2085937</v>
      </c>
      <c r="G27" s="228" t="s">
        <v>164</v>
      </c>
      <c r="H27" s="222"/>
      <c r="I27" s="222"/>
      <c r="J27" s="222"/>
      <c r="K27" s="228" t="s">
        <v>164</v>
      </c>
      <c r="L27" s="222"/>
      <c r="M27" s="222"/>
      <c r="N27" s="222"/>
    </row>
    <row r="28" spans="1:16" s="34" customFormat="1" ht="38.25">
      <c r="A28" s="8">
        <v>25020200</v>
      </c>
      <c r="B28" s="81" t="s">
        <v>19</v>
      </c>
      <c r="C28" s="71" t="s">
        <v>164</v>
      </c>
      <c r="D28" s="222">
        <v>10702546</v>
      </c>
      <c r="E28" s="114"/>
      <c r="F28" s="222">
        <f>D28</f>
        <v>10702546</v>
      </c>
      <c r="G28" s="228" t="s">
        <v>164</v>
      </c>
      <c r="H28" s="222">
        <v>11907400</v>
      </c>
      <c r="I28" s="222"/>
      <c r="J28" s="222">
        <v>10753000</v>
      </c>
      <c r="K28" s="228" t="s">
        <v>164</v>
      </c>
      <c r="L28" s="222">
        <v>13027400</v>
      </c>
      <c r="M28" s="222"/>
      <c r="N28" s="222">
        <f>L28</f>
        <v>13027400</v>
      </c>
      <c r="O28" s="223"/>
      <c r="P28" s="277"/>
    </row>
    <row r="29" spans="1:14" s="34" customFormat="1" ht="63" customHeight="1">
      <c r="A29" s="8">
        <v>25020300</v>
      </c>
      <c r="B29" s="81" t="s">
        <v>10</v>
      </c>
      <c r="C29" s="71" t="s">
        <v>164</v>
      </c>
      <c r="D29" s="114"/>
      <c r="E29" s="114"/>
      <c r="F29" s="222"/>
      <c r="G29" s="228" t="s">
        <v>164</v>
      </c>
      <c r="H29" s="222"/>
      <c r="I29" s="222"/>
      <c r="J29" s="222"/>
      <c r="K29" s="228" t="s">
        <v>164</v>
      </c>
      <c r="L29" s="222"/>
      <c r="M29" s="222"/>
      <c r="N29" s="222"/>
    </row>
    <row r="30" spans="1:14" s="85" customFormat="1" ht="15">
      <c r="A30" s="8"/>
      <c r="B30" s="75" t="s">
        <v>103</v>
      </c>
      <c r="C30" s="71" t="s">
        <v>164</v>
      </c>
      <c r="D30" s="114"/>
      <c r="E30" s="114"/>
      <c r="F30" s="222"/>
      <c r="G30" s="228" t="s">
        <v>164</v>
      </c>
      <c r="H30" s="222"/>
      <c r="I30" s="222"/>
      <c r="J30" s="222"/>
      <c r="K30" s="228" t="s">
        <v>164</v>
      </c>
      <c r="L30" s="222"/>
      <c r="M30" s="222"/>
      <c r="N30" s="222"/>
    </row>
    <row r="31" spans="1:14" s="85" customFormat="1" ht="25.5">
      <c r="A31" s="166">
        <v>602400</v>
      </c>
      <c r="B31" s="81" t="s">
        <v>22</v>
      </c>
      <c r="C31" s="71" t="s">
        <v>164</v>
      </c>
      <c r="D31" s="229">
        <v>3898217</v>
      </c>
      <c r="E31" s="229">
        <v>3898217</v>
      </c>
      <c r="F31" s="229">
        <f>D31</f>
        <v>3898217</v>
      </c>
      <c r="G31" s="228" t="s">
        <v>164</v>
      </c>
      <c r="H31" s="229">
        <v>6269900</v>
      </c>
      <c r="I31" s="229">
        <v>6269900</v>
      </c>
      <c r="J31" s="229">
        <v>6269900</v>
      </c>
      <c r="K31" s="228" t="s">
        <v>164</v>
      </c>
      <c r="L31" s="229">
        <v>3044200</v>
      </c>
      <c r="M31" s="229">
        <v>3044200</v>
      </c>
      <c r="N31" s="229">
        <v>3044200</v>
      </c>
    </row>
    <row r="32" spans="1:14" s="85" customFormat="1" ht="15">
      <c r="A32" s="2"/>
      <c r="B32" s="75" t="s">
        <v>120</v>
      </c>
      <c r="C32" s="71" t="s">
        <v>164</v>
      </c>
      <c r="D32" s="229"/>
      <c r="E32" s="115"/>
      <c r="F32" s="229"/>
      <c r="G32" s="228" t="s">
        <v>164</v>
      </c>
      <c r="H32" s="229"/>
      <c r="I32" s="229"/>
      <c r="J32" s="229"/>
      <c r="K32" s="228" t="s">
        <v>164</v>
      </c>
      <c r="L32" s="229"/>
      <c r="M32" s="229"/>
      <c r="N32" s="229"/>
    </row>
    <row r="33" spans="1:14" s="118" customFormat="1" ht="14.25">
      <c r="A33" s="28"/>
      <c r="B33" s="112" t="s">
        <v>118</v>
      </c>
      <c r="C33" s="200">
        <f>C21</f>
        <v>55391450</v>
      </c>
      <c r="D33" s="201">
        <f>D31+D28+D27+D24</f>
        <v>17380500</v>
      </c>
      <c r="E33" s="201">
        <f>E31</f>
        <v>3898217</v>
      </c>
      <c r="F33" s="201">
        <f>D33+C33</f>
        <v>72771950</v>
      </c>
      <c r="G33" s="226">
        <f>G21</f>
        <v>66045700</v>
      </c>
      <c r="H33" s="201">
        <f>H31+H28+H24</f>
        <v>19072300</v>
      </c>
      <c r="I33" s="201">
        <f>I31</f>
        <v>6269900</v>
      </c>
      <c r="J33" s="201">
        <f>H33+G33</f>
        <v>85118000</v>
      </c>
      <c r="K33" s="226">
        <f>K21</f>
        <v>68970300</v>
      </c>
      <c r="L33" s="201">
        <f>L31+L28+L24</f>
        <v>17116600</v>
      </c>
      <c r="M33" s="201">
        <v>3044200</v>
      </c>
      <c r="N33" s="201">
        <f>L33+K33</f>
        <v>86086900</v>
      </c>
    </row>
    <row r="34" ht="15.75">
      <c r="J34" s="199"/>
    </row>
    <row r="35" spans="4:6" ht="15.75">
      <c r="D35" s="249"/>
      <c r="E35" s="249"/>
      <c r="F35" s="249"/>
    </row>
  </sheetData>
  <sheetProtection/>
  <mergeCells count="20">
    <mergeCell ref="A15:N15"/>
    <mergeCell ref="B4:D4"/>
    <mergeCell ref="I4:L4"/>
    <mergeCell ref="I5:L5"/>
    <mergeCell ref="A11:K11"/>
    <mergeCell ref="A13:M13"/>
    <mergeCell ref="A5:D5"/>
    <mergeCell ref="B6:D6"/>
    <mergeCell ref="A7:D7"/>
    <mergeCell ref="F9:G9"/>
    <mergeCell ref="F8:G8"/>
    <mergeCell ref="I6:L6"/>
    <mergeCell ref="I8:L8"/>
    <mergeCell ref="I9:L9"/>
    <mergeCell ref="I7:L7"/>
    <mergeCell ref="A18:A19"/>
    <mergeCell ref="K18:N18"/>
    <mergeCell ref="B18:B19"/>
    <mergeCell ref="C18:F18"/>
    <mergeCell ref="G18:J1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showZeros="0" zoomScaleSheetLayoutView="100" zoomScalePageLayoutView="0" workbookViewId="0" topLeftCell="A28">
      <selection activeCell="H27" sqref="H27"/>
    </sheetView>
  </sheetViews>
  <sheetFormatPr defaultColWidth="8.875" defaultRowHeight="12.75"/>
  <cols>
    <col min="1" max="1" width="3.75390625" style="3" customWidth="1"/>
    <col min="2" max="2" width="34.00390625" style="3" customWidth="1"/>
    <col min="3" max="3" width="9.25390625" style="3" customWidth="1"/>
    <col min="4" max="4" width="11.125" style="3" customWidth="1"/>
    <col min="5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4"/>
      <c r="H1" s="144"/>
      <c r="I1" s="144"/>
      <c r="J1" s="144"/>
      <c r="K1" s="144"/>
      <c r="L1" s="144"/>
      <c r="N1" s="155"/>
    </row>
    <row r="2" spans="1:10" s="38" customFormat="1" ht="15.75">
      <c r="A2" s="29" t="s">
        <v>137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s="38" customFormat="1" ht="15.75" customHeight="1">
      <c r="A3" s="9" t="s">
        <v>340</v>
      </c>
      <c r="B3" s="9"/>
      <c r="C3" s="9"/>
      <c r="D3" s="9"/>
      <c r="E3" s="9"/>
      <c r="F3" s="9"/>
      <c r="G3" s="9"/>
      <c r="H3" s="9"/>
      <c r="I3" s="97"/>
      <c r="J3" s="97"/>
      <c r="N3" s="35" t="s">
        <v>117</v>
      </c>
    </row>
    <row r="4" spans="1:14" s="160" customFormat="1" ht="12.75">
      <c r="A4" s="391" t="s">
        <v>11</v>
      </c>
      <c r="B4" s="398" t="s">
        <v>138</v>
      </c>
      <c r="C4" s="398" t="s">
        <v>95</v>
      </c>
      <c r="D4" s="400"/>
      <c r="E4" s="401"/>
      <c r="F4" s="395" t="s">
        <v>280</v>
      </c>
      <c r="G4" s="396"/>
      <c r="H4" s="397"/>
      <c r="I4" s="395" t="s">
        <v>341</v>
      </c>
      <c r="J4" s="396"/>
      <c r="K4" s="397"/>
      <c r="L4" s="390" t="s">
        <v>282</v>
      </c>
      <c r="M4" s="390"/>
      <c r="N4" s="390"/>
    </row>
    <row r="5" spans="1:14" s="160" customFormat="1" ht="25.5">
      <c r="A5" s="391"/>
      <c r="B5" s="399"/>
      <c r="C5" s="399"/>
      <c r="D5" s="402"/>
      <c r="E5" s="403"/>
      <c r="F5" s="194" t="s">
        <v>27</v>
      </c>
      <c r="G5" s="194" t="s">
        <v>28</v>
      </c>
      <c r="H5" s="31" t="s">
        <v>160</v>
      </c>
      <c r="I5" s="194" t="s">
        <v>27</v>
      </c>
      <c r="J5" s="194" t="s">
        <v>28</v>
      </c>
      <c r="K5" s="31" t="s">
        <v>125</v>
      </c>
      <c r="L5" s="194" t="s">
        <v>27</v>
      </c>
      <c r="M5" s="194" t="s">
        <v>28</v>
      </c>
      <c r="N5" s="31" t="s">
        <v>159</v>
      </c>
    </row>
    <row r="6" spans="1:14" s="160" customFormat="1" ht="12.75">
      <c r="A6" s="31">
        <v>1</v>
      </c>
      <c r="B6" s="190">
        <v>2</v>
      </c>
      <c r="C6" s="392">
        <v>3</v>
      </c>
      <c r="D6" s="393"/>
      <c r="E6" s="394"/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</row>
    <row r="7" spans="1:14" s="39" customFormat="1" ht="15">
      <c r="A7" s="171"/>
      <c r="B7" s="188"/>
      <c r="C7" s="323"/>
      <c r="D7" s="324"/>
      <c r="E7" s="325"/>
      <c r="F7" s="173"/>
      <c r="G7" s="173"/>
      <c r="H7" s="173"/>
      <c r="I7" s="173"/>
      <c r="J7" s="173"/>
      <c r="K7" s="173"/>
      <c r="L7" s="173"/>
      <c r="M7" s="173"/>
      <c r="N7" s="173"/>
    </row>
    <row r="8" spans="1:14" s="39" customFormat="1" ht="15">
      <c r="A8" s="171"/>
      <c r="B8" s="188"/>
      <c r="C8" s="323"/>
      <c r="D8" s="324"/>
      <c r="E8" s="325"/>
      <c r="F8" s="173"/>
      <c r="G8" s="173"/>
      <c r="H8" s="173"/>
      <c r="I8" s="173"/>
      <c r="J8" s="173"/>
      <c r="K8" s="173"/>
      <c r="L8" s="173"/>
      <c r="M8" s="173"/>
      <c r="N8" s="173"/>
    </row>
    <row r="9" spans="1:14" s="159" customFormat="1" ht="15">
      <c r="A9" s="174"/>
      <c r="B9" s="179" t="s">
        <v>118</v>
      </c>
      <c r="C9" s="323"/>
      <c r="D9" s="324"/>
      <c r="E9" s="325"/>
      <c r="F9" s="175"/>
      <c r="G9" s="175"/>
      <c r="H9" s="175"/>
      <c r="I9" s="175"/>
      <c r="J9" s="175"/>
      <c r="K9" s="175"/>
      <c r="L9" s="175"/>
      <c r="M9" s="175"/>
      <c r="N9" s="175"/>
    </row>
    <row r="10" spans="1:11" s="39" customFormat="1" ht="12.75">
      <c r="A10" s="40"/>
      <c r="B10" s="41"/>
      <c r="C10" s="40"/>
      <c r="E10" s="40"/>
      <c r="F10" s="40"/>
      <c r="G10" s="40"/>
      <c r="H10" s="40"/>
      <c r="I10" s="40"/>
      <c r="J10" s="40"/>
      <c r="K10" s="40"/>
    </row>
    <row r="11" spans="1:14" s="38" customFormat="1" ht="15.75" customHeight="1">
      <c r="A11" s="9" t="s">
        <v>342</v>
      </c>
      <c r="B11" s="9"/>
      <c r="C11" s="9"/>
      <c r="E11" s="9"/>
      <c r="F11" s="9"/>
      <c r="G11" s="9"/>
      <c r="H11" s="9"/>
      <c r="I11" s="9"/>
      <c r="J11" s="42"/>
      <c r="K11" s="42"/>
      <c r="N11" s="35" t="s">
        <v>117</v>
      </c>
    </row>
    <row r="12" spans="1:14" s="160" customFormat="1" ht="12.75">
      <c r="A12" s="391" t="s">
        <v>11</v>
      </c>
      <c r="B12" s="391" t="s">
        <v>138</v>
      </c>
      <c r="C12" s="391"/>
      <c r="D12" s="391"/>
      <c r="E12" s="391"/>
      <c r="F12" s="398" t="s">
        <v>95</v>
      </c>
      <c r="G12" s="400"/>
      <c r="H12" s="401"/>
      <c r="I12" s="391" t="s">
        <v>168</v>
      </c>
      <c r="J12" s="391"/>
      <c r="K12" s="391"/>
      <c r="L12" s="391" t="s">
        <v>283</v>
      </c>
      <c r="M12" s="391"/>
      <c r="N12" s="391"/>
    </row>
    <row r="13" spans="1:14" s="160" customFormat="1" ht="25.5">
      <c r="A13" s="391"/>
      <c r="B13" s="391"/>
      <c r="C13" s="391"/>
      <c r="D13" s="391"/>
      <c r="E13" s="391"/>
      <c r="F13" s="399"/>
      <c r="G13" s="402"/>
      <c r="H13" s="403"/>
      <c r="I13" s="194" t="s">
        <v>27</v>
      </c>
      <c r="J13" s="194" t="s">
        <v>28</v>
      </c>
      <c r="K13" s="31" t="s">
        <v>160</v>
      </c>
      <c r="L13" s="194" t="s">
        <v>27</v>
      </c>
      <c r="M13" s="194" t="s">
        <v>28</v>
      </c>
      <c r="N13" s="31" t="s">
        <v>125</v>
      </c>
    </row>
    <row r="14" spans="1:14" s="160" customFormat="1" ht="12.75">
      <c r="A14" s="31">
        <v>1</v>
      </c>
      <c r="B14" s="391">
        <v>2</v>
      </c>
      <c r="C14" s="391"/>
      <c r="D14" s="391"/>
      <c r="E14" s="391"/>
      <c r="F14" s="392">
        <v>3</v>
      </c>
      <c r="G14" s="393"/>
      <c r="H14" s="394"/>
      <c r="I14" s="31">
        <v>4</v>
      </c>
      <c r="J14" s="31">
        <v>5</v>
      </c>
      <c r="K14" s="31">
        <v>6</v>
      </c>
      <c r="L14" s="31">
        <v>7</v>
      </c>
      <c r="M14" s="31">
        <v>8</v>
      </c>
      <c r="N14" s="31">
        <v>9</v>
      </c>
    </row>
    <row r="15" spans="1:14" s="39" customFormat="1" ht="15">
      <c r="A15" s="171"/>
      <c r="B15" s="322"/>
      <c r="C15" s="322"/>
      <c r="D15" s="322"/>
      <c r="E15" s="322"/>
      <c r="F15" s="323"/>
      <c r="G15" s="324"/>
      <c r="H15" s="325"/>
      <c r="I15" s="173"/>
      <c r="J15" s="173"/>
      <c r="K15" s="173"/>
      <c r="L15" s="173"/>
      <c r="M15" s="173"/>
      <c r="N15" s="173"/>
    </row>
    <row r="16" spans="1:14" s="39" customFormat="1" ht="15">
      <c r="A16" s="171"/>
      <c r="B16" s="322"/>
      <c r="C16" s="322"/>
      <c r="D16" s="322"/>
      <c r="E16" s="322"/>
      <c r="F16" s="323"/>
      <c r="G16" s="324"/>
      <c r="H16" s="325"/>
      <c r="I16" s="173"/>
      <c r="J16" s="173"/>
      <c r="K16" s="173"/>
      <c r="L16" s="173"/>
      <c r="M16" s="173"/>
      <c r="N16" s="173"/>
    </row>
    <row r="17" spans="1:14" s="39" customFormat="1" ht="15">
      <c r="A17" s="174"/>
      <c r="B17" s="406" t="s">
        <v>118</v>
      </c>
      <c r="C17" s="406"/>
      <c r="D17" s="406"/>
      <c r="E17" s="406"/>
      <c r="F17" s="323"/>
      <c r="G17" s="324"/>
      <c r="H17" s="325"/>
      <c r="I17" s="175"/>
      <c r="J17" s="175"/>
      <c r="K17" s="175"/>
      <c r="L17" s="175"/>
      <c r="M17" s="175"/>
      <c r="N17" s="175"/>
    </row>
    <row r="19" spans="1:14" ht="15.75">
      <c r="A19" s="9" t="s">
        <v>321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5" t="s">
        <v>117</v>
      </c>
    </row>
    <row r="20" spans="1:14" ht="12.75" customHeight="1">
      <c r="A20" s="391" t="s">
        <v>142</v>
      </c>
      <c r="B20" s="391"/>
      <c r="C20" s="404" t="s">
        <v>167</v>
      </c>
      <c r="D20" s="404" t="s">
        <v>141</v>
      </c>
      <c r="E20" s="391" t="s">
        <v>280</v>
      </c>
      <c r="F20" s="391"/>
      <c r="G20" s="391" t="s">
        <v>284</v>
      </c>
      <c r="H20" s="391"/>
      <c r="I20" s="391" t="s">
        <v>282</v>
      </c>
      <c r="J20" s="391"/>
      <c r="K20" s="391" t="s">
        <v>168</v>
      </c>
      <c r="L20" s="391"/>
      <c r="M20" s="391" t="s">
        <v>283</v>
      </c>
      <c r="N20" s="391"/>
    </row>
    <row r="21" spans="1:14" ht="89.25" customHeight="1">
      <c r="A21" s="391"/>
      <c r="B21" s="391"/>
      <c r="C21" s="405"/>
      <c r="D21" s="405"/>
      <c r="E21" s="31" t="s">
        <v>139</v>
      </c>
      <c r="F21" s="31" t="s">
        <v>140</v>
      </c>
      <c r="G21" s="31" t="s">
        <v>139</v>
      </c>
      <c r="H21" s="31" t="s">
        <v>140</v>
      </c>
      <c r="I21" s="31" t="s">
        <v>139</v>
      </c>
      <c r="J21" s="31" t="s">
        <v>140</v>
      </c>
      <c r="K21" s="31" t="s">
        <v>139</v>
      </c>
      <c r="L21" s="31" t="s">
        <v>140</v>
      </c>
      <c r="M21" s="31" t="s">
        <v>139</v>
      </c>
      <c r="N21" s="31" t="s">
        <v>140</v>
      </c>
    </row>
    <row r="22" spans="1:14" ht="12.75">
      <c r="A22" s="391">
        <v>1</v>
      </c>
      <c r="B22" s="391"/>
      <c r="C22" s="31">
        <v>2</v>
      </c>
      <c r="D22" s="31">
        <v>3</v>
      </c>
      <c r="E22" s="31">
        <v>4</v>
      </c>
      <c r="F22" s="31">
        <v>5</v>
      </c>
      <c r="G22" s="31">
        <v>6</v>
      </c>
      <c r="H22" s="31">
        <v>7</v>
      </c>
      <c r="I22" s="31">
        <v>8</v>
      </c>
      <c r="J22" s="31">
        <v>9</v>
      </c>
      <c r="K22" s="31">
        <v>10</v>
      </c>
      <c r="L22" s="31">
        <v>11</v>
      </c>
      <c r="M22" s="31">
        <v>12</v>
      </c>
      <c r="N22" s="31">
        <v>13</v>
      </c>
    </row>
    <row r="23" spans="1:14" ht="63" customHeight="1">
      <c r="A23" s="31"/>
      <c r="B23" s="172" t="s">
        <v>202</v>
      </c>
      <c r="C23" s="218" t="s">
        <v>203</v>
      </c>
      <c r="D23" s="218">
        <v>1329643</v>
      </c>
      <c r="E23" s="218">
        <v>649779</v>
      </c>
      <c r="F23" s="218">
        <v>50</v>
      </c>
      <c r="G23" s="218">
        <v>429600</v>
      </c>
      <c r="H23" s="218">
        <v>81</v>
      </c>
      <c r="I23" s="218"/>
      <c r="J23" s="31"/>
      <c r="K23" s="218"/>
      <c r="L23" s="218"/>
      <c r="M23" s="218"/>
      <c r="N23" s="218"/>
    </row>
    <row r="24" spans="1:14" ht="77.25" customHeight="1">
      <c r="A24" s="27"/>
      <c r="B24" s="180" t="s">
        <v>201</v>
      </c>
      <c r="C24" s="171" t="s">
        <v>343</v>
      </c>
      <c r="D24" s="171">
        <v>10050940</v>
      </c>
      <c r="E24" s="205">
        <v>10000</v>
      </c>
      <c r="F24" s="205">
        <v>1</v>
      </c>
      <c r="G24" s="205">
        <v>150000</v>
      </c>
      <c r="H24" s="173">
        <v>1.6</v>
      </c>
      <c r="I24" s="205"/>
      <c r="J24" s="219"/>
      <c r="K24" s="171"/>
      <c r="L24" s="171"/>
      <c r="M24" s="171"/>
      <c r="N24" s="172"/>
    </row>
    <row r="25" spans="1:14" ht="90">
      <c r="A25" s="27"/>
      <c r="B25" s="180" t="s">
        <v>200</v>
      </c>
      <c r="C25" s="171" t="s">
        <v>204</v>
      </c>
      <c r="D25" s="171">
        <v>100000</v>
      </c>
      <c r="E25" s="173"/>
      <c r="F25" s="173"/>
      <c r="G25" s="205">
        <v>50000</v>
      </c>
      <c r="H25" s="205">
        <v>50</v>
      </c>
      <c r="I25" s="205"/>
      <c r="J25" s="220"/>
      <c r="K25" s="171"/>
      <c r="L25" s="171"/>
      <c r="M25" s="171"/>
      <c r="N25" s="171"/>
    </row>
    <row r="26" spans="1:14" ht="87" customHeight="1">
      <c r="A26" s="27"/>
      <c r="B26" s="180" t="s">
        <v>354</v>
      </c>
      <c r="C26" s="281" t="s">
        <v>204</v>
      </c>
      <c r="D26" s="281">
        <v>2040500</v>
      </c>
      <c r="E26" s="282"/>
      <c r="F26" s="282"/>
      <c r="G26" s="306">
        <v>980900</v>
      </c>
      <c r="H26" s="306">
        <v>48</v>
      </c>
      <c r="I26" s="306">
        <v>1059600</v>
      </c>
      <c r="J26" s="220">
        <v>100</v>
      </c>
      <c r="K26" s="171"/>
      <c r="L26" s="171"/>
      <c r="M26" s="171"/>
      <c r="N26" s="171"/>
    </row>
    <row r="27" spans="1:15" ht="105" customHeight="1">
      <c r="A27" s="27"/>
      <c r="B27" s="180" t="s">
        <v>334</v>
      </c>
      <c r="C27" s="281" t="s">
        <v>335</v>
      </c>
      <c r="D27" s="306">
        <v>1545800</v>
      </c>
      <c r="E27" s="282"/>
      <c r="F27" s="282"/>
      <c r="G27" s="282"/>
      <c r="H27" s="282"/>
      <c r="I27" s="283">
        <v>574600</v>
      </c>
      <c r="J27" s="307">
        <v>37</v>
      </c>
      <c r="K27" s="171"/>
      <c r="L27" s="292"/>
      <c r="M27" s="171"/>
      <c r="N27" s="171"/>
      <c r="O27" s="293"/>
    </row>
    <row r="28" spans="1:15" ht="103.5" customHeight="1">
      <c r="A28" s="27"/>
      <c r="B28" s="178" t="s">
        <v>353</v>
      </c>
      <c r="C28" s="384">
        <v>2020</v>
      </c>
      <c r="D28" s="388">
        <v>950000</v>
      </c>
      <c r="E28" s="282"/>
      <c r="F28" s="282"/>
      <c r="G28" s="282"/>
      <c r="H28" s="282"/>
      <c r="I28" s="283">
        <v>620000</v>
      </c>
      <c r="J28" s="308">
        <v>68</v>
      </c>
      <c r="K28" s="171"/>
      <c r="L28" s="292"/>
      <c r="M28" s="171"/>
      <c r="N28" s="171"/>
      <c r="O28" s="293"/>
    </row>
    <row r="29" spans="1:15" ht="13.5" customHeight="1">
      <c r="A29" s="27"/>
      <c r="B29" s="314" t="s">
        <v>352</v>
      </c>
      <c r="C29" s="385"/>
      <c r="D29" s="389"/>
      <c r="E29" s="282"/>
      <c r="F29" s="282"/>
      <c r="G29" s="282"/>
      <c r="H29" s="282"/>
      <c r="I29" s="283">
        <v>30000</v>
      </c>
      <c r="J29" s="308"/>
      <c r="K29" s="171"/>
      <c r="L29" s="292"/>
      <c r="M29" s="171"/>
      <c r="N29" s="171"/>
      <c r="O29" s="293"/>
    </row>
    <row r="30" spans="1:14" ht="14.25">
      <c r="A30" s="406" t="s">
        <v>118</v>
      </c>
      <c r="B30" s="406"/>
      <c r="C30" s="189"/>
      <c r="D30" s="313">
        <f>D28+D27+D26+D25+D24+D23</f>
        <v>16016883</v>
      </c>
      <c r="E30" s="313">
        <f aca="true" t="shared" si="0" ref="E30:L30">E28+E27+E26+E25+E24+E23</f>
        <v>659779</v>
      </c>
      <c r="F30" s="313"/>
      <c r="G30" s="313">
        <f t="shared" si="0"/>
        <v>1610500</v>
      </c>
      <c r="H30" s="313"/>
      <c r="I30" s="313">
        <f>I29+I28+I27+I26</f>
        <v>2284200</v>
      </c>
      <c r="J30" s="313"/>
      <c r="K30" s="313">
        <f t="shared" si="0"/>
        <v>0</v>
      </c>
      <c r="L30" s="313">
        <f t="shared" si="0"/>
        <v>0</v>
      </c>
      <c r="M30" s="174"/>
      <c r="N30" s="174"/>
    </row>
    <row r="31" spans="2:14" ht="12.75">
      <c r="B31" s="69"/>
      <c r="C31" s="69"/>
      <c r="D31" s="69"/>
      <c r="E31" s="69"/>
      <c r="F31" s="161"/>
      <c r="G31" s="161"/>
      <c r="H31" s="161"/>
      <c r="I31" s="161"/>
      <c r="J31" s="161"/>
      <c r="K31" s="161"/>
      <c r="L31" s="161"/>
      <c r="M31" s="161"/>
      <c r="N31" s="43"/>
    </row>
    <row r="32" spans="1:14" ht="30" customHeight="1">
      <c r="A32" s="407" t="s">
        <v>339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</row>
    <row r="33" spans="1:14" s="11" customFormat="1" ht="57.75" customHeight="1">
      <c r="A33" s="295"/>
      <c r="B33" s="326" t="s">
        <v>350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</row>
  </sheetData>
  <sheetProtection/>
  <mergeCells count="37">
    <mergeCell ref="B33:N33"/>
    <mergeCell ref="C6:E6"/>
    <mergeCell ref="C7:E7"/>
    <mergeCell ref="F17:H17"/>
    <mergeCell ref="B12:E13"/>
    <mergeCell ref="B14:E14"/>
    <mergeCell ref="B15:E15"/>
    <mergeCell ref="B16:E16"/>
    <mergeCell ref="B17:E17"/>
    <mergeCell ref="A32:N32"/>
    <mergeCell ref="E20:F20"/>
    <mergeCell ref="G20:H20"/>
    <mergeCell ref="A20:B21"/>
    <mergeCell ref="A22:B22"/>
    <mergeCell ref="C20:C21"/>
    <mergeCell ref="A30:B30"/>
    <mergeCell ref="C28:C29"/>
    <mergeCell ref="A12:A13"/>
    <mergeCell ref="A4:A5"/>
    <mergeCell ref="I12:K12"/>
    <mergeCell ref="F4:H4"/>
    <mergeCell ref="I4:K4"/>
    <mergeCell ref="C8:E8"/>
    <mergeCell ref="B4:B5"/>
    <mergeCell ref="C4:E5"/>
    <mergeCell ref="C9:E9"/>
    <mergeCell ref="F12:H13"/>
    <mergeCell ref="D28:D29"/>
    <mergeCell ref="L4:N4"/>
    <mergeCell ref="L12:N12"/>
    <mergeCell ref="M20:N20"/>
    <mergeCell ref="F15:H15"/>
    <mergeCell ref="F16:H16"/>
    <mergeCell ref="F14:H14"/>
    <mergeCell ref="I20:J20"/>
    <mergeCell ref="K20:L20"/>
    <mergeCell ref="D20:D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28"/>
  <sheetViews>
    <sheetView showZeros="0" zoomScaleSheetLayoutView="90" zoomScalePageLayoutView="0" workbookViewId="0" topLeftCell="A106">
      <selection activeCell="A108" sqref="A108"/>
    </sheetView>
  </sheetViews>
  <sheetFormatPr defaultColWidth="8.875" defaultRowHeight="12.75"/>
  <cols>
    <col min="1" max="1" width="15.875" style="47" customWidth="1"/>
    <col min="2" max="2" width="23.625" style="47" customWidth="1"/>
    <col min="3" max="3" width="12.375" style="47" bestFit="1" customWidth="1"/>
    <col min="4" max="4" width="12.875" style="47" customWidth="1"/>
    <col min="5" max="5" width="12.625" style="47" customWidth="1"/>
    <col min="6" max="7" width="12.875" style="47" customWidth="1"/>
    <col min="8" max="8" width="12.75390625" style="47" customWidth="1"/>
    <col min="9" max="9" width="13.125" style="47" customWidth="1"/>
    <col min="10" max="11" width="12.125" style="47" customWidth="1"/>
    <col min="12" max="12" width="11.00390625" style="47" customWidth="1"/>
    <col min="13" max="16384" width="8.875" style="47" customWidth="1"/>
  </cols>
  <sheetData>
    <row r="2" spans="1:12" ht="15.75">
      <c r="A2" s="98" t="s">
        <v>322</v>
      </c>
      <c r="B2" s="98"/>
      <c r="C2" s="98"/>
      <c r="D2" s="98"/>
      <c r="E2" s="98"/>
      <c r="F2" s="98"/>
      <c r="G2" s="98"/>
      <c r="H2" s="98"/>
      <c r="I2" s="98"/>
      <c r="J2" s="98"/>
      <c r="K2" s="284"/>
      <c r="L2" s="284"/>
    </row>
    <row r="3" spans="1:12" ht="15.75">
      <c r="A3" s="45" t="s">
        <v>323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5" t="s">
        <v>117</v>
      </c>
    </row>
    <row r="4" spans="1:12" ht="12.75">
      <c r="A4" s="414" t="s">
        <v>165</v>
      </c>
      <c r="B4" s="418" t="s">
        <v>16</v>
      </c>
      <c r="C4" s="419"/>
      <c r="D4" s="420"/>
      <c r="E4" s="414" t="s">
        <v>96</v>
      </c>
      <c r="F4" s="414" t="s">
        <v>100</v>
      </c>
      <c r="G4" s="426" t="s">
        <v>143</v>
      </c>
      <c r="H4" s="424" t="s">
        <v>144</v>
      </c>
      <c r="I4" s="412" t="s">
        <v>145</v>
      </c>
      <c r="J4" s="410" t="s">
        <v>110</v>
      </c>
      <c r="K4" s="411"/>
      <c r="L4" s="412" t="s">
        <v>146</v>
      </c>
    </row>
    <row r="5" spans="1:12" ht="25.5">
      <c r="A5" s="414"/>
      <c r="B5" s="421"/>
      <c r="C5" s="422"/>
      <c r="D5" s="423"/>
      <c r="E5" s="414"/>
      <c r="F5" s="414"/>
      <c r="G5" s="427"/>
      <c r="H5" s="425"/>
      <c r="I5" s="413"/>
      <c r="J5" s="195" t="s">
        <v>97</v>
      </c>
      <c r="K5" s="195" t="s">
        <v>98</v>
      </c>
      <c r="L5" s="413"/>
    </row>
    <row r="6" spans="1:12" ht="12.75">
      <c r="A6" s="48">
        <v>1</v>
      </c>
      <c r="B6" s="415">
        <v>2</v>
      </c>
      <c r="C6" s="416"/>
      <c r="D6" s="417"/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</row>
    <row r="7" spans="1:12" ht="14.25">
      <c r="A7" s="285">
        <v>2000</v>
      </c>
      <c r="B7" s="409" t="s">
        <v>29</v>
      </c>
      <c r="C7" s="409"/>
      <c r="D7" s="409"/>
      <c r="E7" s="304">
        <v>55507000</v>
      </c>
      <c r="F7" s="200">
        <f>F8+F13+F30+F33+F37+F41</f>
        <v>55391450</v>
      </c>
      <c r="G7" s="48"/>
      <c r="H7" s="48"/>
      <c r="I7" s="48"/>
      <c r="J7" s="48"/>
      <c r="K7" s="48"/>
      <c r="L7" s="48"/>
    </row>
    <row r="8" spans="1:12" ht="14.25">
      <c r="A8" s="285">
        <v>2100</v>
      </c>
      <c r="B8" s="409" t="s">
        <v>30</v>
      </c>
      <c r="C8" s="409"/>
      <c r="D8" s="409"/>
      <c r="E8" s="304">
        <v>37305000</v>
      </c>
      <c r="F8" s="200">
        <f>F9+F12</f>
        <v>37290635</v>
      </c>
      <c r="G8" s="48"/>
      <c r="H8" s="48"/>
      <c r="I8" s="48"/>
      <c r="J8" s="48"/>
      <c r="K8" s="48"/>
      <c r="L8" s="48"/>
    </row>
    <row r="9" spans="1:12" ht="15">
      <c r="A9" s="286">
        <v>2110</v>
      </c>
      <c r="B9" s="408" t="s">
        <v>31</v>
      </c>
      <c r="C9" s="408"/>
      <c r="D9" s="408"/>
      <c r="E9" s="305">
        <v>30577500</v>
      </c>
      <c r="F9" s="206">
        <f>SUM(F10:F11)</f>
        <v>30577500</v>
      </c>
      <c r="G9" s="48"/>
      <c r="H9" s="48"/>
      <c r="I9" s="48"/>
      <c r="J9" s="48"/>
      <c r="K9" s="48"/>
      <c r="L9" s="48"/>
    </row>
    <row r="10" spans="1:12" ht="15">
      <c r="A10" s="286">
        <v>2111</v>
      </c>
      <c r="B10" s="408" t="s">
        <v>32</v>
      </c>
      <c r="C10" s="408"/>
      <c r="D10" s="408"/>
      <c r="E10" s="305">
        <v>30577500</v>
      </c>
      <c r="F10" s="206">
        <v>30577500</v>
      </c>
      <c r="G10" s="48"/>
      <c r="H10" s="48"/>
      <c r="I10" s="48"/>
      <c r="J10" s="48"/>
      <c r="K10" s="48"/>
      <c r="L10" s="48"/>
    </row>
    <row r="11" spans="1:12" ht="15">
      <c r="A11" s="286">
        <v>2112</v>
      </c>
      <c r="B11" s="408" t="s">
        <v>33</v>
      </c>
      <c r="C11" s="408"/>
      <c r="D11" s="408"/>
      <c r="E11" s="305"/>
      <c r="F11" s="206"/>
      <c r="G11" s="48"/>
      <c r="H11" s="48"/>
      <c r="I11" s="48"/>
      <c r="J11" s="48"/>
      <c r="K11" s="48"/>
      <c r="L11" s="48"/>
    </row>
    <row r="12" spans="1:12" ht="15">
      <c r="A12" s="286">
        <v>2120</v>
      </c>
      <c r="B12" s="408" t="s">
        <v>34</v>
      </c>
      <c r="C12" s="408"/>
      <c r="D12" s="408"/>
      <c r="E12" s="305">
        <v>6727500</v>
      </c>
      <c r="F12" s="206">
        <v>6713135</v>
      </c>
      <c r="G12" s="48"/>
      <c r="H12" s="48"/>
      <c r="I12" s="48"/>
      <c r="J12" s="48"/>
      <c r="K12" s="48"/>
      <c r="L12" s="48"/>
    </row>
    <row r="13" spans="1:12" ht="14.25">
      <c r="A13" s="285">
        <v>2200</v>
      </c>
      <c r="B13" s="409" t="s">
        <v>35</v>
      </c>
      <c r="C13" s="409"/>
      <c r="D13" s="409"/>
      <c r="E13" s="304">
        <v>17531000</v>
      </c>
      <c r="F13" s="200">
        <f>F14+F15+F16+F17+F18+F19+F20+F27</f>
        <v>17426845</v>
      </c>
      <c r="G13" s="48"/>
      <c r="H13" s="48"/>
      <c r="I13" s="48"/>
      <c r="J13" s="48"/>
      <c r="K13" s="48"/>
      <c r="L13" s="48"/>
    </row>
    <row r="14" spans="1:12" ht="15">
      <c r="A14" s="286">
        <v>2210</v>
      </c>
      <c r="B14" s="408" t="s">
        <v>36</v>
      </c>
      <c r="C14" s="408"/>
      <c r="D14" s="408"/>
      <c r="E14" s="305">
        <v>2383500</v>
      </c>
      <c r="F14" s="206">
        <v>2382440</v>
      </c>
      <c r="G14" s="48"/>
      <c r="H14" s="48"/>
      <c r="I14" s="48"/>
      <c r="J14" s="48"/>
      <c r="K14" s="48"/>
      <c r="L14" s="48"/>
    </row>
    <row r="15" spans="1:12" ht="15">
      <c r="A15" s="286">
        <v>2220</v>
      </c>
      <c r="B15" s="408" t="s">
        <v>37</v>
      </c>
      <c r="C15" s="408"/>
      <c r="D15" s="408"/>
      <c r="E15" s="305">
        <v>847500</v>
      </c>
      <c r="F15" s="206">
        <v>847500</v>
      </c>
      <c r="G15" s="48"/>
      <c r="H15" s="48"/>
      <c r="I15" s="48"/>
      <c r="J15" s="48"/>
      <c r="K15" s="48"/>
      <c r="L15" s="48"/>
    </row>
    <row r="16" spans="1:12" ht="15">
      <c r="A16" s="286">
        <v>2230</v>
      </c>
      <c r="B16" s="408" t="s">
        <v>38</v>
      </c>
      <c r="C16" s="408"/>
      <c r="D16" s="408"/>
      <c r="E16" s="305">
        <v>5321900</v>
      </c>
      <c r="F16" s="206">
        <v>5321583</v>
      </c>
      <c r="G16" s="48"/>
      <c r="H16" s="48"/>
      <c r="I16" s="48"/>
      <c r="J16" s="48"/>
      <c r="K16" s="48"/>
      <c r="L16" s="48"/>
    </row>
    <row r="17" spans="1:12" ht="15">
      <c r="A17" s="286">
        <v>2240</v>
      </c>
      <c r="B17" s="408" t="s">
        <v>39</v>
      </c>
      <c r="C17" s="408"/>
      <c r="D17" s="408"/>
      <c r="E17" s="305">
        <v>1722400</v>
      </c>
      <c r="F17" s="206">
        <v>1722163</v>
      </c>
      <c r="G17" s="48"/>
      <c r="H17" s="48"/>
      <c r="I17" s="48"/>
      <c r="J17" s="48"/>
      <c r="K17" s="48"/>
      <c r="L17" s="48"/>
    </row>
    <row r="18" spans="1:12" ht="15">
      <c r="A18" s="286">
        <v>2250</v>
      </c>
      <c r="B18" s="408" t="s">
        <v>40</v>
      </c>
      <c r="C18" s="408"/>
      <c r="D18" s="408"/>
      <c r="E18" s="305">
        <v>14100</v>
      </c>
      <c r="F18" s="206">
        <v>13960</v>
      </c>
      <c r="G18" s="48"/>
      <c r="H18" s="48"/>
      <c r="I18" s="48"/>
      <c r="J18" s="48"/>
      <c r="K18" s="48"/>
      <c r="L18" s="48"/>
    </row>
    <row r="19" spans="1:12" ht="15">
      <c r="A19" s="286">
        <v>2260</v>
      </c>
      <c r="B19" s="408" t="s">
        <v>41</v>
      </c>
      <c r="C19" s="408"/>
      <c r="D19" s="408"/>
      <c r="E19" s="305"/>
      <c r="F19" s="206"/>
      <c r="G19" s="48"/>
      <c r="H19" s="48"/>
      <c r="I19" s="48"/>
      <c r="J19" s="48"/>
      <c r="K19" s="48"/>
      <c r="L19" s="48"/>
    </row>
    <row r="20" spans="1:12" ht="15">
      <c r="A20" s="286">
        <v>2270</v>
      </c>
      <c r="B20" s="408" t="s">
        <v>42</v>
      </c>
      <c r="C20" s="408"/>
      <c r="D20" s="408"/>
      <c r="E20" s="305">
        <v>7234800</v>
      </c>
      <c r="F20" s="206">
        <f>SUM(F21:F26)</f>
        <v>7132854</v>
      </c>
      <c r="G20" s="48"/>
      <c r="H20" s="48"/>
      <c r="I20" s="48"/>
      <c r="J20" s="48"/>
      <c r="K20" s="48"/>
      <c r="L20" s="48"/>
    </row>
    <row r="21" spans="1:12" ht="15">
      <c r="A21" s="286">
        <v>2271</v>
      </c>
      <c r="B21" s="408" t="s">
        <v>43</v>
      </c>
      <c r="C21" s="408"/>
      <c r="D21" s="408"/>
      <c r="E21" s="305"/>
      <c r="F21" s="206"/>
      <c r="G21" s="48"/>
      <c r="H21" s="48"/>
      <c r="I21" s="48"/>
      <c r="J21" s="48"/>
      <c r="K21" s="48"/>
      <c r="L21" s="48"/>
    </row>
    <row r="22" spans="1:12" ht="15">
      <c r="A22" s="286">
        <v>2272</v>
      </c>
      <c r="B22" s="408" t="s">
        <v>44</v>
      </c>
      <c r="C22" s="408"/>
      <c r="D22" s="408"/>
      <c r="E22" s="305">
        <v>268700</v>
      </c>
      <c r="F22" s="206">
        <v>268692</v>
      </c>
      <c r="G22" s="48"/>
      <c r="H22" s="48"/>
      <c r="I22" s="48"/>
      <c r="J22" s="48"/>
      <c r="K22" s="48"/>
      <c r="L22" s="48"/>
    </row>
    <row r="23" spans="1:12" ht="15">
      <c r="A23" s="286">
        <v>2273</v>
      </c>
      <c r="B23" s="408" t="s">
        <v>45</v>
      </c>
      <c r="C23" s="408"/>
      <c r="D23" s="408"/>
      <c r="E23" s="305">
        <v>4201500</v>
      </c>
      <c r="F23" s="206">
        <v>4158965</v>
      </c>
      <c r="G23" s="48"/>
      <c r="H23" s="48"/>
      <c r="I23" s="48"/>
      <c r="J23" s="48"/>
      <c r="K23" s="48"/>
      <c r="L23" s="48"/>
    </row>
    <row r="24" spans="1:12" ht="15">
      <c r="A24" s="286">
        <v>2274</v>
      </c>
      <c r="B24" s="408" t="s">
        <v>46</v>
      </c>
      <c r="C24" s="408"/>
      <c r="D24" s="408"/>
      <c r="E24" s="305">
        <v>2233600</v>
      </c>
      <c r="F24" s="206">
        <v>2176211</v>
      </c>
      <c r="G24" s="48"/>
      <c r="H24" s="48"/>
      <c r="I24" s="48"/>
      <c r="J24" s="48"/>
      <c r="K24" s="48"/>
      <c r="L24" s="48"/>
    </row>
    <row r="25" spans="1:12" ht="15">
      <c r="A25" s="286">
        <v>2275</v>
      </c>
      <c r="B25" s="408" t="s">
        <v>324</v>
      </c>
      <c r="C25" s="408"/>
      <c r="D25" s="408"/>
      <c r="E25" s="305">
        <v>531000</v>
      </c>
      <c r="F25" s="206">
        <v>528986</v>
      </c>
      <c r="G25" s="48"/>
      <c r="H25" s="48"/>
      <c r="I25" s="48"/>
      <c r="J25" s="48"/>
      <c r="K25" s="48"/>
      <c r="L25" s="48"/>
    </row>
    <row r="26" spans="1:12" ht="15">
      <c r="A26" s="286">
        <v>2276</v>
      </c>
      <c r="B26" s="408" t="s">
        <v>113</v>
      </c>
      <c r="C26" s="408"/>
      <c r="D26" s="408"/>
      <c r="E26" s="305"/>
      <c r="F26" s="206"/>
      <c r="G26" s="48"/>
      <c r="H26" s="48"/>
      <c r="I26" s="48"/>
      <c r="J26" s="48"/>
      <c r="K26" s="48"/>
      <c r="L26" s="48"/>
    </row>
    <row r="27" spans="1:12" ht="15">
      <c r="A27" s="286">
        <v>2280</v>
      </c>
      <c r="B27" s="408" t="s">
        <v>48</v>
      </c>
      <c r="C27" s="408"/>
      <c r="D27" s="408"/>
      <c r="E27" s="305">
        <v>6800</v>
      </c>
      <c r="F27" s="206">
        <f>SUM(F28:F29)</f>
        <v>6345</v>
      </c>
      <c r="G27" s="48"/>
      <c r="H27" s="48"/>
      <c r="I27" s="48"/>
      <c r="J27" s="48"/>
      <c r="K27" s="48"/>
      <c r="L27" s="48"/>
    </row>
    <row r="28" spans="1:12" ht="15">
      <c r="A28" s="286">
        <v>2281</v>
      </c>
      <c r="B28" s="408" t="s">
        <v>49</v>
      </c>
      <c r="C28" s="408"/>
      <c r="D28" s="408"/>
      <c r="E28" s="305"/>
      <c r="F28" s="206"/>
      <c r="G28" s="48"/>
      <c r="H28" s="48"/>
      <c r="I28" s="48"/>
      <c r="J28" s="48"/>
      <c r="K28" s="48"/>
      <c r="L28" s="48"/>
    </row>
    <row r="29" spans="1:12" ht="15">
      <c r="A29" s="286">
        <v>2282</v>
      </c>
      <c r="B29" s="408" t="s">
        <v>50</v>
      </c>
      <c r="C29" s="408"/>
      <c r="D29" s="408"/>
      <c r="E29" s="305">
        <v>6800</v>
      </c>
      <c r="F29" s="206">
        <v>6345</v>
      </c>
      <c r="G29" s="48"/>
      <c r="H29" s="48"/>
      <c r="I29" s="48"/>
      <c r="J29" s="48"/>
      <c r="K29" s="48"/>
      <c r="L29" s="48"/>
    </row>
    <row r="30" spans="1:12" ht="15">
      <c r="A30" s="285">
        <v>2400</v>
      </c>
      <c r="B30" s="409" t="s">
        <v>51</v>
      </c>
      <c r="C30" s="409"/>
      <c r="D30" s="409"/>
      <c r="E30" s="305"/>
      <c r="F30" s="242">
        <f>SUM(F31:F32)</f>
        <v>0</v>
      </c>
      <c r="G30" s="48"/>
      <c r="H30" s="48"/>
      <c r="I30" s="48"/>
      <c r="J30" s="48"/>
      <c r="K30" s="48"/>
      <c r="L30" s="48"/>
    </row>
    <row r="31" spans="1:12" ht="15">
      <c r="A31" s="286">
        <v>2410</v>
      </c>
      <c r="B31" s="408" t="s">
        <v>52</v>
      </c>
      <c r="C31" s="408"/>
      <c r="D31" s="408"/>
      <c r="E31" s="305"/>
      <c r="F31" s="243"/>
      <c r="G31" s="48"/>
      <c r="H31" s="48"/>
      <c r="I31" s="48"/>
      <c r="J31" s="48"/>
      <c r="K31" s="48"/>
      <c r="L31" s="48"/>
    </row>
    <row r="32" spans="1:12" ht="15">
      <c r="A32" s="286">
        <v>2420</v>
      </c>
      <c r="B32" s="408" t="s">
        <v>53</v>
      </c>
      <c r="C32" s="408"/>
      <c r="D32" s="408"/>
      <c r="E32" s="305"/>
      <c r="F32" s="243"/>
      <c r="G32" s="48"/>
      <c r="H32" s="48"/>
      <c r="I32" s="48"/>
      <c r="J32" s="48"/>
      <c r="K32" s="48"/>
      <c r="L32" s="48"/>
    </row>
    <row r="33" spans="1:12" ht="15">
      <c r="A33" s="285">
        <v>2600</v>
      </c>
      <c r="B33" s="409" t="s">
        <v>54</v>
      </c>
      <c r="C33" s="409"/>
      <c r="D33" s="409"/>
      <c r="E33" s="305"/>
      <c r="F33" s="242">
        <f>SUM(F34:F36)</f>
        <v>0</v>
      </c>
      <c r="G33" s="48"/>
      <c r="H33" s="48"/>
      <c r="I33" s="48"/>
      <c r="J33" s="48"/>
      <c r="K33" s="48"/>
      <c r="L33" s="48"/>
    </row>
    <row r="34" spans="1:12" ht="15">
      <c r="A34" s="286">
        <v>2610</v>
      </c>
      <c r="B34" s="408" t="s">
        <v>55</v>
      </c>
      <c r="C34" s="408"/>
      <c r="D34" s="408"/>
      <c r="E34" s="48"/>
      <c r="F34" s="243"/>
      <c r="G34" s="48"/>
      <c r="H34" s="48"/>
      <c r="I34" s="48"/>
      <c r="J34" s="48"/>
      <c r="K34" s="48"/>
      <c r="L34" s="48"/>
    </row>
    <row r="35" spans="1:12" ht="15">
      <c r="A35" s="287">
        <v>2620</v>
      </c>
      <c r="B35" s="408" t="s">
        <v>56</v>
      </c>
      <c r="C35" s="408"/>
      <c r="D35" s="408"/>
      <c r="E35" s="48"/>
      <c r="F35" s="244"/>
      <c r="G35" s="48"/>
      <c r="H35" s="48"/>
      <c r="I35" s="48"/>
      <c r="J35" s="48"/>
      <c r="K35" s="48"/>
      <c r="L35" s="48"/>
    </row>
    <row r="36" spans="1:12" ht="15">
      <c r="A36" s="288">
        <v>2630</v>
      </c>
      <c r="B36" s="408" t="s">
        <v>57</v>
      </c>
      <c r="C36" s="408"/>
      <c r="D36" s="408"/>
      <c r="E36" s="48"/>
      <c r="F36" s="243"/>
      <c r="G36" s="48"/>
      <c r="H36" s="48"/>
      <c r="I36" s="48"/>
      <c r="J36" s="48"/>
      <c r="K36" s="48"/>
      <c r="L36" s="48"/>
    </row>
    <row r="37" spans="1:12" ht="15">
      <c r="A37" s="289">
        <v>2700</v>
      </c>
      <c r="B37" s="409" t="s">
        <v>58</v>
      </c>
      <c r="C37" s="409"/>
      <c r="D37" s="409"/>
      <c r="E37" s="305">
        <v>678600</v>
      </c>
      <c r="F37" s="200">
        <f>SUM(F38:F40)</f>
        <v>670925</v>
      </c>
      <c r="G37" s="48"/>
      <c r="H37" s="48"/>
      <c r="I37" s="48"/>
      <c r="J37" s="48"/>
      <c r="K37" s="48"/>
      <c r="L37" s="48"/>
    </row>
    <row r="38" spans="1:12" ht="15">
      <c r="A38" s="288">
        <v>2710</v>
      </c>
      <c r="B38" s="408" t="s">
        <v>59</v>
      </c>
      <c r="C38" s="408"/>
      <c r="D38" s="408"/>
      <c r="E38" s="305">
        <v>670600</v>
      </c>
      <c r="F38" s="206">
        <v>662927</v>
      </c>
      <c r="G38" s="48"/>
      <c r="H38" s="48"/>
      <c r="I38" s="48"/>
      <c r="J38" s="48"/>
      <c r="K38" s="48"/>
      <c r="L38" s="48"/>
    </row>
    <row r="39" spans="1:12" ht="15">
      <c r="A39" s="290">
        <v>2720</v>
      </c>
      <c r="B39" s="408" t="s">
        <v>60</v>
      </c>
      <c r="C39" s="408"/>
      <c r="D39" s="408"/>
      <c r="E39" s="305"/>
      <c r="F39" s="208"/>
      <c r="G39" s="48"/>
      <c r="H39" s="48"/>
      <c r="I39" s="48"/>
      <c r="J39" s="48"/>
      <c r="K39" s="48"/>
      <c r="L39" s="48"/>
    </row>
    <row r="40" spans="1:12" ht="15">
      <c r="A40" s="286">
        <v>2730</v>
      </c>
      <c r="B40" s="408" t="s">
        <v>61</v>
      </c>
      <c r="C40" s="408"/>
      <c r="D40" s="408"/>
      <c r="E40" s="305">
        <v>8000</v>
      </c>
      <c r="F40" s="206">
        <v>7998</v>
      </c>
      <c r="G40" s="48"/>
      <c r="H40" s="48"/>
      <c r="I40" s="48"/>
      <c r="J40" s="48"/>
      <c r="K40" s="48"/>
      <c r="L40" s="48"/>
    </row>
    <row r="41" spans="1:12" ht="15">
      <c r="A41" s="285">
        <v>2800</v>
      </c>
      <c r="B41" s="409" t="s">
        <v>62</v>
      </c>
      <c r="C41" s="409"/>
      <c r="D41" s="409"/>
      <c r="E41" s="305">
        <v>6100</v>
      </c>
      <c r="F41" s="206">
        <v>3045</v>
      </c>
      <c r="G41" s="48"/>
      <c r="H41" s="48"/>
      <c r="I41" s="48"/>
      <c r="J41" s="48"/>
      <c r="K41" s="48"/>
      <c r="L41" s="48"/>
    </row>
    <row r="42" spans="1:12" ht="14.25">
      <c r="A42" s="285">
        <v>3000</v>
      </c>
      <c r="B42" s="409" t="s">
        <v>63</v>
      </c>
      <c r="C42" s="409"/>
      <c r="D42" s="409"/>
      <c r="E42" s="304">
        <v>3989600</v>
      </c>
      <c r="F42" s="200">
        <f>F43+F57</f>
        <v>3898217</v>
      </c>
      <c r="G42" s="48"/>
      <c r="H42" s="48"/>
      <c r="I42" s="48"/>
      <c r="J42" s="48"/>
      <c r="K42" s="48"/>
      <c r="L42" s="48"/>
    </row>
    <row r="43" spans="1:12" ht="14.25">
      <c r="A43" s="285">
        <v>3100</v>
      </c>
      <c r="B43" s="409" t="s">
        <v>64</v>
      </c>
      <c r="C43" s="409"/>
      <c r="D43" s="409"/>
      <c r="E43" s="304">
        <v>3989600</v>
      </c>
      <c r="F43" s="200">
        <f>F44+F45+F48+F51+F55+F56</f>
        <v>3898217</v>
      </c>
      <c r="G43" s="48"/>
      <c r="H43" s="48"/>
      <c r="I43" s="48"/>
      <c r="J43" s="48"/>
      <c r="K43" s="48"/>
      <c r="L43" s="48"/>
    </row>
    <row r="44" spans="1:12" ht="15">
      <c r="A44" s="286">
        <v>3110</v>
      </c>
      <c r="B44" s="408" t="s">
        <v>65</v>
      </c>
      <c r="C44" s="408"/>
      <c r="D44" s="408"/>
      <c r="E44" s="305">
        <v>576700</v>
      </c>
      <c r="F44" s="206">
        <v>576659</v>
      </c>
      <c r="G44" s="48"/>
      <c r="H44" s="48"/>
      <c r="I44" s="48"/>
      <c r="J44" s="48"/>
      <c r="K44" s="48"/>
      <c r="L44" s="48"/>
    </row>
    <row r="45" spans="1:12" ht="15">
      <c r="A45" s="286">
        <v>3120</v>
      </c>
      <c r="B45" s="408" t="s">
        <v>66</v>
      </c>
      <c r="C45" s="408"/>
      <c r="D45" s="408"/>
      <c r="E45" s="48"/>
      <c r="F45" s="206">
        <f>SUM(F46:F47)</f>
        <v>0</v>
      </c>
      <c r="G45" s="48"/>
      <c r="H45" s="48"/>
      <c r="I45" s="48"/>
      <c r="J45" s="48"/>
      <c r="K45" s="48"/>
      <c r="L45" s="48"/>
    </row>
    <row r="46" spans="1:12" ht="15">
      <c r="A46" s="286">
        <v>3121</v>
      </c>
      <c r="B46" s="408" t="s">
        <v>67</v>
      </c>
      <c r="C46" s="408"/>
      <c r="D46" s="408"/>
      <c r="E46" s="48"/>
      <c r="F46" s="206"/>
      <c r="G46" s="48"/>
      <c r="H46" s="48"/>
      <c r="I46" s="48"/>
      <c r="J46" s="48"/>
      <c r="K46" s="48"/>
      <c r="L46" s="48"/>
    </row>
    <row r="47" spans="1:12" ht="15">
      <c r="A47" s="286">
        <v>3122</v>
      </c>
      <c r="B47" s="408" t="s">
        <v>68</v>
      </c>
      <c r="C47" s="408"/>
      <c r="D47" s="408"/>
      <c r="E47" s="48"/>
      <c r="F47" s="206"/>
      <c r="G47" s="48"/>
      <c r="H47" s="48"/>
      <c r="I47" s="48"/>
      <c r="J47" s="48"/>
      <c r="K47" s="48"/>
      <c r="L47" s="48"/>
    </row>
    <row r="48" spans="1:12" ht="15">
      <c r="A48" s="286">
        <v>3130</v>
      </c>
      <c r="B48" s="408" t="s">
        <v>69</v>
      </c>
      <c r="C48" s="408"/>
      <c r="D48" s="408"/>
      <c r="E48" s="48">
        <v>2662900</v>
      </c>
      <c r="F48" s="206">
        <f>SUM(F49:F50)</f>
        <v>2661779</v>
      </c>
      <c r="G48" s="48"/>
      <c r="H48" s="48"/>
      <c r="I48" s="48"/>
      <c r="J48" s="48"/>
      <c r="K48" s="48"/>
      <c r="L48" s="48"/>
    </row>
    <row r="49" spans="1:12" ht="15">
      <c r="A49" s="286">
        <v>3131</v>
      </c>
      <c r="B49" s="408" t="s">
        <v>70</v>
      </c>
      <c r="C49" s="408"/>
      <c r="D49" s="408"/>
      <c r="E49" s="48"/>
      <c r="F49" s="206"/>
      <c r="G49" s="48"/>
      <c r="H49" s="48"/>
      <c r="I49" s="48"/>
      <c r="J49" s="48"/>
      <c r="K49" s="48"/>
      <c r="L49" s="48"/>
    </row>
    <row r="50" spans="1:12" ht="15">
      <c r="A50" s="286">
        <v>3132</v>
      </c>
      <c r="B50" s="408" t="s">
        <v>71</v>
      </c>
      <c r="C50" s="408"/>
      <c r="D50" s="408"/>
      <c r="E50" s="48">
        <v>2662900</v>
      </c>
      <c r="F50" s="206">
        <v>2661779</v>
      </c>
      <c r="G50" s="48"/>
      <c r="H50" s="48"/>
      <c r="I50" s="48"/>
      <c r="J50" s="48"/>
      <c r="K50" s="48"/>
      <c r="L50" s="48"/>
    </row>
    <row r="51" spans="1:12" ht="15">
      <c r="A51" s="286">
        <v>3140</v>
      </c>
      <c r="B51" s="408" t="s">
        <v>72</v>
      </c>
      <c r="C51" s="408"/>
      <c r="D51" s="408"/>
      <c r="E51" s="48">
        <v>750000</v>
      </c>
      <c r="F51" s="206">
        <f>SUM(F52:F54)</f>
        <v>659779</v>
      </c>
      <c r="G51" s="48"/>
      <c r="H51" s="48"/>
      <c r="I51" s="48"/>
      <c r="J51" s="48"/>
      <c r="K51" s="48"/>
      <c r="L51" s="48"/>
    </row>
    <row r="52" spans="1:12" ht="15">
      <c r="A52" s="286">
        <v>3141</v>
      </c>
      <c r="B52" s="408" t="s">
        <v>73</v>
      </c>
      <c r="C52" s="408"/>
      <c r="D52" s="408"/>
      <c r="E52" s="48">
        <v>100000</v>
      </c>
      <c r="F52" s="206">
        <v>10000</v>
      </c>
      <c r="G52" s="48"/>
      <c r="H52" s="48"/>
      <c r="I52" s="48"/>
      <c r="J52" s="48"/>
      <c r="K52" s="48"/>
      <c r="L52" s="48"/>
    </row>
    <row r="53" spans="1:12" ht="15">
      <c r="A53" s="286">
        <v>3142</v>
      </c>
      <c r="B53" s="408" t="s">
        <v>74</v>
      </c>
      <c r="C53" s="408"/>
      <c r="D53" s="408"/>
      <c r="E53" s="48">
        <v>650000</v>
      </c>
      <c r="F53" s="206">
        <v>649779</v>
      </c>
      <c r="G53" s="48"/>
      <c r="H53" s="48"/>
      <c r="I53" s="48"/>
      <c r="J53" s="48"/>
      <c r="K53" s="48"/>
      <c r="L53" s="48"/>
    </row>
    <row r="54" spans="1:12" ht="12.75">
      <c r="A54" s="286">
        <v>3143</v>
      </c>
      <c r="B54" s="408" t="s">
        <v>75</v>
      </c>
      <c r="C54" s="408"/>
      <c r="D54" s="40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286">
        <v>3150</v>
      </c>
      <c r="B55" s="408" t="s">
        <v>76</v>
      </c>
      <c r="C55" s="408"/>
      <c r="D55" s="40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286">
        <v>3160</v>
      </c>
      <c r="B56" s="408" t="s">
        <v>77</v>
      </c>
      <c r="C56" s="408"/>
      <c r="D56" s="40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285">
        <v>3200</v>
      </c>
      <c r="B57" s="409" t="s">
        <v>78</v>
      </c>
      <c r="C57" s="409"/>
      <c r="D57" s="409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286">
        <v>3210</v>
      </c>
      <c r="B58" s="408" t="s">
        <v>79</v>
      </c>
      <c r="C58" s="408"/>
      <c r="D58" s="40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286">
        <v>3220</v>
      </c>
      <c r="B59" s="408" t="s">
        <v>80</v>
      </c>
      <c r="C59" s="408"/>
      <c r="D59" s="40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286">
        <v>3230</v>
      </c>
      <c r="B60" s="408" t="s">
        <v>81</v>
      </c>
      <c r="C60" s="408"/>
      <c r="D60" s="40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287">
        <v>3240</v>
      </c>
      <c r="B61" s="408" t="s">
        <v>82</v>
      </c>
      <c r="C61" s="408"/>
      <c r="D61" s="40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428" t="s">
        <v>118</v>
      </c>
      <c r="C62" s="429"/>
      <c r="D62" s="430"/>
      <c r="E62" s="177">
        <f>E42+E7</f>
        <v>59496600</v>
      </c>
      <c r="F62" s="303">
        <f>F42+F7</f>
        <v>59289667</v>
      </c>
      <c r="G62" s="177"/>
      <c r="H62" s="177"/>
      <c r="I62" s="177"/>
      <c r="J62" s="177"/>
      <c r="K62" s="177"/>
      <c r="L62" s="177"/>
    </row>
    <row r="63" spans="1:10" ht="12.75">
      <c r="A63" s="50"/>
      <c r="B63" s="51"/>
      <c r="C63" s="52"/>
      <c r="D63" s="52"/>
      <c r="E63" s="52"/>
      <c r="F63" s="52"/>
      <c r="G63" s="52"/>
      <c r="H63" s="52"/>
      <c r="I63" s="52"/>
      <c r="J63" s="52"/>
    </row>
    <row r="64" spans="1:12" ht="15.75">
      <c r="A64" s="45" t="s">
        <v>325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35" t="s">
        <v>117</v>
      </c>
    </row>
    <row r="65" spans="1:12" ht="12.75">
      <c r="A65" s="414" t="s">
        <v>165</v>
      </c>
      <c r="B65" s="414" t="s">
        <v>16</v>
      </c>
      <c r="C65" s="431" t="s">
        <v>172</v>
      </c>
      <c r="D65" s="431"/>
      <c r="E65" s="431"/>
      <c r="F65" s="431"/>
      <c r="G65" s="431"/>
      <c r="H65" s="431" t="s">
        <v>326</v>
      </c>
      <c r="I65" s="431"/>
      <c r="J65" s="431"/>
      <c r="K65" s="431"/>
      <c r="L65" s="431"/>
    </row>
    <row r="66" spans="1:12" ht="12.75">
      <c r="A66" s="414"/>
      <c r="B66" s="414"/>
      <c r="C66" s="414" t="s">
        <v>166</v>
      </c>
      <c r="D66" s="414" t="s">
        <v>147</v>
      </c>
      <c r="E66" s="414" t="s">
        <v>148</v>
      </c>
      <c r="F66" s="414"/>
      <c r="G66" s="414" t="s">
        <v>149</v>
      </c>
      <c r="H66" s="414" t="s">
        <v>17</v>
      </c>
      <c r="I66" s="414" t="s">
        <v>150</v>
      </c>
      <c r="J66" s="414" t="s">
        <v>148</v>
      </c>
      <c r="K66" s="414"/>
      <c r="L66" s="414" t="s">
        <v>151</v>
      </c>
    </row>
    <row r="67" spans="1:12" ht="25.5">
      <c r="A67" s="414"/>
      <c r="B67" s="414"/>
      <c r="C67" s="414"/>
      <c r="D67" s="414"/>
      <c r="E67" s="195" t="s">
        <v>97</v>
      </c>
      <c r="F67" s="195" t="s">
        <v>98</v>
      </c>
      <c r="G67" s="414"/>
      <c r="H67" s="414"/>
      <c r="I67" s="414"/>
      <c r="J67" s="195" t="s">
        <v>97</v>
      </c>
      <c r="K67" s="195" t="s">
        <v>98</v>
      </c>
      <c r="L67" s="414"/>
    </row>
    <row r="68" spans="1:12" ht="12.75">
      <c r="A68" s="48">
        <v>1</v>
      </c>
      <c r="B68" s="48">
        <v>2</v>
      </c>
      <c r="C68" s="48">
        <v>3</v>
      </c>
      <c r="D68" s="48">
        <v>4</v>
      </c>
      <c r="E68" s="48">
        <v>5</v>
      </c>
      <c r="F68" s="48">
        <v>6</v>
      </c>
      <c r="G68" s="48">
        <v>7</v>
      </c>
      <c r="H68" s="48">
        <v>8</v>
      </c>
      <c r="I68" s="48">
        <v>9</v>
      </c>
      <c r="J68" s="48">
        <v>10</v>
      </c>
      <c r="K68" s="48">
        <v>11</v>
      </c>
      <c r="L68" s="48">
        <v>12</v>
      </c>
    </row>
    <row r="69" spans="1:12" ht="14.25">
      <c r="A69" s="129">
        <v>2000</v>
      </c>
      <c r="B69" s="120" t="s">
        <v>29</v>
      </c>
      <c r="C69" s="200">
        <f aca="true" t="shared" si="0" ref="C69:H69">C70+C75+C89+C93</f>
        <v>66045700</v>
      </c>
      <c r="D69" s="200">
        <f t="shared" si="0"/>
        <v>0</v>
      </c>
      <c r="E69" s="200">
        <f t="shared" si="0"/>
        <v>0</v>
      </c>
      <c r="F69" s="200">
        <f t="shared" si="0"/>
        <v>0</v>
      </c>
      <c r="G69" s="200">
        <f t="shared" si="0"/>
        <v>0</v>
      </c>
      <c r="H69" s="200">
        <f t="shared" si="0"/>
        <v>68970300</v>
      </c>
      <c r="I69" s="48"/>
      <c r="J69" s="48"/>
      <c r="K69" s="48"/>
      <c r="L69" s="48"/>
    </row>
    <row r="70" spans="1:12" ht="38.25">
      <c r="A70" s="129">
        <v>2100</v>
      </c>
      <c r="B70" s="120" t="s">
        <v>30</v>
      </c>
      <c r="C70" s="200">
        <f>C71+C74</f>
        <v>41574300</v>
      </c>
      <c r="D70" s="48"/>
      <c r="E70" s="48"/>
      <c r="F70" s="48"/>
      <c r="G70" s="48"/>
      <c r="H70" s="200">
        <f>H71+H74</f>
        <v>46671600</v>
      </c>
      <c r="I70" s="48"/>
      <c r="J70" s="48"/>
      <c r="K70" s="48"/>
      <c r="L70" s="48"/>
    </row>
    <row r="71" spans="1:12" ht="15">
      <c r="A71" s="130">
        <v>2110</v>
      </c>
      <c r="B71" s="121" t="s">
        <v>31</v>
      </c>
      <c r="C71" s="206">
        <f>C72</f>
        <v>34077300</v>
      </c>
      <c r="D71" s="48"/>
      <c r="E71" s="48"/>
      <c r="F71" s="48"/>
      <c r="G71" s="48"/>
      <c r="H71" s="206">
        <f>SUM(H72:H73)</f>
        <v>38255400</v>
      </c>
      <c r="I71" s="48"/>
      <c r="J71" s="48"/>
      <c r="K71" s="48"/>
      <c r="L71" s="48"/>
    </row>
    <row r="72" spans="1:12" ht="15">
      <c r="A72" s="130">
        <v>2111</v>
      </c>
      <c r="B72" s="121" t="s">
        <v>32</v>
      </c>
      <c r="C72" s="206">
        <v>34077300</v>
      </c>
      <c r="D72" s="48"/>
      <c r="E72" s="48"/>
      <c r="F72" s="48"/>
      <c r="G72" s="48"/>
      <c r="H72" s="206">
        <v>38255400</v>
      </c>
      <c r="I72" s="48"/>
      <c r="J72" s="48"/>
      <c r="K72" s="48"/>
      <c r="L72" s="48"/>
    </row>
    <row r="73" spans="1:12" ht="25.5">
      <c r="A73" s="130">
        <v>2112</v>
      </c>
      <c r="B73" s="121" t="s">
        <v>33</v>
      </c>
      <c r="C73" s="206"/>
      <c r="D73" s="48"/>
      <c r="E73" s="48"/>
      <c r="F73" s="48"/>
      <c r="G73" s="48"/>
      <c r="H73" s="206"/>
      <c r="I73" s="48"/>
      <c r="J73" s="48"/>
      <c r="K73" s="48"/>
      <c r="L73" s="48"/>
    </row>
    <row r="74" spans="1:12" ht="25.5">
      <c r="A74" s="130">
        <v>2120</v>
      </c>
      <c r="B74" s="121" t="s">
        <v>34</v>
      </c>
      <c r="C74" s="206">
        <v>7497000</v>
      </c>
      <c r="D74" s="48"/>
      <c r="E74" s="48"/>
      <c r="F74" s="48"/>
      <c r="G74" s="48"/>
      <c r="H74" s="206">
        <v>8416200</v>
      </c>
      <c r="I74" s="48"/>
      <c r="J74" s="48"/>
      <c r="K74" s="48"/>
      <c r="L74" s="48"/>
    </row>
    <row r="75" spans="1:12" ht="25.5">
      <c r="A75" s="129">
        <v>2200</v>
      </c>
      <c r="B75" s="120" t="s">
        <v>35</v>
      </c>
      <c r="C75" s="200">
        <f aca="true" t="shared" si="1" ref="C75:H75">C76+C77+C78+C79+C80+C81+C82+C88</f>
        <v>23565800</v>
      </c>
      <c r="D75" s="200">
        <f t="shared" si="1"/>
        <v>0</v>
      </c>
      <c r="E75" s="200">
        <f t="shared" si="1"/>
        <v>0</v>
      </c>
      <c r="F75" s="200">
        <f t="shared" si="1"/>
        <v>0</v>
      </c>
      <c r="G75" s="200">
        <f t="shared" si="1"/>
        <v>0</v>
      </c>
      <c r="H75" s="200">
        <f t="shared" si="1"/>
        <v>21335200</v>
      </c>
      <c r="I75" s="48"/>
      <c r="J75" s="48"/>
      <c r="K75" s="48"/>
      <c r="L75" s="48"/>
    </row>
    <row r="76" spans="1:12" ht="25.5">
      <c r="A76" s="130">
        <v>2210</v>
      </c>
      <c r="B76" s="121" t="s">
        <v>36</v>
      </c>
      <c r="C76" s="206">
        <v>3751600</v>
      </c>
      <c r="D76" s="48"/>
      <c r="E76" s="48"/>
      <c r="F76" s="48"/>
      <c r="G76" s="48"/>
      <c r="H76" s="206">
        <v>2409000</v>
      </c>
      <c r="I76" s="48"/>
      <c r="J76" s="48"/>
      <c r="K76" s="48"/>
      <c r="L76" s="48"/>
    </row>
    <row r="77" spans="1:12" ht="25.5">
      <c r="A77" s="130">
        <v>2220</v>
      </c>
      <c r="B77" s="121" t="s">
        <v>37</v>
      </c>
      <c r="C77" s="206">
        <v>946200</v>
      </c>
      <c r="D77" s="48"/>
      <c r="E77" s="48"/>
      <c r="F77" s="48"/>
      <c r="G77" s="48"/>
      <c r="H77" s="206">
        <v>1003100</v>
      </c>
      <c r="I77" s="48"/>
      <c r="J77" s="48"/>
      <c r="K77" s="48"/>
      <c r="L77" s="48"/>
    </row>
    <row r="78" spans="1:12" ht="15">
      <c r="A78" s="130">
        <v>2230</v>
      </c>
      <c r="B78" s="121" t="s">
        <v>38</v>
      </c>
      <c r="C78" s="206">
        <v>5930900</v>
      </c>
      <c r="D78" s="48"/>
      <c r="E78" s="48"/>
      <c r="F78" s="48"/>
      <c r="G78" s="48"/>
      <c r="H78" s="206">
        <v>6287200</v>
      </c>
      <c r="I78" s="48"/>
      <c r="J78" s="48"/>
      <c r="K78" s="48"/>
      <c r="L78" s="48"/>
    </row>
    <row r="79" spans="1:12" ht="25.5">
      <c r="A79" s="130">
        <v>2240</v>
      </c>
      <c r="B79" s="121" t="s">
        <v>39</v>
      </c>
      <c r="C79" s="206">
        <v>4045200</v>
      </c>
      <c r="D79" s="48"/>
      <c r="E79" s="48"/>
      <c r="F79" s="48"/>
      <c r="G79" s="48"/>
      <c r="H79" s="206">
        <v>2054000</v>
      </c>
      <c r="I79" s="48"/>
      <c r="J79" s="48"/>
      <c r="K79" s="48"/>
      <c r="L79" s="48"/>
    </row>
    <row r="80" spans="1:12" ht="15">
      <c r="A80" s="130">
        <v>2250</v>
      </c>
      <c r="B80" s="121" t="s">
        <v>40</v>
      </c>
      <c r="C80" s="206">
        <v>23500</v>
      </c>
      <c r="D80" s="48"/>
      <c r="E80" s="48"/>
      <c r="F80" s="48"/>
      <c r="G80" s="48"/>
      <c r="H80" s="206">
        <v>24900</v>
      </c>
      <c r="I80" s="48"/>
      <c r="J80" s="48"/>
      <c r="K80" s="48"/>
      <c r="L80" s="48"/>
    </row>
    <row r="81" spans="1:12" ht="25.5">
      <c r="A81" s="130">
        <v>2260</v>
      </c>
      <c r="B81" s="121" t="s">
        <v>41</v>
      </c>
      <c r="C81" s="206"/>
      <c r="D81" s="48"/>
      <c r="E81" s="48"/>
      <c r="F81" s="48"/>
      <c r="G81" s="48"/>
      <c r="H81" s="206"/>
      <c r="I81" s="48"/>
      <c r="J81" s="48"/>
      <c r="K81" s="48"/>
      <c r="L81" s="48"/>
    </row>
    <row r="82" spans="1:12" ht="25.5">
      <c r="A82" s="130">
        <v>2270</v>
      </c>
      <c r="B82" s="121" t="s">
        <v>42</v>
      </c>
      <c r="C82" s="206">
        <f>SUM(C83:C87)</f>
        <v>8857500</v>
      </c>
      <c r="D82" s="48"/>
      <c r="E82" s="48"/>
      <c r="F82" s="48"/>
      <c r="G82" s="48"/>
      <c r="H82" s="206">
        <f>SUM(H83:H87)</f>
        <v>9545500</v>
      </c>
      <c r="I82" s="48"/>
      <c r="J82" s="48"/>
      <c r="K82" s="48"/>
      <c r="L82" s="48"/>
    </row>
    <row r="83" spans="1:12" ht="15">
      <c r="A83" s="130">
        <v>2271</v>
      </c>
      <c r="B83" s="121" t="s">
        <v>43</v>
      </c>
      <c r="C83" s="206"/>
      <c r="D83" s="48"/>
      <c r="E83" s="48"/>
      <c r="F83" s="48"/>
      <c r="G83" s="48"/>
      <c r="H83" s="206"/>
      <c r="I83" s="48"/>
      <c r="J83" s="48"/>
      <c r="K83" s="48"/>
      <c r="L83" s="48"/>
    </row>
    <row r="84" spans="1:12" ht="25.5">
      <c r="A84" s="130">
        <v>2272</v>
      </c>
      <c r="B84" s="121" t="s">
        <v>44</v>
      </c>
      <c r="C84" s="206">
        <v>329100</v>
      </c>
      <c r="D84" s="48"/>
      <c r="E84" s="48"/>
      <c r="F84" s="48"/>
      <c r="G84" s="48"/>
      <c r="H84" s="206">
        <v>356700</v>
      </c>
      <c r="I84" s="48"/>
      <c r="J84" s="48"/>
      <c r="K84" s="48"/>
      <c r="L84" s="48"/>
    </row>
    <row r="85" spans="1:12" ht="15">
      <c r="A85" s="130">
        <v>2273</v>
      </c>
      <c r="B85" s="121" t="s">
        <v>45</v>
      </c>
      <c r="C85" s="206">
        <v>4667900</v>
      </c>
      <c r="D85" s="48"/>
      <c r="E85" s="48"/>
      <c r="F85" s="48"/>
      <c r="G85" s="48"/>
      <c r="H85" s="206">
        <v>5060400</v>
      </c>
      <c r="I85" s="48"/>
      <c r="J85" s="48"/>
      <c r="K85" s="48"/>
      <c r="L85" s="48"/>
    </row>
    <row r="86" spans="1:12" ht="15">
      <c r="A86" s="130">
        <v>2274</v>
      </c>
      <c r="B86" s="121" t="s">
        <v>46</v>
      </c>
      <c r="C86" s="206">
        <v>3065000</v>
      </c>
      <c r="D86" s="48"/>
      <c r="E86" s="48"/>
      <c r="F86" s="48"/>
      <c r="G86" s="48"/>
      <c r="H86" s="206">
        <v>3280600</v>
      </c>
      <c r="I86" s="48"/>
      <c r="J86" s="48"/>
      <c r="K86" s="48"/>
      <c r="L86" s="48"/>
    </row>
    <row r="87" spans="1:12" ht="38.25">
      <c r="A87" s="130">
        <v>2275</v>
      </c>
      <c r="B87" s="121" t="s">
        <v>324</v>
      </c>
      <c r="C87" s="206">
        <v>795500</v>
      </c>
      <c r="D87" s="48"/>
      <c r="E87" s="48"/>
      <c r="F87" s="48"/>
      <c r="G87" s="48"/>
      <c r="H87" s="206">
        <v>847800</v>
      </c>
      <c r="I87" s="48"/>
      <c r="J87" s="48"/>
      <c r="K87" s="48"/>
      <c r="L87" s="48"/>
    </row>
    <row r="88" spans="1:12" ht="51">
      <c r="A88" s="130">
        <v>2282</v>
      </c>
      <c r="B88" s="121" t="s">
        <v>50</v>
      </c>
      <c r="C88" s="206">
        <v>10900</v>
      </c>
      <c r="D88" s="48"/>
      <c r="E88" s="48"/>
      <c r="F88" s="48"/>
      <c r="G88" s="48"/>
      <c r="H88" s="206">
        <v>11500</v>
      </c>
      <c r="I88" s="48"/>
      <c r="J88" s="48"/>
      <c r="K88" s="48"/>
      <c r="L88" s="48"/>
    </row>
    <row r="89" spans="1:12" ht="14.25">
      <c r="A89" s="133">
        <v>2700</v>
      </c>
      <c r="B89" s="124" t="s">
        <v>58</v>
      </c>
      <c r="C89" s="200">
        <f>SUM(C90:C92)</f>
        <v>894800</v>
      </c>
      <c r="D89" s="48"/>
      <c r="E89" s="48"/>
      <c r="F89" s="48"/>
      <c r="G89" s="48"/>
      <c r="H89" s="200">
        <f>SUM(H90:H92)</f>
        <v>949200</v>
      </c>
      <c r="I89" s="48"/>
      <c r="J89" s="48"/>
      <c r="K89" s="48"/>
      <c r="L89" s="48"/>
    </row>
    <row r="90" spans="1:12" ht="15">
      <c r="A90" s="132">
        <v>2710</v>
      </c>
      <c r="B90" s="123" t="s">
        <v>59</v>
      </c>
      <c r="C90" s="206">
        <v>879800</v>
      </c>
      <c r="D90" s="48"/>
      <c r="E90" s="48"/>
      <c r="F90" s="48"/>
      <c r="G90" s="48"/>
      <c r="H90" s="206">
        <v>933300</v>
      </c>
      <c r="I90" s="48"/>
      <c r="J90" s="48"/>
      <c r="K90" s="48"/>
      <c r="L90" s="48"/>
    </row>
    <row r="91" spans="1:12" ht="15">
      <c r="A91" s="134">
        <v>2720</v>
      </c>
      <c r="B91" s="125" t="s">
        <v>60</v>
      </c>
      <c r="C91" s="208"/>
      <c r="D91" s="48"/>
      <c r="E91" s="48"/>
      <c r="F91" s="48"/>
      <c r="G91" s="48"/>
      <c r="H91" s="208"/>
      <c r="I91" s="48"/>
      <c r="J91" s="48"/>
      <c r="K91" s="48"/>
      <c r="L91" s="48"/>
    </row>
    <row r="92" spans="1:12" ht="15">
      <c r="A92" s="131">
        <v>2730</v>
      </c>
      <c r="B92" s="122" t="s">
        <v>61</v>
      </c>
      <c r="C92" s="206">
        <v>15000</v>
      </c>
      <c r="D92" s="48"/>
      <c r="E92" s="48"/>
      <c r="F92" s="48"/>
      <c r="G92" s="48"/>
      <c r="H92" s="206">
        <v>15900</v>
      </c>
      <c r="I92" s="48"/>
      <c r="J92" s="48"/>
      <c r="K92" s="48"/>
      <c r="L92" s="48"/>
    </row>
    <row r="93" spans="1:12" ht="15">
      <c r="A93" s="133">
        <v>2800</v>
      </c>
      <c r="B93" s="124" t="s">
        <v>62</v>
      </c>
      <c r="C93" s="206">
        <v>10800</v>
      </c>
      <c r="D93" s="48"/>
      <c r="E93" s="48"/>
      <c r="F93" s="48"/>
      <c r="G93" s="48"/>
      <c r="H93" s="206">
        <v>14300</v>
      </c>
      <c r="I93" s="48"/>
      <c r="J93" s="48"/>
      <c r="K93" s="48"/>
      <c r="L93" s="48"/>
    </row>
    <row r="94" spans="1:12" ht="14.25">
      <c r="A94" s="129">
        <v>3000</v>
      </c>
      <c r="B94" s="120" t="s">
        <v>63</v>
      </c>
      <c r="C94" s="200">
        <f aca="true" t="shared" si="2" ref="C94:H94">C95</f>
        <v>6269900</v>
      </c>
      <c r="D94" s="200">
        <f t="shared" si="2"/>
        <v>0</v>
      </c>
      <c r="E94" s="200">
        <f t="shared" si="2"/>
        <v>0</v>
      </c>
      <c r="F94" s="200">
        <f t="shared" si="2"/>
        <v>0</v>
      </c>
      <c r="G94" s="200">
        <f t="shared" si="2"/>
        <v>0</v>
      </c>
      <c r="H94" s="200">
        <f t="shared" si="2"/>
        <v>3044200</v>
      </c>
      <c r="I94" s="48"/>
      <c r="J94" s="48"/>
      <c r="K94" s="48"/>
      <c r="L94" s="48"/>
    </row>
    <row r="95" spans="1:12" ht="25.5">
      <c r="A95" s="129">
        <v>3100</v>
      </c>
      <c r="B95" s="120" t="s">
        <v>64</v>
      </c>
      <c r="C95" s="200">
        <f aca="true" t="shared" si="3" ref="C95:I95">C96+C97++C100</f>
        <v>6269900</v>
      </c>
      <c r="D95" s="200">
        <f t="shared" si="3"/>
        <v>0</v>
      </c>
      <c r="E95" s="200">
        <f t="shared" si="3"/>
        <v>0</v>
      </c>
      <c r="F95" s="200">
        <f t="shared" si="3"/>
        <v>0</v>
      </c>
      <c r="G95" s="200">
        <f t="shared" si="3"/>
        <v>0</v>
      </c>
      <c r="H95" s="200">
        <f t="shared" si="3"/>
        <v>3044200</v>
      </c>
      <c r="I95" s="200">
        <f t="shared" si="3"/>
        <v>0</v>
      </c>
      <c r="J95" s="48"/>
      <c r="K95" s="48"/>
      <c r="L95" s="48"/>
    </row>
    <row r="96" spans="1:12" ht="38.25">
      <c r="A96" s="130">
        <v>3110</v>
      </c>
      <c r="B96" s="121" t="s">
        <v>65</v>
      </c>
      <c r="C96" s="206">
        <v>1248700</v>
      </c>
      <c r="D96" s="48"/>
      <c r="E96" s="48"/>
      <c r="F96" s="48"/>
      <c r="G96" s="48"/>
      <c r="H96" s="206">
        <v>760000</v>
      </c>
      <c r="I96" s="48"/>
      <c r="J96" s="48"/>
      <c r="K96" s="48"/>
      <c r="L96" s="48"/>
    </row>
    <row r="97" spans="1:12" ht="15">
      <c r="A97" s="130">
        <v>3130</v>
      </c>
      <c r="B97" s="121" t="s">
        <v>69</v>
      </c>
      <c r="C97" s="206">
        <f>C98+C99</f>
        <v>4391600</v>
      </c>
      <c r="D97" s="48"/>
      <c r="E97" s="48"/>
      <c r="F97" s="48"/>
      <c r="G97" s="48"/>
      <c r="H97" s="206">
        <f>H98+H99</f>
        <v>2284200</v>
      </c>
      <c r="I97" s="48"/>
      <c r="J97" s="48"/>
      <c r="K97" s="48"/>
      <c r="L97" s="48"/>
    </row>
    <row r="98" spans="1:12" ht="38.25">
      <c r="A98" s="130">
        <v>3131</v>
      </c>
      <c r="B98" s="121" t="s">
        <v>70</v>
      </c>
      <c r="C98" s="206">
        <v>870700</v>
      </c>
      <c r="D98" s="48"/>
      <c r="E98" s="48"/>
      <c r="F98" s="48"/>
      <c r="G98" s="48"/>
      <c r="H98" s="206">
        <v>574600</v>
      </c>
      <c r="I98" s="48"/>
      <c r="J98" s="48"/>
      <c r="K98" s="48"/>
      <c r="L98" s="48"/>
    </row>
    <row r="99" spans="1:12" ht="25.5">
      <c r="A99" s="130">
        <v>3132</v>
      </c>
      <c r="B99" s="121" t="s">
        <v>71</v>
      </c>
      <c r="C99" s="206">
        <v>3520900</v>
      </c>
      <c r="D99" s="48"/>
      <c r="E99" s="48"/>
      <c r="F99" s="48"/>
      <c r="G99" s="48"/>
      <c r="H99" s="206">
        <v>1709600</v>
      </c>
      <c r="I99" s="48"/>
      <c r="J99" s="48"/>
      <c r="K99" s="48"/>
      <c r="L99" s="48"/>
    </row>
    <row r="100" spans="1:12" ht="25.5">
      <c r="A100" s="130">
        <v>3140</v>
      </c>
      <c r="B100" s="121" t="s">
        <v>72</v>
      </c>
      <c r="C100" s="206">
        <f>SUM(C101:C102)</f>
        <v>629600</v>
      </c>
      <c r="D100" s="48"/>
      <c r="E100" s="48"/>
      <c r="F100" s="48"/>
      <c r="G100" s="48"/>
      <c r="H100" s="206"/>
      <c r="I100" s="48"/>
      <c r="J100" s="48"/>
      <c r="K100" s="48"/>
      <c r="L100" s="48"/>
    </row>
    <row r="101" spans="1:12" ht="25.5">
      <c r="A101" s="130">
        <v>3141</v>
      </c>
      <c r="B101" s="121" t="s">
        <v>73</v>
      </c>
      <c r="C101" s="206">
        <v>150000</v>
      </c>
      <c r="D101" s="48"/>
      <c r="E101" s="48"/>
      <c r="F101" s="48"/>
      <c r="G101" s="48"/>
      <c r="H101" s="206"/>
      <c r="I101" s="48"/>
      <c r="J101" s="48"/>
      <c r="K101" s="48"/>
      <c r="L101" s="48"/>
    </row>
    <row r="102" spans="1:12" ht="25.5">
      <c r="A102" s="130">
        <v>3142</v>
      </c>
      <c r="B102" s="121" t="s">
        <v>74</v>
      </c>
      <c r="C102" s="206">
        <v>479600</v>
      </c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48"/>
      <c r="B103" s="117" t="s">
        <v>118</v>
      </c>
      <c r="C103" s="303">
        <f aca="true" t="shared" si="4" ref="C103:H103">C94+C69</f>
        <v>72315600</v>
      </c>
      <c r="D103" s="303">
        <f t="shared" si="4"/>
        <v>0</v>
      </c>
      <c r="E103" s="303">
        <f t="shared" si="4"/>
        <v>0</v>
      </c>
      <c r="F103" s="303">
        <f t="shared" si="4"/>
        <v>0</v>
      </c>
      <c r="G103" s="303">
        <f t="shared" si="4"/>
        <v>0</v>
      </c>
      <c r="H103" s="303">
        <f t="shared" si="4"/>
        <v>72014500</v>
      </c>
      <c r="I103" s="177"/>
      <c r="J103" s="177"/>
      <c r="K103" s="177"/>
      <c r="L103" s="177"/>
    </row>
    <row r="104" spans="1:12" ht="12.75">
      <c r="A104" s="50"/>
      <c r="B104" s="162"/>
      <c r="C104" s="315"/>
      <c r="D104" s="315"/>
      <c r="E104" s="315"/>
      <c r="F104" s="315"/>
      <c r="G104" s="315"/>
      <c r="H104" s="315"/>
      <c r="I104" s="316"/>
      <c r="J104" s="316"/>
      <c r="K104" s="316"/>
      <c r="L104" s="316"/>
    </row>
    <row r="105" spans="1:12" ht="12.75">
      <c r="A105" s="50"/>
      <c r="B105" s="162"/>
      <c r="C105" s="315"/>
      <c r="D105" s="315"/>
      <c r="E105" s="315"/>
      <c r="F105" s="315"/>
      <c r="G105" s="315"/>
      <c r="H105" s="315"/>
      <c r="I105" s="316"/>
      <c r="J105" s="316"/>
      <c r="K105" s="316"/>
      <c r="L105" s="316"/>
    </row>
    <row r="106" spans="1:12" ht="12.75">
      <c r="A106" s="50"/>
      <c r="B106" s="162"/>
      <c r="C106" s="315"/>
      <c r="D106" s="315"/>
      <c r="E106" s="315"/>
      <c r="F106" s="315"/>
      <c r="G106" s="315"/>
      <c r="H106" s="315"/>
      <c r="I106" s="316"/>
      <c r="J106" s="316"/>
      <c r="K106" s="316"/>
      <c r="L106" s="316"/>
    </row>
    <row r="107" spans="1:12" ht="12.75">
      <c r="A107" s="50"/>
      <c r="B107" s="162"/>
      <c r="C107" s="315"/>
      <c r="D107" s="315"/>
      <c r="E107" s="315"/>
      <c r="F107" s="315"/>
      <c r="G107" s="315"/>
      <c r="H107" s="315"/>
      <c r="I107" s="316"/>
      <c r="J107" s="316"/>
      <c r="K107" s="316"/>
      <c r="L107" s="316"/>
    </row>
    <row r="108" spans="1:12" ht="12.75">
      <c r="A108" s="50"/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ht="15.75">
      <c r="A109" s="53" t="s">
        <v>327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5" t="s">
        <v>117</v>
      </c>
    </row>
    <row r="110" spans="1:12" ht="76.5">
      <c r="A110" s="196" t="s">
        <v>165</v>
      </c>
      <c r="B110" s="195" t="s">
        <v>16</v>
      </c>
      <c r="C110" s="195" t="s">
        <v>96</v>
      </c>
      <c r="D110" s="195" t="s">
        <v>100</v>
      </c>
      <c r="E110" s="195" t="s">
        <v>173</v>
      </c>
      <c r="F110" s="195" t="s">
        <v>328</v>
      </c>
      <c r="G110" s="195" t="s">
        <v>329</v>
      </c>
      <c r="H110" s="414" t="s">
        <v>99</v>
      </c>
      <c r="I110" s="414"/>
      <c r="J110" s="414" t="s">
        <v>111</v>
      </c>
      <c r="K110" s="414"/>
      <c r="L110" s="414"/>
    </row>
    <row r="111" spans="1:12" ht="12.75">
      <c r="A111" s="46">
        <v>1</v>
      </c>
      <c r="B111" s="48">
        <v>2</v>
      </c>
      <c r="C111" s="48">
        <v>3</v>
      </c>
      <c r="D111" s="46">
        <v>4</v>
      </c>
      <c r="E111" s="48">
        <v>5</v>
      </c>
      <c r="F111" s="48">
        <v>6</v>
      </c>
      <c r="G111" s="46">
        <v>7</v>
      </c>
      <c r="H111" s="432">
        <v>8</v>
      </c>
      <c r="I111" s="432"/>
      <c r="J111" s="432">
        <v>9</v>
      </c>
      <c r="K111" s="432"/>
      <c r="L111" s="432"/>
    </row>
    <row r="112" spans="1:12" ht="12.75">
      <c r="A112" s="46"/>
      <c r="B112" s="49"/>
      <c r="C112" s="176"/>
      <c r="D112" s="176"/>
      <c r="E112" s="176"/>
      <c r="F112" s="176"/>
      <c r="G112" s="176"/>
      <c r="H112" s="433"/>
      <c r="I112" s="433"/>
      <c r="J112" s="433"/>
      <c r="K112" s="433"/>
      <c r="L112" s="433"/>
    </row>
    <row r="113" spans="1:12" ht="12.75">
      <c r="A113" s="48"/>
      <c r="B113" s="49"/>
      <c r="C113" s="176"/>
      <c r="D113" s="176"/>
      <c r="E113" s="176"/>
      <c r="F113" s="176"/>
      <c r="G113" s="176"/>
      <c r="H113" s="433"/>
      <c r="I113" s="433"/>
      <c r="J113" s="433"/>
      <c r="K113" s="433"/>
      <c r="L113" s="433"/>
    </row>
    <row r="114" spans="1:12" ht="12.75">
      <c r="A114" s="48"/>
      <c r="B114" s="117" t="s">
        <v>118</v>
      </c>
      <c r="C114" s="177"/>
      <c r="D114" s="177"/>
      <c r="E114" s="177"/>
      <c r="F114" s="177"/>
      <c r="G114" s="177"/>
      <c r="H114" s="435"/>
      <c r="I114" s="435"/>
      <c r="J114" s="435"/>
      <c r="K114" s="435"/>
      <c r="L114" s="435"/>
    </row>
    <row r="115" spans="1:12" ht="12.75">
      <c r="A115" s="50"/>
      <c r="B115" s="162"/>
      <c r="C115" s="163"/>
      <c r="D115" s="163"/>
      <c r="E115" s="163"/>
      <c r="F115" s="163"/>
      <c r="G115" s="163"/>
      <c r="H115" s="50"/>
      <c r="I115" s="50"/>
      <c r="J115" s="50"/>
      <c r="K115" s="50"/>
      <c r="L115" s="50"/>
    </row>
    <row r="116" spans="1:12" ht="15.75">
      <c r="A116" s="98" t="s">
        <v>330</v>
      </c>
      <c r="B116" s="162"/>
      <c r="C116" s="163"/>
      <c r="D116" s="163"/>
      <c r="E116" s="163"/>
      <c r="F116" s="163"/>
      <c r="G116" s="163"/>
      <c r="H116" s="50"/>
      <c r="I116" s="50"/>
      <c r="J116" s="50"/>
      <c r="K116" s="50"/>
      <c r="L116" s="50"/>
    </row>
    <row r="117" spans="1:12" ht="15.75">
      <c r="A117" s="436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</row>
    <row r="118" spans="1:12" ht="15.75">
      <c r="A118" s="53"/>
      <c r="B118" s="162"/>
      <c r="C118" s="163"/>
      <c r="D118" s="163"/>
      <c r="E118" s="163"/>
      <c r="F118" s="163"/>
      <c r="G118" s="163"/>
      <c r="H118" s="50"/>
      <c r="I118" s="50"/>
      <c r="J118" s="50"/>
      <c r="K118" s="50"/>
      <c r="L118" s="50"/>
    </row>
    <row r="119" spans="2:11" ht="15.75" hidden="1">
      <c r="B119" s="98"/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1:12" ht="33" customHeight="1">
      <c r="A120" s="437" t="s">
        <v>331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</row>
    <row r="121" spans="1:12" ht="35.25" customHeight="1">
      <c r="A121" s="434" t="s">
        <v>351</v>
      </c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</row>
    <row r="122" spans="1:12" ht="15.7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1:12" ht="15.7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12" ht="15.75">
      <c r="A124" s="16" t="s">
        <v>5</v>
      </c>
      <c r="B124" s="14"/>
      <c r="C124" s="14"/>
      <c r="D124" s="14"/>
      <c r="E124" s="14"/>
      <c r="F124" s="14"/>
      <c r="G124" s="14"/>
      <c r="H124" s="15"/>
      <c r="I124" s="14"/>
      <c r="J124" s="317" t="s">
        <v>348</v>
      </c>
      <c r="K124" s="317"/>
      <c r="L124" s="14"/>
    </row>
    <row r="125" spans="1:12" ht="12.75">
      <c r="A125" s="20"/>
      <c r="B125" s="7"/>
      <c r="C125" s="7"/>
      <c r="D125" s="7"/>
      <c r="E125" s="7"/>
      <c r="F125" s="7"/>
      <c r="G125" s="7"/>
      <c r="H125" s="5" t="s">
        <v>0</v>
      </c>
      <c r="I125" s="7"/>
      <c r="J125" s="13" t="s">
        <v>1</v>
      </c>
      <c r="K125" s="54"/>
      <c r="L125" s="7"/>
    </row>
    <row r="126" spans="1:12" ht="12.75">
      <c r="A126" s="20"/>
      <c r="B126" s="7"/>
      <c r="C126" s="7"/>
      <c r="D126" s="7"/>
      <c r="E126" s="7"/>
      <c r="F126" s="7"/>
      <c r="G126" s="7"/>
      <c r="H126" s="5"/>
      <c r="I126" s="7"/>
      <c r="J126" s="13"/>
      <c r="K126" s="54"/>
      <c r="L126" s="7"/>
    </row>
    <row r="127" spans="1:12" ht="15.75">
      <c r="A127" s="9" t="s">
        <v>6</v>
      </c>
      <c r="B127" s="14"/>
      <c r="C127" s="14"/>
      <c r="D127" s="14"/>
      <c r="E127" s="14"/>
      <c r="F127" s="14"/>
      <c r="G127" s="14"/>
      <c r="H127" s="17"/>
      <c r="I127" s="14"/>
      <c r="J127" s="317" t="s">
        <v>349</v>
      </c>
      <c r="K127" s="317"/>
      <c r="L127" s="14"/>
    </row>
    <row r="128" spans="1:12" ht="12.75">
      <c r="A128" s="3"/>
      <c r="B128" s="3"/>
      <c r="C128" s="3"/>
      <c r="D128" s="3"/>
      <c r="E128" s="3"/>
      <c r="F128" s="3"/>
      <c r="G128" s="3"/>
      <c r="H128" s="5" t="s">
        <v>0</v>
      </c>
      <c r="I128" s="3"/>
      <c r="J128" s="13" t="s">
        <v>1</v>
      </c>
      <c r="K128" s="54"/>
      <c r="L128" s="3"/>
    </row>
  </sheetData>
  <sheetProtection/>
  <mergeCells count="93">
    <mergeCell ref="A120:L120"/>
    <mergeCell ref="H112:I112"/>
    <mergeCell ref="J112:L112"/>
    <mergeCell ref="H113:I113"/>
    <mergeCell ref="J113:L113"/>
    <mergeCell ref="J124:K124"/>
    <mergeCell ref="J127:K127"/>
    <mergeCell ref="A121:L121"/>
    <mergeCell ref="H114:I114"/>
    <mergeCell ref="J114:L114"/>
    <mergeCell ref="A117:L117"/>
    <mergeCell ref="I66:I67"/>
    <mergeCell ref="J66:K66"/>
    <mergeCell ref="L66:L67"/>
    <mergeCell ref="H110:I110"/>
    <mergeCell ref="J110:L110"/>
    <mergeCell ref="H111:I111"/>
    <mergeCell ref="J111:L111"/>
    <mergeCell ref="B62:D62"/>
    <mergeCell ref="A65:A67"/>
    <mergeCell ref="B65:B67"/>
    <mergeCell ref="C65:G65"/>
    <mergeCell ref="H65:L65"/>
    <mergeCell ref="C66:C67"/>
    <mergeCell ref="D66:D67"/>
    <mergeCell ref="E66:F66"/>
    <mergeCell ref="G66:G67"/>
    <mergeCell ref="H66:H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4:K4"/>
    <mergeCell ref="L4:L5"/>
    <mergeCell ref="A4:A5"/>
    <mergeCell ref="B6:D6"/>
    <mergeCell ref="B4:D5"/>
    <mergeCell ref="I4:I5"/>
    <mergeCell ref="H4:H5"/>
    <mergeCell ref="E4:E5"/>
    <mergeCell ref="F4:F5"/>
    <mergeCell ref="G4:G5"/>
    <mergeCell ref="B12:D12"/>
    <mergeCell ref="B9:D9"/>
    <mergeCell ref="B13:D13"/>
    <mergeCell ref="B7:D7"/>
    <mergeCell ref="B8:D8"/>
    <mergeCell ref="B10:D10"/>
    <mergeCell ref="B11:D11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zoomScalePageLayoutView="0" workbookViewId="0" topLeftCell="A40">
      <selection activeCell="B53" sqref="A53:B54"/>
    </sheetView>
  </sheetViews>
  <sheetFormatPr defaultColWidth="9.00390625" defaultRowHeight="12.75"/>
  <cols>
    <col min="1" max="1" width="5.125" style="12" customWidth="1"/>
    <col min="2" max="2" width="12.25390625" style="12" customWidth="1"/>
    <col min="3" max="3" width="18.375" style="12" customWidth="1"/>
    <col min="4" max="4" width="12.25390625" style="12" customWidth="1"/>
    <col min="5" max="6" width="17.75390625" style="12" customWidth="1"/>
    <col min="7" max="7" width="16.625" style="12" customWidth="1"/>
    <col min="8" max="9" width="17.75390625" style="12" customWidth="1"/>
    <col min="10" max="10" width="12.75390625" style="12" customWidth="1"/>
    <col min="11" max="16384" width="9.125" style="12" customWidth="1"/>
  </cols>
  <sheetData>
    <row r="1" spans="1:10" ht="18.75">
      <c r="A1" s="86" t="s">
        <v>304</v>
      </c>
      <c r="B1" s="86"/>
      <c r="C1" s="86"/>
      <c r="D1" s="86"/>
      <c r="E1" s="271"/>
      <c r="F1" s="271"/>
      <c r="G1" s="271"/>
      <c r="H1" s="271"/>
      <c r="I1" s="271"/>
      <c r="J1" s="271"/>
    </row>
    <row r="2" spans="1:10" ht="15.75">
      <c r="A2" s="104" t="s">
        <v>23</v>
      </c>
      <c r="B2" s="104" t="s">
        <v>174</v>
      </c>
      <c r="C2" s="104"/>
      <c r="D2" s="104"/>
      <c r="E2" s="104"/>
      <c r="F2" s="258"/>
      <c r="H2" s="453" t="s">
        <v>291</v>
      </c>
      <c r="I2" s="453"/>
      <c r="J2" s="259" t="s">
        <v>292</v>
      </c>
    </row>
    <row r="3" spans="1:10" ht="25.5" customHeight="1">
      <c r="A3" s="102" t="s">
        <v>116</v>
      </c>
      <c r="B3" s="102"/>
      <c r="C3" s="103"/>
      <c r="D3" s="103"/>
      <c r="E3" s="103"/>
      <c r="F3" s="103"/>
      <c r="G3" s="3"/>
      <c r="H3" s="320" t="s">
        <v>293</v>
      </c>
      <c r="I3" s="320"/>
      <c r="J3" s="257" t="s">
        <v>294</v>
      </c>
    </row>
    <row r="4" spans="1:10" s="3" customFormat="1" ht="12.75" customHeight="1">
      <c r="A4" s="82" t="s">
        <v>26</v>
      </c>
      <c r="B4" s="104" t="s">
        <v>174</v>
      </c>
      <c r="C4" s="58"/>
      <c r="D4" s="58"/>
      <c r="E4" s="58"/>
      <c r="F4" s="258"/>
      <c r="H4" s="453" t="s">
        <v>295</v>
      </c>
      <c r="I4" s="453"/>
      <c r="J4" s="259" t="s">
        <v>292</v>
      </c>
    </row>
    <row r="5" spans="1:10" s="3" customFormat="1" ht="61.5" customHeight="1">
      <c r="A5" s="102" t="s">
        <v>119</v>
      </c>
      <c r="B5" s="102"/>
      <c r="C5" s="102"/>
      <c r="D5" s="102"/>
      <c r="E5" s="102"/>
      <c r="F5" s="59"/>
      <c r="H5" s="400" t="s">
        <v>296</v>
      </c>
      <c r="I5" s="400"/>
      <c r="J5" s="257" t="s">
        <v>294</v>
      </c>
    </row>
    <row r="6" spans="1:11" s="3" customFormat="1" ht="144.75" customHeight="1">
      <c r="A6" s="60" t="s">
        <v>101</v>
      </c>
      <c r="B6" s="256" t="s">
        <v>222</v>
      </c>
      <c r="C6" s="260"/>
      <c r="D6" s="255">
        <v>3102</v>
      </c>
      <c r="E6" s="61"/>
      <c r="F6" s="255">
        <v>1010</v>
      </c>
      <c r="G6" s="261"/>
      <c r="H6" s="319" t="s">
        <v>175</v>
      </c>
      <c r="I6" s="319"/>
      <c r="J6" s="279" t="s">
        <v>315</v>
      </c>
      <c r="K6" s="269"/>
    </row>
    <row r="7" spans="2:11" s="3" customFormat="1" ht="92.25" customHeight="1">
      <c r="B7" s="254" t="s">
        <v>297</v>
      </c>
      <c r="C7" s="95"/>
      <c r="D7" s="262" t="s">
        <v>298</v>
      </c>
      <c r="E7" s="111"/>
      <c r="F7" s="263" t="s">
        <v>299</v>
      </c>
      <c r="H7" s="320" t="s">
        <v>300</v>
      </c>
      <c r="I7" s="320"/>
      <c r="J7" s="70" t="s">
        <v>301</v>
      </c>
      <c r="K7" s="70"/>
    </row>
    <row r="8" spans="1:9" s="3" customFormat="1" ht="6.75" customHeight="1">
      <c r="A8" s="270"/>
      <c r="B8" s="270"/>
      <c r="C8" s="270"/>
      <c r="D8" s="270"/>
      <c r="E8" s="270"/>
      <c r="F8" s="70"/>
      <c r="G8" s="164"/>
      <c r="H8" s="107"/>
      <c r="I8" s="107"/>
    </row>
    <row r="9" spans="1:9" ht="15.75">
      <c r="A9" s="25" t="s">
        <v>152</v>
      </c>
      <c r="B9" s="25"/>
      <c r="C9" s="19"/>
      <c r="D9" s="19"/>
      <c r="E9" s="19"/>
      <c r="F9" s="19"/>
      <c r="G9" s="19"/>
      <c r="H9" s="19"/>
      <c r="I9" s="19"/>
    </row>
    <row r="10" spans="1:9" s="18" customFormat="1" ht="15.75">
      <c r="A10" s="26" t="s">
        <v>169</v>
      </c>
      <c r="B10" s="26"/>
      <c r="D10" s="21"/>
      <c r="E10" s="21"/>
      <c r="F10" s="21"/>
      <c r="G10" s="21"/>
      <c r="H10" s="21"/>
      <c r="I10" s="4" t="s">
        <v>117</v>
      </c>
    </row>
    <row r="11" spans="1:10" s="3" customFormat="1" ht="15" customHeight="1">
      <c r="A11" s="456" t="s">
        <v>165</v>
      </c>
      <c r="B11" s="457"/>
      <c r="C11" s="384" t="s">
        <v>16</v>
      </c>
      <c r="D11" s="384" t="s">
        <v>280</v>
      </c>
      <c r="E11" s="384" t="s">
        <v>284</v>
      </c>
      <c r="F11" s="321" t="s">
        <v>282</v>
      </c>
      <c r="G11" s="321"/>
      <c r="H11" s="321" t="s">
        <v>305</v>
      </c>
      <c r="I11" s="321"/>
      <c r="J11" s="321"/>
    </row>
    <row r="12" spans="1:10" s="3" customFormat="1" ht="90" customHeight="1">
      <c r="A12" s="458"/>
      <c r="B12" s="459"/>
      <c r="C12" s="385"/>
      <c r="D12" s="385"/>
      <c r="E12" s="385"/>
      <c r="F12" s="172" t="s">
        <v>17</v>
      </c>
      <c r="G12" s="172" t="s">
        <v>18</v>
      </c>
      <c r="H12" s="321"/>
      <c r="I12" s="321"/>
      <c r="J12" s="321"/>
    </row>
    <row r="13" spans="1:10" s="3" customFormat="1" ht="15">
      <c r="A13" s="454">
        <v>1</v>
      </c>
      <c r="B13" s="455"/>
      <c r="C13" s="27">
        <v>2</v>
      </c>
      <c r="D13" s="27">
        <v>3</v>
      </c>
      <c r="E13" s="27">
        <v>4</v>
      </c>
      <c r="F13" s="27">
        <v>5</v>
      </c>
      <c r="G13" s="27">
        <v>6</v>
      </c>
      <c r="H13" s="467">
        <v>7</v>
      </c>
      <c r="I13" s="467"/>
      <c r="J13" s="467"/>
    </row>
    <row r="14" spans="1:10" s="3" customFormat="1" ht="165" customHeight="1">
      <c r="A14" s="454">
        <v>2210</v>
      </c>
      <c r="B14" s="455"/>
      <c r="C14" s="180" t="s">
        <v>36</v>
      </c>
      <c r="D14" s="280">
        <v>2382440</v>
      </c>
      <c r="E14" s="27">
        <v>3751600</v>
      </c>
      <c r="F14" s="27">
        <v>2409000</v>
      </c>
      <c r="G14" s="27">
        <v>300000</v>
      </c>
      <c r="H14" s="467" t="s">
        <v>316</v>
      </c>
      <c r="I14" s="467"/>
      <c r="J14" s="467"/>
    </row>
    <row r="15" spans="1:10" s="3" customFormat="1" ht="109.5" customHeight="1">
      <c r="A15" s="454">
        <v>3110</v>
      </c>
      <c r="B15" s="455"/>
      <c r="C15" s="180" t="s">
        <v>227</v>
      </c>
      <c r="D15" s="27">
        <v>576659</v>
      </c>
      <c r="E15" s="27">
        <v>1248700</v>
      </c>
      <c r="F15" s="27">
        <v>760000</v>
      </c>
      <c r="G15" s="27">
        <v>250000</v>
      </c>
      <c r="H15" s="467" t="s">
        <v>317</v>
      </c>
      <c r="I15" s="467"/>
      <c r="J15" s="467"/>
    </row>
    <row r="16" spans="1:10" s="3" customFormat="1" ht="71.25" customHeight="1">
      <c r="A16" s="454">
        <v>3131</v>
      </c>
      <c r="B16" s="455"/>
      <c r="C16" s="180" t="s">
        <v>318</v>
      </c>
      <c r="D16" s="27"/>
      <c r="E16" s="27">
        <v>870700</v>
      </c>
      <c r="F16" s="27">
        <v>574600</v>
      </c>
      <c r="G16" s="27">
        <v>971200</v>
      </c>
      <c r="H16" s="474" t="s">
        <v>319</v>
      </c>
      <c r="I16" s="475"/>
      <c r="J16" s="476"/>
    </row>
    <row r="17" spans="1:10" s="11" customFormat="1" ht="75" customHeight="1">
      <c r="A17" s="441">
        <v>3132</v>
      </c>
      <c r="B17" s="443"/>
      <c r="C17" s="225" t="s">
        <v>223</v>
      </c>
      <c r="D17" s="232">
        <v>2661779</v>
      </c>
      <c r="E17" s="232">
        <v>3520900</v>
      </c>
      <c r="F17" s="232">
        <v>1709600</v>
      </c>
      <c r="G17" s="232">
        <v>3184000</v>
      </c>
      <c r="H17" s="467" t="s">
        <v>320</v>
      </c>
      <c r="I17" s="467"/>
      <c r="J17" s="467"/>
    </row>
    <row r="18" spans="1:10" s="11" customFormat="1" ht="15">
      <c r="A18" s="441"/>
      <c r="B18" s="443"/>
      <c r="C18" s="181"/>
      <c r="D18" s="294">
        <f>D17+D16+D15+D14</f>
        <v>5620878</v>
      </c>
      <c r="E18" s="294">
        <f>E17+E16+E15+E14</f>
        <v>9391900</v>
      </c>
      <c r="F18" s="294">
        <f>F17+F16+F15+F14</f>
        <v>5453200</v>
      </c>
      <c r="G18" s="294">
        <f>G17+G16+G15+G14</f>
        <v>4705200</v>
      </c>
      <c r="H18" s="467"/>
      <c r="I18" s="467"/>
      <c r="J18" s="467"/>
    </row>
    <row r="19" spans="1:10" ht="15" customHeight="1">
      <c r="A19" s="466" t="s">
        <v>112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3" customFormat="1" ht="58.5" customHeight="1">
      <c r="A20" s="128" t="s">
        <v>11</v>
      </c>
      <c r="B20" s="334" t="s">
        <v>16</v>
      </c>
      <c r="C20" s="336"/>
      <c r="D20" s="128" t="s">
        <v>13</v>
      </c>
      <c r="E20" s="337" t="s">
        <v>14</v>
      </c>
      <c r="F20" s="337"/>
      <c r="G20" s="337"/>
      <c r="H20" s="191" t="s">
        <v>311</v>
      </c>
      <c r="I20" s="321" t="s">
        <v>312</v>
      </c>
      <c r="J20" s="321"/>
    </row>
    <row r="21" spans="1:10" s="3" customFormat="1" ht="15">
      <c r="A21" s="67">
        <v>1</v>
      </c>
      <c r="B21" s="377">
        <v>2</v>
      </c>
      <c r="C21" s="379"/>
      <c r="D21" s="67">
        <v>3</v>
      </c>
      <c r="E21" s="377">
        <v>4</v>
      </c>
      <c r="F21" s="378"/>
      <c r="G21" s="379"/>
      <c r="H21" s="27">
        <v>5</v>
      </c>
      <c r="I21" s="450">
        <v>6</v>
      </c>
      <c r="J21" s="450"/>
    </row>
    <row r="22" spans="1:10" s="3" customFormat="1" ht="15">
      <c r="A22" s="67">
        <v>1</v>
      </c>
      <c r="B22" s="464" t="s">
        <v>344</v>
      </c>
      <c r="C22" s="465"/>
      <c r="D22" s="67"/>
      <c r="E22" s="296"/>
      <c r="F22" s="297"/>
      <c r="G22" s="298"/>
      <c r="H22" s="27"/>
      <c r="I22" s="454"/>
      <c r="J22" s="455"/>
    </row>
    <row r="23" spans="1:10" s="3" customFormat="1" ht="34.5" customHeight="1">
      <c r="A23" s="309" t="s">
        <v>209</v>
      </c>
      <c r="B23" s="439" t="s">
        <v>236</v>
      </c>
      <c r="C23" s="440"/>
      <c r="D23" s="67" t="s">
        <v>261</v>
      </c>
      <c r="E23" s="377"/>
      <c r="F23" s="378"/>
      <c r="G23" s="379"/>
      <c r="H23" s="27">
        <v>3</v>
      </c>
      <c r="I23" s="454">
        <v>6</v>
      </c>
      <c r="J23" s="455"/>
    </row>
    <row r="24" spans="1:10" s="3" customFormat="1" ht="15">
      <c r="A24" s="141">
        <v>2</v>
      </c>
      <c r="B24" s="460" t="s">
        <v>345</v>
      </c>
      <c r="C24" s="461"/>
      <c r="D24" s="128"/>
      <c r="E24" s="377"/>
      <c r="F24" s="378"/>
      <c r="G24" s="379"/>
      <c r="H24" s="115"/>
      <c r="I24" s="463"/>
      <c r="J24" s="463"/>
    </row>
    <row r="25" spans="1:10" s="3" customFormat="1" ht="31.5" customHeight="1">
      <c r="A25" s="309" t="s">
        <v>242</v>
      </c>
      <c r="B25" s="439" t="s">
        <v>263</v>
      </c>
      <c r="C25" s="440"/>
      <c r="D25" s="128" t="s">
        <v>266</v>
      </c>
      <c r="E25" s="377"/>
      <c r="F25" s="378"/>
      <c r="G25" s="379"/>
      <c r="H25" s="182">
        <v>109977</v>
      </c>
      <c r="I25" s="472">
        <v>110699</v>
      </c>
      <c r="J25" s="473"/>
    </row>
    <row r="26" spans="1:10" s="3" customFormat="1" ht="42.75" customHeight="1">
      <c r="A26" s="309" t="s">
        <v>243</v>
      </c>
      <c r="B26" s="439" t="s">
        <v>225</v>
      </c>
      <c r="C26" s="440"/>
      <c r="D26" s="182" t="s">
        <v>226</v>
      </c>
      <c r="E26" s="377"/>
      <c r="F26" s="378"/>
      <c r="G26" s="379"/>
      <c r="H26" s="67">
        <v>112818</v>
      </c>
      <c r="I26" s="462">
        <v>120151</v>
      </c>
      <c r="J26" s="462"/>
    </row>
    <row r="27" spans="1:10" s="3" customFormat="1" ht="39" customHeight="1">
      <c r="A27" s="309" t="s">
        <v>244</v>
      </c>
      <c r="B27" s="439" t="s">
        <v>224</v>
      </c>
      <c r="C27" s="440"/>
      <c r="D27" s="182" t="s">
        <v>226</v>
      </c>
      <c r="E27" s="377"/>
      <c r="F27" s="378"/>
      <c r="G27" s="379"/>
      <c r="H27" s="67">
        <v>107887</v>
      </c>
      <c r="I27" s="462">
        <v>114899</v>
      </c>
      <c r="J27" s="462"/>
    </row>
    <row r="28" spans="1:10" s="3" customFormat="1" ht="39" customHeight="1">
      <c r="A28" s="309" t="s">
        <v>245</v>
      </c>
      <c r="B28" s="439" t="s">
        <v>259</v>
      </c>
      <c r="C28" s="440"/>
      <c r="D28" s="180" t="s">
        <v>266</v>
      </c>
      <c r="E28" s="441"/>
      <c r="F28" s="442"/>
      <c r="G28" s="443"/>
      <c r="H28" s="180">
        <v>761400</v>
      </c>
      <c r="I28" s="441">
        <v>427367</v>
      </c>
      <c r="J28" s="443"/>
    </row>
    <row r="29" spans="1:10" s="3" customFormat="1" ht="28.5" customHeight="1">
      <c r="A29" s="444" t="s">
        <v>336</v>
      </c>
      <c r="B29" s="444"/>
      <c r="C29" s="444"/>
      <c r="D29" s="444"/>
      <c r="E29" s="444"/>
      <c r="F29" s="444"/>
      <c r="G29" s="444"/>
      <c r="H29" s="444"/>
      <c r="I29" s="444"/>
      <c r="J29" s="444"/>
    </row>
    <row r="30" spans="1:9" s="3" customFormat="1" ht="15.75">
      <c r="A30" s="470"/>
      <c r="B30" s="470"/>
      <c r="C30" s="470"/>
      <c r="D30" s="470"/>
      <c r="E30" s="470"/>
      <c r="F30" s="470"/>
      <c r="G30" s="470"/>
      <c r="H30" s="471"/>
      <c r="I30" s="471"/>
    </row>
    <row r="31" spans="1:10" s="3" customFormat="1" ht="15.75">
      <c r="A31" s="88"/>
      <c r="B31" s="88"/>
      <c r="C31" s="448"/>
      <c r="D31" s="448"/>
      <c r="E31" s="448"/>
      <c r="F31" s="448"/>
      <c r="G31" s="448"/>
      <c r="H31" s="448"/>
      <c r="I31" s="448"/>
      <c r="J31" s="449"/>
    </row>
    <row r="32" spans="1:10" s="11" customFormat="1" ht="15">
      <c r="A32" s="406" t="s">
        <v>118</v>
      </c>
      <c r="B32" s="406"/>
      <c r="C32" s="445"/>
      <c r="D32" s="446"/>
      <c r="E32" s="446"/>
      <c r="F32" s="446"/>
      <c r="G32" s="446"/>
      <c r="H32" s="446"/>
      <c r="I32" s="446"/>
      <c r="J32" s="447"/>
    </row>
    <row r="33" spans="1:9" s="3" customFormat="1" ht="15.75">
      <c r="A33" s="95"/>
      <c r="B33" s="95"/>
      <c r="C33" s="96"/>
      <c r="D33" s="23"/>
      <c r="E33" s="23"/>
      <c r="F33" s="23"/>
      <c r="G33" s="99"/>
      <c r="H33" s="99"/>
      <c r="I33" s="99"/>
    </row>
    <row r="34" spans="1:9" s="18" customFormat="1" ht="15.75">
      <c r="A34" s="26" t="s">
        <v>306</v>
      </c>
      <c r="B34" s="26"/>
      <c r="D34" s="21"/>
      <c r="E34" s="21"/>
      <c r="F34" s="21"/>
      <c r="G34" s="21"/>
      <c r="H34" s="21"/>
      <c r="I34" s="4" t="s">
        <v>117</v>
      </c>
    </row>
    <row r="35" spans="1:10" s="3" customFormat="1" ht="15" customHeight="1">
      <c r="A35" s="456" t="s">
        <v>165</v>
      </c>
      <c r="B35" s="457"/>
      <c r="C35" s="384" t="s">
        <v>16</v>
      </c>
      <c r="D35" s="321" t="s">
        <v>168</v>
      </c>
      <c r="E35" s="321"/>
      <c r="F35" s="321" t="s">
        <v>283</v>
      </c>
      <c r="G35" s="321"/>
      <c r="H35" s="321" t="s">
        <v>310</v>
      </c>
      <c r="I35" s="321"/>
      <c r="J35" s="321"/>
    </row>
    <row r="36" spans="1:10" s="3" customFormat="1" ht="90" customHeight="1">
      <c r="A36" s="458"/>
      <c r="B36" s="459"/>
      <c r="C36" s="385"/>
      <c r="D36" s="172" t="s">
        <v>24</v>
      </c>
      <c r="E36" s="172" t="s">
        <v>153</v>
      </c>
      <c r="F36" s="172" t="s">
        <v>24</v>
      </c>
      <c r="G36" s="172" t="s">
        <v>153</v>
      </c>
      <c r="H36" s="321"/>
      <c r="I36" s="321"/>
      <c r="J36" s="321"/>
    </row>
    <row r="37" spans="1:10" s="3" customFormat="1" ht="15">
      <c r="A37" s="454">
        <v>1</v>
      </c>
      <c r="B37" s="455"/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467">
        <v>7</v>
      </c>
      <c r="I37" s="467"/>
      <c r="J37" s="467"/>
    </row>
    <row r="38" spans="1:10" s="3" customFormat="1" ht="15">
      <c r="A38" s="441"/>
      <c r="B38" s="443"/>
      <c r="C38" s="181"/>
      <c r="D38" s="74"/>
      <c r="E38" s="74"/>
      <c r="F38" s="74"/>
      <c r="G38" s="74"/>
      <c r="H38" s="467"/>
      <c r="I38" s="467"/>
      <c r="J38" s="467"/>
    </row>
    <row r="39" spans="1:10" s="3" customFormat="1" ht="15">
      <c r="A39" s="441"/>
      <c r="B39" s="443"/>
      <c r="C39" s="181"/>
      <c r="D39" s="74"/>
      <c r="E39" s="74"/>
      <c r="F39" s="74"/>
      <c r="G39" s="74"/>
      <c r="H39" s="467"/>
      <c r="I39" s="467"/>
      <c r="J39" s="467"/>
    </row>
    <row r="40" spans="1:9" s="1" customFormat="1" ht="15" customHeight="1">
      <c r="A40" s="22" t="s">
        <v>154</v>
      </c>
      <c r="B40" s="22"/>
      <c r="C40" s="22"/>
      <c r="D40" s="22"/>
      <c r="E40" s="22"/>
      <c r="F40" s="22"/>
      <c r="G40" s="22"/>
      <c r="H40" s="22"/>
      <c r="I40" s="22"/>
    </row>
    <row r="41" spans="1:10" s="3" customFormat="1" ht="90" customHeight="1">
      <c r="A41" s="128" t="s">
        <v>11</v>
      </c>
      <c r="B41" s="334" t="s">
        <v>16</v>
      </c>
      <c r="C41" s="336"/>
      <c r="D41" s="128" t="s">
        <v>13</v>
      </c>
      <c r="E41" s="128" t="s">
        <v>14</v>
      </c>
      <c r="F41" s="172" t="s">
        <v>170</v>
      </c>
      <c r="G41" s="172" t="s">
        <v>171</v>
      </c>
      <c r="H41" s="172" t="s">
        <v>307</v>
      </c>
      <c r="I41" s="321" t="s">
        <v>308</v>
      </c>
      <c r="J41" s="321"/>
    </row>
    <row r="42" spans="1:10" s="3" customFormat="1" ht="15">
      <c r="A42" s="67">
        <v>1</v>
      </c>
      <c r="B42" s="377">
        <v>2</v>
      </c>
      <c r="C42" s="379"/>
      <c r="D42" s="67">
        <v>3</v>
      </c>
      <c r="E42" s="67">
        <v>4</v>
      </c>
      <c r="F42" s="67">
        <v>5</v>
      </c>
      <c r="G42" s="67">
        <v>6</v>
      </c>
      <c r="H42" s="67">
        <v>7</v>
      </c>
      <c r="I42" s="346">
        <v>8</v>
      </c>
      <c r="J42" s="346"/>
    </row>
    <row r="43" spans="1:10" s="3" customFormat="1" ht="15">
      <c r="A43" s="67"/>
      <c r="B43" s="468" t="s">
        <v>104</v>
      </c>
      <c r="C43" s="469"/>
      <c r="D43" s="67"/>
      <c r="E43" s="67"/>
      <c r="F43" s="183"/>
      <c r="G43" s="183"/>
      <c r="H43" s="183"/>
      <c r="I43" s="450"/>
      <c r="J43" s="450"/>
    </row>
    <row r="44" spans="1:10" s="3" customFormat="1" ht="15">
      <c r="A44" s="67"/>
      <c r="B44" s="347"/>
      <c r="C44" s="349"/>
      <c r="D44" s="67"/>
      <c r="E44" s="67"/>
      <c r="F44" s="183"/>
      <c r="G44" s="183"/>
      <c r="H44" s="183"/>
      <c r="I44" s="450"/>
      <c r="J44" s="450"/>
    </row>
    <row r="45" spans="1:10" s="3" customFormat="1" ht="15">
      <c r="A45" s="128"/>
      <c r="B45" s="347" t="s">
        <v>105</v>
      </c>
      <c r="C45" s="349"/>
      <c r="D45" s="128"/>
      <c r="E45" s="148"/>
      <c r="F45" s="183"/>
      <c r="G45" s="183"/>
      <c r="H45" s="183"/>
      <c r="I45" s="450"/>
      <c r="J45" s="450"/>
    </row>
    <row r="46" spans="1:10" s="3" customFormat="1" ht="15">
      <c r="A46" s="128"/>
      <c r="B46" s="347"/>
      <c r="C46" s="349"/>
      <c r="D46" s="128"/>
      <c r="E46" s="148"/>
      <c r="F46" s="183"/>
      <c r="G46" s="183"/>
      <c r="H46" s="183"/>
      <c r="I46" s="450"/>
      <c r="J46" s="450"/>
    </row>
    <row r="47" spans="1:10" s="3" customFormat="1" ht="15">
      <c r="A47" s="128"/>
      <c r="B47" s="347" t="s">
        <v>107</v>
      </c>
      <c r="C47" s="349"/>
      <c r="D47" s="128"/>
      <c r="E47" s="148"/>
      <c r="F47" s="183"/>
      <c r="G47" s="183"/>
      <c r="H47" s="183"/>
      <c r="I47" s="450"/>
      <c r="J47" s="450"/>
    </row>
    <row r="48" spans="1:10" s="3" customFormat="1" ht="15">
      <c r="A48" s="141"/>
      <c r="B48" s="451"/>
      <c r="C48" s="452"/>
      <c r="D48" s="128"/>
      <c r="E48" s="142"/>
      <c r="F48" s="183"/>
      <c r="G48" s="183"/>
      <c r="H48" s="183"/>
      <c r="I48" s="450"/>
      <c r="J48" s="450"/>
    </row>
    <row r="49" spans="1:10" s="3" customFormat="1" ht="15">
      <c r="A49" s="180"/>
      <c r="B49" s="347" t="s">
        <v>106</v>
      </c>
      <c r="C49" s="349"/>
      <c r="D49" s="182"/>
      <c r="E49" s="105"/>
      <c r="F49" s="183"/>
      <c r="G49" s="183"/>
      <c r="H49" s="183"/>
      <c r="I49" s="450"/>
      <c r="J49" s="450"/>
    </row>
    <row r="50" spans="1:10" s="3" customFormat="1" ht="15">
      <c r="A50" s="141"/>
      <c r="B50" s="451"/>
      <c r="C50" s="452"/>
      <c r="D50" s="128"/>
      <c r="E50" s="142"/>
      <c r="F50" s="183"/>
      <c r="G50" s="183"/>
      <c r="H50" s="183"/>
      <c r="I50" s="450"/>
      <c r="J50" s="450"/>
    </row>
    <row r="51" spans="1:10" s="3" customFormat="1" ht="28.5" customHeight="1">
      <c r="A51" s="444" t="s">
        <v>309</v>
      </c>
      <c r="B51" s="444"/>
      <c r="C51" s="444"/>
      <c r="D51" s="444"/>
      <c r="E51" s="444"/>
      <c r="F51" s="444"/>
      <c r="G51" s="444"/>
      <c r="H51" s="444"/>
      <c r="I51" s="444"/>
      <c r="J51" s="444"/>
    </row>
    <row r="52" spans="1:9" s="3" customFormat="1" ht="15.75">
      <c r="A52" s="272"/>
      <c r="B52" s="272"/>
      <c r="C52" s="272"/>
      <c r="D52" s="272"/>
      <c r="E52" s="272"/>
      <c r="F52" s="272"/>
      <c r="G52" s="272"/>
      <c r="H52" s="272"/>
      <c r="I52" s="272"/>
    </row>
    <row r="53" spans="1:10" s="6" customFormat="1" ht="12.75">
      <c r="A53" s="273"/>
      <c r="B53" s="273"/>
      <c r="C53" s="273"/>
      <c r="D53" s="274"/>
      <c r="E53" s="274"/>
      <c r="F53" s="274"/>
      <c r="G53" s="274"/>
      <c r="H53" s="274"/>
      <c r="I53" s="275"/>
      <c r="J53" s="276"/>
    </row>
    <row r="54" spans="1:10" s="11" customFormat="1" ht="15">
      <c r="A54" s="406" t="s">
        <v>118</v>
      </c>
      <c r="B54" s="406"/>
      <c r="C54" s="110"/>
      <c r="D54" s="106"/>
      <c r="E54" s="106"/>
      <c r="F54" s="106"/>
      <c r="G54" s="106"/>
      <c r="H54" s="110"/>
      <c r="I54" s="406"/>
      <c r="J54" s="406"/>
    </row>
    <row r="55" spans="1:9" s="3" customFormat="1" ht="14.25">
      <c r="A55" s="83"/>
      <c r="B55" s="83"/>
      <c r="C55" s="165"/>
      <c r="D55" s="23"/>
      <c r="E55" s="23"/>
      <c r="F55" s="23"/>
      <c r="G55" s="23"/>
      <c r="H55" s="95"/>
      <c r="I55" s="95"/>
    </row>
    <row r="56" spans="1:9" s="3" customFormat="1" ht="14.25">
      <c r="A56" s="83"/>
      <c r="B56" s="83"/>
      <c r="C56" s="165"/>
      <c r="D56" s="23"/>
      <c r="E56" s="23"/>
      <c r="F56" s="23"/>
      <c r="G56" s="23"/>
      <c r="H56" s="95"/>
      <c r="I56" s="95"/>
    </row>
    <row r="57" spans="1:9" s="14" customFormat="1" ht="15" customHeight="1">
      <c r="A57" s="16" t="s">
        <v>5</v>
      </c>
      <c r="B57" s="16"/>
      <c r="F57" s="15"/>
      <c r="H57" s="317" t="s">
        <v>348</v>
      </c>
      <c r="I57" s="317"/>
    </row>
    <row r="58" spans="1:9" s="7" customFormat="1" ht="12.75">
      <c r="A58" s="20"/>
      <c r="B58" s="20"/>
      <c r="F58" s="5" t="s">
        <v>0</v>
      </c>
      <c r="H58" s="438" t="s">
        <v>1</v>
      </c>
      <c r="I58" s="438"/>
    </row>
    <row r="59" spans="1:9" s="7" customFormat="1" ht="12.75">
      <c r="A59" s="20"/>
      <c r="B59" s="20"/>
      <c r="F59" s="5"/>
      <c r="H59" s="13"/>
      <c r="I59" s="54"/>
    </row>
    <row r="60" spans="1:9" s="14" customFormat="1" ht="15" customHeight="1">
      <c r="A60" s="9" t="s">
        <v>6</v>
      </c>
      <c r="B60" s="9"/>
      <c r="F60" s="17"/>
      <c r="H60" s="317" t="s">
        <v>349</v>
      </c>
      <c r="I60" s="317"/>
    </row>
    <row r="61" spans="6:9" s="3" customFormat="1" ht="12.75">
      <c r="F61" s="5" t="s">
        <v>0</v>
      </c>
      <c r="H61" s="438" t="s">
        <v>1</v>
      </c>
      <c r="I61" s="438"/>
    </row>
  </sheetData>
  <sheetProtection/>
  <mergeCells count="94">
    <mergeCell ref="H6:I6"/>
    <mergeCell ref="I25:J25"/>
    <mergeCell ref="H16:J16"/>
    <mergeCell ref="H11:J12"/>
    <mergeCell ref="H13:J13"/>
    <mergeCell ref="H14:J14"/>
    <mergeCell ref="H15:J15"/>
    <mergeCell ref="H17:J17"/>
    <mergeCell ref="H18:J18"/>
    <mergeCell ref="B44:C44"/>
    <mergeCell ref="I41:J41"/>
    <mergeCell ref="A39:B39"/>
    <mergeCell ref="B41:C41"/>
    <mergeCell ref="B20:C20"/>
    <mergeCell ref="B27:C27"/>
    <mergeCell ref="A30:I30"/>
    <mergeCell ref="A38:B38"/>
    <mergeCell ref="H38:J38"/>
    <mergeCell ref="I23:J23"/>
    <mergeCell ref="I42:J42"/>
    <mergeCell ref="I43:J43"/>
    <mergeCell ref="B46:C46"/>
    <mergeCell ref="H35:J36"/>
    <mergeCell ref="D35:E35"/>
    <mergeCell ref="A37:B37"/>
    <mergeCell ref="H37:J37"/>
    <mergeCell ref="H39:J39"/>
    <mergeCell ref="C35:C36"/>
    <mergeCell ref="F35:G35"/>
    <mergeCell ref="A11:B12"/>
    <mergeCell ref="I24:J24"/>
    <mergeCell ref="B22:C22"/>
    <mergeCell ref="A19:J19"/>
    <mergeCell ref="I20:J20"/>
    <mergeCell ref="I21:J21"/>
    <mergeCell ref="E21:G21"/>
    <mergeCell ref="E26:G26"/>
    <mergeCell ref="B24:C24"/>
    <mergeCell ref="B21:C21"/>
    <mergeCell ref="A29:J29"/>
    <mergeCell ref="A16:B16"/>
    <mergeCell ref="I26:J26"/>
    <mergeCell ref="I27:J27"/>
    <mergeCell ref="I28:J28"/>
    <mergeCell ref="I48:J48"/>
    <mergeCell ref="I49:J49"/>
    <mergeCell ref="I50:J50"/>
    <mergeCell ref="A35:B36"/>
    <mergeCell ref="F11:G11"/>
    <mergeCell ref="E20:G20"/>
    <mergeCell ref="A15:B15"/>
    <mergeCell ref="D11:D12"/>
    <mergeCell ref="C11:C12"/>
    <mergeCell ref="E11:E12"/>
    <mergeCell ref="B26:C26"/>
    <mergeCell ref="A13:B13"/>
    <mergeCell ref="A17:B17"/>
    <mergeCell ref="A18:B18"/>
    <mergeCell ref="A32:B32"/>
    <mergeCell ref="B50:C50"/>
    <mergeCell ref="B49:C49"/>
    <mergeCell ref="B47:C47"/>
    <mergeCell ref="B42:C42"/>
    <mergeCell ref="B43:C43"/>
    <mergeCell ref="B48:C48"/>
    <mergeCell ref="H2:I2"/>
    <mergeCell ref="H3:I3"/>
    <mergeCell ref="H4:I4"/>
    <mergeCell ref="H5:I5"/>
    <mergeCell ref="I22:J22"/>
    <mergeCell ref="H7:I7"/>
    <mergeCell ref="A14:B14"/>
    <mergeCell ref="B45:C45"/>
    <mergeCell ref="E27:G27"/>
    <mergeCell ref="E25:G25"/>
    <mergeCell ref="B23:C23"/>
    <mergeCell ref="E24:G24"/>
    <mergeCell ref="E23:G23"/>
    <mergeCell ref="B25:C25"/>
    <mergeCell ref="A51:J51"/>
    <mergeCell ref="C32:J32"/>
    <mergeCell ref="C31:J31"/>
    <mergeCell ref="I44:J44"/>
    <mergeCell ref="I45:J45"/>
    <mergeCell ref="H57:I57"/>
    <mergeCell ref="H58:I58"/>
    <mergeCell ref="H60:I60"/>
    <mergeCell ref="H61:I61"/>
    <mergeCell ref="B28:C28"/>
    <mergeCell ref="E28:G28"/>
    <mergeCell ref="I54:J54"/>
    <mergeCell ref="I46:J46"/>
    <mergeCell ref="I47:J47"/>
    <mergeCell ref="A54:B5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I20" sqref="I20"/>
    </sheetView>
  </sheetViews>
  <sheetFormatPr defaultColWidth="9.00390625" defaultRowHeight="12.75"/>
  <cols>
    <col min="1" max="1" width="10.375" style="57" customWidth="1"/>
    <col min="2" max="2" width="69.75390625" style="57" customWidth="1"/>
    <col min="3" max="3" width="13.625" style="57" customWidth="1"/>
    <col min="4" max="4" width="11.75390625" style="57" customWidth="1"/>
    <col min="5" max="5" width="11.625" style="57" customWidth="1"/>
    <col min="6" max="6" width="11.25390625" style="57" customWidth="1"/>
    <col min="7" max="10" width="13.625" style="57" customWidth="1"/>
    <col min="11" max="16384" width="9.125" style="57" customWidth="1"/>
  </cols>
  <sheetData>
    <row r="1" spans="1:10" ht="15.75">
      <c r="A1" s="156"/>
      <c r="B1" s="157"/>
      <c r="C1" s="158"/>
      <c r="D1" s="158"/>
      <c r="E1" s="158"/>
      <c r="F1" s="158"/>
      <c r="G1" s="144"/>
      <c r="H1" s="144"/>
      <c r="I1" s="144"/>
      <c r="J1" s="144"/>
    </row>
    <row r="2" spans="1:10" s="79" customFormat="1" ht="15.75">
      <c r="A2" s="62" t="s">
        <v>347</v>
      </c>
      <c r="B2" s="62"/>
      <c r="C2" s="62"/>
      <c r="D2" s="62"/>
      <c r="E2" s="62"/>
      <c r="F2" s="62"/>
      <c r="G2" s="113"/>
      <c r="H2" s="113"/>
      <c r="I2" s="113"/>
      <c r="J2" s="35" t="s">
        <v>117</v>
      </c>
    </row>
    <row r="3" spans="1:10" ht="15.75" customHeight="1">
      <c r="A3" s="321" t="s">
        <v>3</v>
      </c>
      <c r="B3" s="321" t="s">
        <v>16</v>
      </c>
      <c r="C3" s="321" t="s">
        <v>168</v>
      </c>
      <c r="D3" s="321"/>
      <c r="E3" s="321"/>
      <c r="F3" s="322"/>
      <c r="G3" s="321" t="s">
        <v>283</v>
      </c>
      <c r="H3" s="321"/>
      <c r="I3" s="321"/>
      <c r="J3" s="321"/>
    </row>
    <row r="4" spans="1:10" ht="60">
      <c r="A4" s="322"/>
      <c r="B4" s="321"/>
      <c r="C4" s="192" t="s">
        <v>27</v>
      </c>
      <c r="D4" s="128" t="s">
        <v>28</v>
      </c>
      <c r="E4" s="172" t="s">
        <v>121</v>
      </c>
      <c r="F4" s="172" t="s">
        <v>122</v>
      </c>
      <c r="G4" s="192" t="s">
        <v>27</v>
      </c>
      <c r="H4" s="128" t="s">
        <v>28</v>
      </c>
      <c r="I4" s="172" t="s">
        <v>121</v>
      </c>
      <c r="J4" s="172" t="s">
        <v>123</v>
      </c>
    </row>
    <row r="5" spans="1:10" ht="15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85" customFormat="1" ht="15">
      <c r="A6" s="24"/>
      <c r="B6" s="76" t="s">
        <v>2</v>
      </c>
      <c r="C6" s="227">
        <v>74567973</v>
      </c>
      <c r="D6" s="228" t="s">
        <v>164</v>
      </c>
      <c r="E6" s="228" t="s">
        <v>164</v>
      </c>
      <c r="F6" s="227">
        <f>C6</f>
        <v>74567973</v>
      </c>
      <c r="G6" s="227">
        <v>79821158</v>
      </c>
      <c r="H6" s="228" t="s">
        <v>164</v>
      </c>
      <c r="I6" s="228" t="s">
        <v>164</v>
      </c>
      <c r="J6" s="222">
        <f>G6</f>
        <v>79821158</v>
      </c>
    </row>
    <row r="7" spans="1:10" s="85" customFormat="1" ht="15">
      <c r="A7" s="24"/>
      <c r="B7" s="76" t="s">
        <v>115</v>
      </c>
      <c r="C7" s="228" t="s">
        <v>164</v>
      </c>
      <c r="D7" s="222"/>
      <c r="E7" s="222"/>
      <c r="F7" s="222"/>
      <c r="G7" s="228" t="s">
        <v>164</v>
      </c>
      <c r="H7" s="222"/>
      <c r="I7" s="222"/>
      <c r="J7" s="222"/>
    </row>
    <row r="8" spans="1:10" s="85" customFormat="1" ht="25.5">
      <c r="A8" s="8">
        <v>25010100</v>
      </c>
      <c r="B8" s="80" t="s">
        <v>7</v>
      </c>
      <c r="C8" s="228" t="s">
        <v>164</v>
      </c>
      <c r="D8" s="222"/>
      <c r="E8" s="222"/>
      <c r="F8" s="222"/>
      <c r="G8" s="228" t="s">
        <v>164</v>
      </c>
      <c r="H8" s="222"/>
      <c r="I8" s="222"/>
      <c r="J8" s="222"/>
    </row>
    <row r="9" spans="1:10" s="34" customFormat="1" ht="15">
      <c r="A9" s="8">
        <v>25010200</v>
      </c>
      <c r="B9" s="80" t="s">
        <v>25</v>
      </c>
      <c r="C9" s="228" t="s">
        <v>164</v>
      </c>
      <c r="D9" s="222">
        <f>'Форма-2 п.1-5.1'!L24*105.7/100</f>
        <v>1104565</v>
      </c>
      <c r="E9" s="222"/>
      <c r="F9" s="222">
        <f>D9</f>
        <v>1104565</v>
      </c>
      <c r="G9" s="228" t="s">
        <v>164</v>
      </c>
      <c r="H9" s="222">
        <f>D9*105.3/100</f>
        <v>1163107</v>
      </c>
      <c r="I9" s="222"/>
      <c r="J9" s="222">
        <f aca="true" t="shared" si="0" ref="J9:J14">H9</f>
        <v>1163107</v>
      </c>
    </row>
    <row r="10" spans="1:10" s="34" customFormat="1" ht="15">
      <c r="A10" s="8">
        <v>25010300</v>
      </c>
      <c r="B10" s="80" t="s">
        <v>4</v>
      </c>
      <c r="C10" s="228" t="s">
        <v>164</v>
      </c>
      <c r="D10" s="222">
        <f>'Форма-2 п.1-5.1'!L25*105.7/100</f>
        <v>0</v>
      </c>
      <c r="E10" s="222"/>
      <c r="F10" s="222">
        <f>'Форма-2 п.1-5.1'!N25*105.6/100</f>
        <v>0</v>
      </c>
      <c r="G10" s="228" t="s">
        <v>164</v>
      </c>
      <c r="H10" s="222">
        <f>D10*105.3/100</f>
        <v>0</v>
      </c>
      <c r="I10" s="222"/>
      <c r="J10" s="222">
        <f t="shared" si="0"/>
        <v>0</v>
      </c>
    </row>
    <row r="11" spans="1:10" s="34" customFormat="1" ht="25.5">
      <c r="A11" s="8">
        <v>25010400</v>
      </c>
      <c r="B11" s="80" t="s">
        <v>8</v>
      </c>
      <c r="C11" s="228" t="s">
        <v>164</v>
      </c>
      <c r="D11" s="222">
        <f>'Форма-2 п.1-5.1'!L26*105.7/100</f>
        <v>0</v>
      </c>
      <c r="E11" s="222"/>
      <c r="F11" s="222">
        <f>'Форма-2 п.1-5.1'!N26*105.6/100</f>
        <v>0</v>
      </c>
      <c r="G11" s="228" t="s">
        <v>164</v>
      </c>
      <c r="H11" s="222">
        <f>D11*105.3/100</f>
        <v>0</v>
      </c>
      <c r="I11" s="222"/>
      <c r="J11" s="222">
        <f t="shared" si="0"/>
        <v>0</v>
      </c>
    </row>
    <row r="12" spans="1:10" s="34" customFormat="1" ht="15">
      <c r="A12" s="8">
        <v>25020100</v>
      </c>
      <c r="B12" s="80" t="s">
        <v>9</v>
      </c>
      <c r="C12" s="228" t="s">
        <v>164</v>
      </c>
      <c r="D12" s="222">
        <f>'Форма-2 п.1-5.1'!L27*105.7/100</f>
        <v>0</v>
      </c>
      <c r="E12" s="222"/>
      <c r="F12" s="222">
        <f>'Форма-2 п.1-5.1'!N27*105.6/100</f>
        <v>0</v>
      </c>
      <c r="G12" s="228" t="s">
        <v>164</v>
      </c>
      <c r="H12" s="222">
        <f>D12*105.3/100</f>
        <v>0</v>
      </c>
      <c r="I12" s="222"/>
      <c r="J12" s="222">
        <f t="shared" si="0"/>
        <v>0</v>
      </c>
    </row>
    <row r="13" spans="1:10" s="34" customFormat="1" ht="25.5">
      <c r="A13" s="8">
        <v>25020200</v>
      </c>
      <c r="B13" s="81" t="s">
        <v>19</v>
      </c>
      <c r="C13" s="228" t="s">
        <v>164</v>
      </c>
      <c r="D13" s="222">
        <v>13340820</v>
      </c>
      <c r="E13" s="222"/>
      <c r="F13" s="222">
        <f>D13</f>
        <v>13340820</v>
      </c>
      <c r="G13" s="228" t="s">
        <v>164</v>
      </c>
      <c r="H13" s="222">
        <f>D13*105.3/100</f>
        <v>14047883</v>
      </c>
      <c r="I13" s="222"/>
      <c r="J13" s="222">
        <f t="shared" si="0"/>
        <v>14047883</v>
      </c>
    </row>
    <row r="14" spans="1:10" s="34" customFormat="1" ht="38.25">
      <c r="A14" s="8">
        <v>25020300</v>
      </c>
      <c r="B14" s="81" t="s">
        <v>10</v>
      </c>
      <c r="C14" s="228" t="s">
        <v>164</v>
      </c>
      <c r="D14" s="222">
        <f>'Форма-2 п.1-5.1'!L29*105.6/100</f>
        <v>0</v>
      </c>
      <c r="E14" s="222"/>
      <c r="F14" s="222"/>
      <c r="G14" s="228" t="s">
        <v>164</v>
      </c>
      <c r="H14" s="222"/>
      <c r="I14" s="222"/>
      <c r="J14" s="222">
        <f t="shared" si="0"/>
        <v>0</v>
      </c>
    </row>
    <row r="15" spans="1:10" s="34" customFormat="1" ht="15">
      <c r="A15" s="8"/>
      <c r="B15" s="75" t="s">
        <v>103</v>
      </c>
      <c r="C15" s="228" t="s">
        <v>164</v>
      </c>
      <c r="D15" s="222"/>
      <c r="E15" s="222"/>
      <c r="F15" s="222"/>
      <c r="G15" s="228" t="s">
        <v>164</v>
      </c>
      <c r="H15" s="222"/>
      <c r="I15" s="222"/>
      <c r="J15" s="222"/>
    </row>
    <row r="16" spans="1:10" s="85" customFormat="1" ht="25.5">
      <c r="A16" s="166">
        <v>602400</v>
      </c>
      <c r="B16" s="81" t="s">
        <v>22</v>
      </c>
      <c r="C16" s="228" t="s">
        <v>164</v>
      </c>
      <c r="D16" s="229">
        <v>546747</v>
      </c>
      <c r="E16" s="229">
        <v>546747</v>
      </c>
      <c r="F16" s="229">
        <v>546747</v>
      </c>
      <c r="G16" s="228" t="s">
        <v>164</v>
      </c>
      <c r="H16" s="229">
        <v>705567</v>
      </c>
      <c r="I16" s="229">
        <v>705567</v>
      </c>
      <c r="J16" s="229">
        <v>705567</v>
      </c>
    </row>
    <row r="17" spans="1:10" s="85" customFormat="1" ht="15">
      <c r="A17" s="2"/>
      <c r="B17" s="75" t="s">
        <v>120</v>
      </c>
      <c r="C17" s="228" t="s">
        <v>164</v>
      </c>
      <c r="D17" s="229"/>
      <c r="E17" s="229"/>
      <c r="F17" s="229"/>
      <c r="G17" s="228" t="s">
        <v>164</v>
      </c>
      <c r="H17" s="229"/>
      <c r="I17" s="229"/>
      <c r="J17" s="229"/>
    </row>
    <row r="18" spans="1:10" s="118" customFormat="1" ht="14.25">
      <c r="A18" s="28"/>
      <c r="B18" s="112" t="s">
        <v>118</v>
      </c>
      <c r="C18" s="226">
        <f>C6</f>
        <v>74567973</v>
      </c>
      <c r="D18" s="201">
        <f>D16+D13+D9</f>
        <v>14992132</v>
      </c>
      <c r="E18" s="201">
        <v>4832800</v>
      </c>
      <c r="F18" s="201">
        <f>C18+D18</f>
        <v>89560105</v>
      </c>
      <c r="G18" s="201">
        <f>G6</f>
        <v>79821158</v>
      </c>
      <c r="H18" s="201">
        <f>H16+H13+H9</f>
        <v>15916557</v>
      </c>
      <c r="I18" s="201">
        <f>I16+I13+I9</f>
        <v>705567</v>
      </c>
      <c r="J18" s="201">
        <f>G18+H18</f>
        <v>95737715</v>
      </c>
    </row>
    <row r="19" spans="1:10" s="79" customFormat="1" ht="15.75">
      <c r="A19" s="77"/>
      <c r="B19" s="78"/>
      <c r="C19" s="62"/>
      <c r="D19" s="62"/>
      <c r="E19" s="224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Zeros="0" zoomScaleSheetLayoutView="80" zoomScalePageLayoutView="0" workbookViewId="0" topLeftCell="B46">
      <selection activeCell="M48" sqref="M48:M58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5" width="10.125" style="57" bestFit="1" customWidth="1"/>
    <col min="16" max="16384" width="9.125" style="57" customWidth="1"/>
  </cols>
  <sheetData>
    <row r="1" spans="12:14" ht="15.75">
      <c r="L1" s="144"/>
      <c r="M1" s="144"/>
      <c r="N1" s="155"/>
    </row>
    <row r="2" spans="1:14" ht="15.75">
      <c r="A2" s="62" t="s">
        <v>163</v>
      </c>
      <c r="B2" s="62"/>
      <c r="C2" s="62"/>
      <c r="D2" s="62"/>
      <c r="E2" s="62"/>
      <c r="F2" s="62"/>
      <c r="G2" s="62"/>
      <c r="H2" s="62"/>
      <c r="I2" s="62"/>
      <c r="J2" s="62"/>
      <c r="L2" s="144"/>
      <c r="M2" s="144"/>
      <c r="N2" s="155"/>
    </row>
    <row r="3" spans="1:14" ht="15.75">
      <c r="A3" s="60" t="s">
        <v>285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5" t="s">
        <v>117</v>
      </c>
    </row>
    <row r="4" spans="1:14" s="85" customFormat="1" ht="15">
      <c r="A4" s="331" t="s">
        <v>161</v>
      </c>
      <c r="B4" s="331" t="s">
        <v>102</v>
      </c>
      <c r="C4" s="323" t="s">
        <v>280</v>
      </c>
      <c r="D4" s="324"/>
      <c r="E4" s="324"/>
      <c r="F4" s="325"/>
      <c r="G4" s="323" t="s">
        <v>284</v>
      </c>
      <c r="H4" s="324"/>
      <c r="I4" s="324"/>
      <c r="J4" s="325"/>
      <c r="K4" s="323" t="s">
        <v>282</v>
      </c>
      <c r="L4" s="324"/>
      <c r="M4" s="324"/>
      <c r="N4" s="325"/>
    </row>
    <row r="5" spans="1:14" s="85" customFormat="1" ht="60" customHeight="1">
      <c r="A5" s="332"/>
      <c r="B5" s="332"/>
      <c r="C5" s="192" t="s">
        <v>27</v>
      </c>
      <c r="D5" s="128" t="s">
        <v>28</v>
      </c>
      <c r="E5" s="172" t="s">
        <v>121</v>
      </c>
      <c r="F5" s="172" t="s">
        <v>124</v>
      </c>
      <c r="G5" s="192" t="s">
        <v>27</v>
      </c>
      <c r="H5" s="128" t="s">
        <v>28</v>
      </c>
      <c r="I5" s="172" t="s">
        <v>121</v>
      </c>
      <c r="J5" s="172" t="s">
        <v>125</v>
      </c>
      <c r="K5" s="192" t="s">
        <v>27</v>
      </c>
      <c r="L5" s="128" t="s">
        <v>28</v>
      </c>
      <c r="M5" s="172" t="s">
        <v>121</v>
      </c>
      <c r="N5" s="172" t="s">
        <v>21</v>
      </c>
    </row>
    <row r="6" spans="1:14" s="85" customFormat="1" ht="15">
      <c r="A6" s="67">
        <v>1</v>
      </c>
      <c r="B6" s="6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</row>
    <row r="7" spans="1:15" s="85" customFormat="1" ht="15">
      <c r="A7" s="129">
        <v>2000</v>
      </c>
      <c r="B7" s="120" t="s">
        <v>29</v>
      </c>
      <c r="C7" s="200">
        <f aca="true" t="shared" si="0" ref="C7:N7">C8+C13+C30+C33+C37+C41</f>
        <v>55391450</v>
      </c>
      <c r="D7" s="200">
        <f t="shared" si="0"/>
        <v>11905030</v>
      </c>
      <c r="E7" s="200">
        <f t="shared" si="0"/>
        <v>0</v>
      </c>
      <c r="F7" s="200">
        <f t="shared" si="0"/>
        <v>67296480</v>
      </c>
      <c r="G7" s="200">
        <f t="shared" si="0"/>
        <v>66045700</v>
      </c>
      <c r="H7" s="200">
        <f t="shared" si="0"/>
        <v>12552400</v>
      </c>
      <c r="I7" s="200">
        <f t="shared" si="0"/>
        <v>0</v>
      </c>
      <c r="J7" s="200">
        <f t="shared" si="0"/>
        <v>78598100</v>
      </c>
      <c r="K7" s="200">
        <f t="shared" si="0"/>
        <v>68970300</v>
      </c>
      <c r="L7" s="200">
        <f t="shared" si="0"/>
        <v>13666400</v>
      </c>
      <c r="M7" s="200">
        <f t="shared" si="0"/>
        <v>0</v>
      </c>
      <c r="N7" s="200">
        <f t="shared" si="0"/>
        <v>82636700</v>
      </c>
      <c r="O7" s="251"/>
    </row>
    <row r="8" spans="1:15" s="85" customFormat="1" ht="15">
      <c r="A8" s="129">
        <v>2100</v>
      </c>
      <c r="B8" s="120" t="s">
        <v>30</v>
      </c>
      <c r="C8" s="200">
        <f>C9+C12</f>
        <v>37290635</v>
      </c>
      <c r="D8" s="200">
        <f>D9+D12</f>
        <v>0</v>
      </c>
      <c r="E8" s="200">
        <f>E9+E12</f>
        <v>0</v>
      </c>
      <c r="F8" s="200">
        <f>F9+F12</f>
        <v>37290635</v>
      </c>
      <c r="G8" s="200">
        <f aca="true" t="shared" si="1" ref="G8:N8">G9+G12</f>
        <v>41574300</v>
      </c>
      <c r="H8" s="200">
        <f t="shared" si="1"/>
        <v>0</v>
      </c>
      <c r="I8" s="200">
        <f t="shared" si="1"/>
        <v>0</v>
      </c>
      <c r="J8" s="200">
        <f t="shared" si="1"/>
        <v>41574300</v>
      </c>
      <c r="K8" s="200">
        <f t="shared" si="1"/>
        <v>46671600</v>
      </c>
      <c r="L8" s="200">
        <f t="shared" si="1"/>
        <v>0</v>
      </c>
      <c r="M8" s="200">
        <f t="shared" si="1"/>
        <v>0</v>
      </c>
      <c r="N8" s="200">
        <f t="shared" si="1"/>
        <v>46671600</v>
      </c>
      <c r="O8" s="251"/>
    </row>
    <row r="9" spans="1:15" s="85" customFormat="1" ht="15">
      <c r="A9" s="130">
        <v>2110</v>
      </c>
      <c r="B9" s="121" t="s">
        <v>31</v>
      </c>
      <c r="C9" s="206">
        <f>SUM(C10:C11)</f>
        <v>30577500</v>
      </c>
      <c r="D9" s="206">
        <f>SUM(D10:D11)</f>
        <v>0</v>
      </c>
      <c r="E9" s="206">
        <f>SUM(E10:E11)</f>
        <v>0</v>
      </c>
      <c r="F9" s="206">
        <f>SUM(F10:F11)</f>
        <v>30577500</v>
      </c>
      <c r="G9" s="206">
        <f>G10</f>
        <v>34077300</v>
      </c>
      <c r="H9" s="206">
        <f aca="true" t="shared" si="2" ref="H9:N9">SUM(H10:H11)</f>
        <v>0</v>
      </c>
      <c r="I9" s="206">
        <f t="shared" si="2"/>
        <v>0</v>
      </c>
      <c r="J9" s="206">
        <f t="shared" si="2"/>
        <v>34077300</v>
      </c>
      <c r="K9" s="206">
        <f t="shared" si="2"/>
        <v>38255400</v>
      </c>
      <c r="L9" s="206">
        <f t="shared" si="2"/>
        <v>0</v>
      </c>
      <c r="M9" s="206">
        <f t="shared" si="2"/>
        <v>0</v>
      </c>
      <c r="N9" s="206">
        <f t="shared" si="2"/>
        <v>38255400</v>
      </c>
      <c r="O9" s="251"/>
    </row>
    <row r="10" spans="1:15" s="85" customFormat="1" ht="15">
      <c r="A10" s="130">
        <v>2111</v>
      </c>
      <c r="B10" s="121" t="s">
        <v>32</v>
      </c>
      <c r="C10" s="206">
        <v>30577500</v>
      </c>
      <c r="D10" s="206"/>
      <c r="E10" s="206"/>
      <c r="F10" s="206">
        <f aca="true" t="shared" si="3" ref="F10:F36">C10+D10</f>
        <v>30577500</v>
      </c>
      <c r="G10" s="206">
        <v>34077300</v>
      </c>
      <c r="H10" s="206"/>
      <c r="I10" s="206"/>
      <c r="J10" s="206">
        <f>G10+H10</f>
        <v>34077300</v>
      </c>
      <c r="K10" s="206">
        <v>38255400</v>
      </c>
      <c r="L10" s="206"/>
      <c r="M10" s="206"/>
      <c r="N10" s="206">
        <f>K10+L10</f>
        <v>38255400</v>
      </c>
      <c r="O10" s="251"/>
    </row>
    <row r="11" spans="1:15" s="85" customFormat="1" ht="15">
      <c r="A11" s="130">
        <v>2112</v>
      </c>
      <c r="B11" s="121" t="s">
        <v>33</v>
      </c>
      <c r="C11" s="206"/>
      <c r="D11" s="206"/>
      <c r="E11" s="206"/>
      <c r="F11" s="206">
        <f t="shared" si="3"/>
        <v>0</v>
      </c>
      <c r="G11" s="206"/>
      <c r="H11" s="206"/>
      <c r="I11" s="206"/>
      <c r="J11" s="206">
        <f>G11+H11</f>
        <v>0</v>
      </c>
      <c r="K11" s="206"/>
      <c r="L11" s="206"/>
      <c r="M11" s="206"/>
      <c r="N11" s="206">
        <f>K11+L11</f>
        <v>0</v>
      </c>
      <c r="O11" s="251"/>
    </row>
    <row r="12" spans="1:14" s="85" customFormat="1" ht="15">
      <c r="A12" s="130">
        <v>2120</v>
      </c>
      <c r="B12" s="121" t="s">
        <v>34</v>
      </c>
      <c r="C12" s="206">
        <v>6713135</v>
      </c>
      <c r="D12" s="206"/>
      <c r="E12" s="206"/>
      <c r="F12" s="206">
        <f t="shared" si="3"/>
        <v>6713135</v>
      </c>
      <c r="G12" s="206">
        <v>7497000</v>
      </c>
      <c r="H12" s="206"/>
      <c r="I12" s="206"/>
      <c r="J12" s="206">
        <f>G12+H12</f>
        <v>7497000</v>
      </c>
      <c r="K12" s="206">
        <v>8416200</v>
      </c>
      <c r="L12" s="206"/>
      <c r="M12" s="206"/>
      <c r="N12" s="206">
        <f>K12+L12</f>
        <v>8416200</v>
      </c>
    </row>
    <row r="13" spans="1:15" s="85" customFormat="1" ht="15">
      <c r="A13" s="129">
        <v>2200</v>
      </c>
      <c r="B13" s="120" t="s">
        <v>35</v>
      </c>
      <c r="C13" s="200">
        <f>C14+C15+C16+C17+C18+C19+C20+C27</f>
        <v>17426845</v>
      </c>
      <c r="D13" s="200">
        <f>D14+D15+D16+D17+D18+D19+D20+D27</f>
        <v>11893089</v>
      </c>
      <c r="E13" s="200">
        <f>E14+E15+E16+E17+E18+E19+E20+E27</f>
        <v>0</v>
      </c>
      <c r="F13" s="200">
        <f>F14+F15+F16+F17+F18+F19+F20+F27</f>
        <v>29319934</v>
      </c>
      <c r="G13" s="200">
        <f aca="true" t="shared" si="4" ref="G13:N13">G14+G15+G16+G17+G18+G19+G20+G27</f>
        <v>23565800</v>
      </c>
      <c r="H13" s="200">
        <f t="shared" si="4"/>
        <v>12552400</v>
      </c>
      <c r="I13" s="200">
        <f t="shared" si="4"/>
        <v>0</v>
      </c>
      <c r="J13" s="200">
        <f t="shared" si="4"/>
        <v>36118200</v>
      </c>
      <c r="K13" s="200">
        <f t="shared" si="4"/>
        <v>21335200</v>
      </c>
      <c r="L13" s="200">
        <f t="shared" si="4"/>
        <v>13666400</v>
      </c>
      <c r="M13" s="200">
        <f t="shared" si="4"/>
        <v>0</v>
      </c>
      <c r="N13" s="200">
        <f t="shared" si="4"/>
        <v>35001600</v>
      </c>
      <c r="O13" s="251"/>
    </row>
    <row r="14" spans="1:15" s="85" customFormat="1" ht="15">
      <c r="A14" s="130">
        <v>2210</v>
      </c>
      <c r="B14" s="121" t="s">
        <v>36</v>
      </c>
      <c r="C14" s="206">
        <v>2382440</v>
      </c>
      <c r="D14" s="206">
        <v>2921988</v>
      </c>
      <c r="E14" s="206"/>
      <c r="F14" s="206">
        <f t="shared" si="3"/>
        <v>5304428</v>
      </c>
      <c r="G14" s="206">
        <v>3751600</v>
      </c>
      <c r="H14" s="206">
        <v>2941900</v>
      </c>
      <c r="I14" s="206"/>
      <c r="J14" s="206">
        <f aca="true" t="shared" si="5" ref="J14:J19">G14+H14</f>
        <v>6693500</v>
      </c>
      <c r="K14" s="206">
        <v>2409000</v>
      </c>
      <c r="L14" s="206">
        <v>3618000</v>
      </c>
      <c r="M14" s="206"/>
      <c r="N14" s="206">
        <f aca="true" t="shared" si="6" ref="N14:N19">K14+L14</f>
        <v>6027000</v>
      </c>
      <c r="O14" s="251"/>
    </row>
    <row r="15" spans="1:15" s="85" customFormat="1" ht="15">
      <c r="A15" s="130">
        <v>2220</v>
      </c>
      <c r="B15" s="121" t="s">
        <v>37</v>
      </c>
      <c r="C15" s="206">
        <v>847500</v>
      </c>
      <c r="D15" s="206">
        <v>781796</v>
      </c>
      <c r="E15" s="206"/>
      <c r="F15" s="206">
        <f t="shared" si="3"/>
        <v>1629296</v>
      </c>
      <c r="G15" s="206">
        <v>946200</v>
      </c>
      <c r="H15" s="206">
        <v>1210400</v>
      </c>
      <c r="I15" s="206"/>
      <c r="J15" s="206">
        <f t="shared" si="5"/>
        <v>2156600</v>
      </c>
      <c r="K15" s="206">
        <v>1003100</v>
      </c>
      <c r="L15" s="206">
        <v>1289400</v>
      </c>
      <c r="M15" s="206"/>
      <c r="N15" s="206">
        <f t="shared" si="6"/>
        <v>2292500</v>
      </c>
      <c r="O15" s="251"/>
    </row>
    <row r="16" spans="1:15" s="85" customFormat="1" ht="15">
      <c r="A16" s="130">
        <v>2230</v>
      </c>
      <c r="B16" s="121" t="s">
        <v>38</v>
      </c>
      <c r="C16" s="206">
        <v>5321583</v>
      </c>
      <c r="D16" s="206">
        <v>8158693</v>
      </c>
      <c r="E16" s="206"/>
      <c r="F16" s="206">
        <f t="shared" si="3"/>
        <v>13480276</v>
      </c>
      <c r="G16" s="206">
        <v>5930900</v>
      </c>
      <c r="H16" s="206">
        <v>7942000</v>
      </c>
      <c r="I16" s="206"/>
      <c r="J16" s="206">
        <f t="shared" si="5"/>
        <v>13872900</v>
      </c>
      <c r="K16" s="206">
        <v>6287200</v>
      </c>
      <c r="L16" s="206">
        <v>8704000</v>
      </c>
      <c r="M16" s="206"/>
      <c r="N16" s="206">
        <f t="shared" si="6"/>
        <v>14991200</v>
      </c>
      <c r="O16" s="251"/>
    </row>
    <row r="17" spans="1:15" s="85" customFormat="1" ht="15">
      <c r="A17" s="130">
        <v>2240</v>
      </c>
      <c r="B17" s="121" t="s">
        <v>39</v>
      </c>
      <c r="C17" s="206">
        <v>1722163</v>
      </c>
      <c r="D17" s="206">
        <v>22612</v>
      </c>
      <c r="E17" s="206"/>
      <c r="F17" s="206">
        <f t="shared" si="3"/>
        <v>1744775</v>
      </c>
      <c r="G17" s="206">
        <v>4045200</v>
      </c>
      <c r="H17" s="206">
        <v>458100</v>
      </c>
      <c r="I17" s="206"/>
      <c r="J17" s="206">
        <f t="shared" si="5"/>
        <v>4503300</v>
      </c>
      <c r="K17" s="206">
        <v>2054000</v>
      </c>
      <c r="L17" s="206">
        <v>55000</v>
      </c>
      <c r="M17" s="206"/>
      <c r="N17" s="206">
        <f t="shared" si="6"/>
        <v>2109000</v>
      </c>
      <c r="O17" s="251"/>
    </row>
    <row r="18" spans="1:15" s="85" customFormat="1" ht="15">
      <c r="A18" s="130">
        <v>2250</v>
      </c>
      <c r="B18" s="121" t="s">
        <v>40</v>
      </c>
      <c r="C18" s="206">
        <v>13960</v>
      </c>
      <c r="D18" s="206"/>
      <c r="E18" s="206"/>
      <c r="F18" s="206">
        <f t="shared" si="3"/>
        <v>13960</v>
      </c>
      <c r="G18" s="206">
        <v>23500</v>
      </c>
      <c r="H18" s="206"/>
      <c r="I18" s="206"/>
      <c r="J18" s="206">
        <f t="shared" si="5"/>
        <v>23500</v>
      </c>
      <c r="K18" s="206">
        <v>24900</v>
      </c>
      <c r="L18" s="206"/>
      <c r="M18" s="206"/>
      <c r="N18" s="206">
        <f t="shared" si="6"/>
        <v>24900</v>
      </c>
      <c r="O18" s="251"/>
    </row>
    <row r="19" spans="1:14" s="85" customFormat="1" ht="15">
      <c r="A19" s="130">
        <v>2260</v>
      </c>
      <c r="B19" s="121" t="s">
        <v>41</v>
      </c>
      <c r="C19" s="206"/>
      <c r="D19" s="206"/>
      <c r="E19" s="206"/>
      <c r="F19" s="206">
        <f t="shared" si="3"/>
        <v>0</v>
      </c>
      <c r="G19" s="206"/>
      <c r="H19" s="206"/>
      <c r="I19" s="206"/>
      <c r="J19" s="206">
        <f t="shared" si="5"/>
        <v>0</v>
      </c>
      <c r="K19" s="206"/>
      <c r="L19" s="206"/>
      <c r="M19" s="206"/>
      <c r="N19" s="206">
        <f t="shared" si="6"/>
        <v>0</v>
      </c>
    </row>
    <row r="20" spans="1:14" s="85" customFormat="1" ht="15">
      <c r="A20" s="130">
        <v>2270</v>
      </c>
      <c r="B20" s="121" t="s">
        <v>42</v>
      </c>
      <c r="C20" s="206">
        <f>SUM(C21:C26)</f>
        <v>7132854</v>
      </c>
      <c r="D20" s="206">
        <f>SUM(D21:D26)</f>
        <v>8000</v>
      </c>
      <c r="E20" s="206">
        <f>SUM(E21:E26)</f>
        <v>0</v>
      </c>
      <c r="F20" s="206">
        <f>SUM(F21:F26)</f>
        <v>7140854</v>
      </c>
      <c r="G20" s="206">
        <f aca="true" t="shared" si="7" ref="G20:N20">SUM(G21:G26)</f>
        <v>8857500</v>
      </c>
      <c r="H20" s="206">
        <f t="shared" si="7"/>
        <v>0</v>
      </c>
      <c r="I20" s="206">
        <f t="shared" si="7"/>
        <v>0</v>
      </c>
      <c r="J20" s="206">
        <f t="shared" si="7"/>
        <v>8857500</v>
      </c>
      <c r="K20" s="206">
        <f t="shared" si="7"/>
        <v>9545500</v>
      </c>
      <c r="L20" s="206">
        <f t="shared" si="7"/>
        <v>0</v>
      </c>
      <c r="M20" s="206">
        <f t="shared" si="7"/>
        <v>0</v>
      </c>
      <c r="N20" s="206">
        <f t="shared" si="7"/>
        <v>9545500</v>
      </c>
    </row>
    <row r="21" spans="1:15" s="85" customFormat="1" ht="15">
      <c r="A21" s="130">
        <v>2271</v>
      </c>
      <c r="B21" s="121" t="s">
        <v>43</v>
      </c>
      <c r="C21" s="206"/>
      <c r="D21" s="206"/>
      <c r="E21" s="206"/>
      <c r="F21" s="206">
        <f t="shared" si="3"/>
        <v>0</v>
      </c>
      <c r="G21" s="206"/>
      <c r="H21" s="206"/>
      <c r="I21" s="206"/>
      <c r="J21" s="206">
        <f aca="true" t="shared" si="8" ref="J21:J26">G21+H21</f>
        <v>0</v>
      </c>
      <c r="K21" s="206"/>
      <c r="L21" s="206"/>
      <c r="M21" s="206"/>
      <c r="N21" s="206">
        <f aca="true" t="shared" si="9" ref="N21:N26">K21+L21</f>
        <v>0</v>
      </c>
      <c r="O21" s="251"/>
    </row>
    <row r="22" spans="1:14" s="85" customFormat="1" ht="15">
      <c r="A22" s="130">
        <v>2272</v>
      </c>
      <c r="B22" s="121" t="s">
        <v>44</v>
      </c>
      <c r="C22" s="206">
        <v>268692</v>
      </c>
      <c r="D22" s="206">
        <v>2000</v>
      </c>
      <c r="E22" s="206"/>
      <c r="F22" s="206">
        <f t="shared" si="3"/>
        <v>270692</v>
      </c>
      <c r="G22" s="206">
        <v>329100</v>
      </c>
      <c r="H22" s="206"/>
      <c r="I22" s="206"/>
      <c r="J22" s="206">
        <f t="shared" si="8"/>
        <v>329100</v>
      </c>
      <c r="K22" s="206">
        <v>356700</v>
      </c>
      <c r="L22" s="206"/>
      <c r="M22" s="206"/>
      <c r="N22" s="206">
        <f t="shared" si="9"/>
        <v>356700</v>
      </c>
    </row>
    <row r="23" spans="1:14" s="118" customFormat="1" ht="15">
      <c r="A23" s="130">
        <v>2273</v>
      </c>
      <c r="B23" s="121" t="s">
        <v>45</v>
      </c>
      <c r="C23" s="206">
        <v>4158965</v>
      </c>
      <c r="D23" s="206">
        <v>6000</v>
      </c>
      <c r="E23" s="206"/>
      <c r="F23" s="206">
        <f t="shared" si="3"/>
        <v>4164965</v>
      </c>
      <c r="G23" s="206">
        <v>4667900</v>
      </c>
      <c r="H23" s="206"/>
      <c r="I23" s="206"/>
      <c r="J23" s="206">
        <f t="shared" si="8"/>
        <v>4667900</v>
      </c>
      <c r="K23" s="206">
        <v>5060400</v>
      </c>
      <c r="L23" s="206"/>
      <c r="M23" s="206"/>
      <c r="N23" s="206">
        <f t="shared" si="9"/>
        <v>5060400</v>
      </c>
    </row>
    <row r="24" spans="1:15" s="85" customFormat="1" ht="15">
      <c r="A24" s="130">
        <v>2274</v>
      </c>
      <c r="B24" s="121" t="s">
        <v>46</v>
      </c>
      <c r="C24" s="206">
        <v>2176211</v>
      </c>
      <c r="D24" s="206"/>
      <c r="E24" s="206"/>
      <c r="F24" s="206">
        <f t="shared" si="3"/>
        <v>2176211</v>
      </c>
      <c r="G24" s="206">
        <v>3065000</v>
      </c>
      <c r="H24" s="206"/>
      <c r="I24" s="206"/>
      <c r="J24" s="206">
        <f t="shared" si="8"/>
        <v>3065000</v>
      </c>
      <c r="K24" s="206">
        <v>3280600</v>
      </c>
      <c r="L24" s="206"/>
      <c r="M24" s="206"/>
      <c r="N24" s="206">
        <f t="shared" si="9"/>
        <v>3280600</v>
      </c>
      <c r="O24" s="251"/>
    </row>
    <row r="25" spans="1:15" s="119" customFormat="1" ht="15">
      <c r="A25" s="130">
        <v>2275</v>
      </c>
      <c r="B25" s="121" t="s">
        <v>47</v>
      </c>
      <c r="C25" s="206">
        <v>528986</v>
      </c>
      <c r="D25" s="206"/>
      <c r="E25" s="206"/>
      <c r="F25" s="206">
        <f>C25+D25</f>
        <v>528986</v>
      </c>
      <c r="G25" s="206">
        <v>795500</v>
      </c>
      <c r="H25" s="206"/>
      <c r="I25" s="206"/>
      <c r="J25" s="206">
        <f t="shared" si="8"/>
        <v>795500</v>
      </c>
      <c r="K25" s="206">
        <v>847800</v>
      </c>
      <c r="L25" s="206"/>
      <c r="M25" s="206"/>
      <c r="N25" s="206">
        <f t="shared" si="9"/>
        <v>847800</v>
      </c>
      <c r="O25" s="252"/>
    </row>
    <row r="26" spans="1:14" s="119" customFormat="1" ht="15">
      <c r="A26" s="130">
        <v>2276</v>
      </c>
      <c r="B26" s="121" t="s">
        <v>113</v>
      </c>
      <c r="C26" s="206"/>
      <c r="D26" s="206"/>
      <c r="E26" s="206"/>
      <c r="F26" s="206">
        <f t="shared" si="3"/>
        <v>0</v>
      </c>
      <c r="G26" s="206"/>
      <c r="H26" s="206"/>
      <c r="I26" s="206"/>
      <c r="J26" s="206">
        <f t="shared" si="8"/>
        <v>0</v>
      </c>
      <c r="K26" s="206"/>
      <c r="L26" s="206"/>
      <c r="M26" s="206"/>
      <c r="N26" s="206">
        <f t="shared" si="9"/>
        <v>0</v>
      </c>
    </row>
    <row r="27" spans="1:14" s="119" customFormat="1" ht="25.5">
      <c r="A27" s="130">
        <v>2280</v>
      </c>
      <c r="B27" s="121" t="s">
        <v>48</v>
      </c>
      <c r="C27" s="206">
        <f>SUM(C28:C29)</f>
        <v>6345</v>
      </c>
      <c r="D27" s="206">
        <f>SUM(D28:D29)</f>
        <v>0</v>
      </c>
      <c r="E27" s="206">
        <f>SUM(E28:E29)</f>
        <v>0</v>
      </c>
      <c r="F27" s="206">
        <f>SUM(F28:F29)</f>
        <v>6345</v>
      </c>
      <c r="G27" s="206">
        <f aca="true" t="shared" si="10" ref="G27:N27">SUM(G28:G29)</f>
        <v>10900</v>
      </c>
      <c r="H27" s="243">
        <f t="shared" si="10"/>
        <v>0</v>
      </c>
      <c r="I27" s="243">
        <f t="shared" si="10"/>
        <v>0</v>
      </c>
      <c r="J27" s="206">
        <f t="shared" si="10"/>
        <v>10900</v>
      </c>
      <c r="K27" s="206">
        <f t="shared" si="10"/>
        <v>11500</v>
      </c>
      <c r="L27" s="206">
        <f t="shared" si="10"/>
        <v>0</v>
      </c>
      <c r="M27" s="206">
        <f t="shared" si="10"/>
        <v>0</v>
      </c>
      <c r="N27" s="206">
        <f t="shared" si="10"/>
        <v>11500</v>
      </c>
    </row>
    <row r="28" spans="1:14" s="119" customFormat="1" ht="25.5">
      <c r="A28" s="130">
        <v>2281</v>
      </c>
      <c r="B28" s="121" t="s">
        <v>49</v>
      </c>
      <c r="C28" s="206"/>
      <c r="D28" s="206"/>
      <c r="E28" s="206"/>
      <c r="F28" s="206">
        <f t="shared" si="3"/>
        <v>0</v>
      </c>
      <c r="G28" s="206"/>
      <c r="H28" s="243"/>
      <c r="I28" s="243"/>
      <c r="J28" s="206">
        <f>G28+H28</f>
        <v>0</v>
      </c>
      <c r="K28" s="206"/>
      <c r="L28" s="206"/>
      <c r="M28" s="206"/>
      <c r="N28" s="206">
        <f>K28+L28</f>
        <v>0</v>
      </c>
    </row>
    <row r="29" spans="1:14" s="85" customFormat="1" ht="38.25">
      <c r="A29" s="130">
        <v>2282</v>
      </c>
      <c r="B29" s="121" t="s">
        <v>50</v>
      </c>
      <c r="C29" s="206">
        <v>6345</v>
      </c>
      <c r="D29" s="206"/>
      <c r="E29" s="206"/>
      <c r="F29" s="206">
        <f t="shared" si="3"/>
        <v>6345</v>
      </c>
      <c r="G29" s="206">
        <v>10900</v>
      </c>
      <c r="H29" s="243"/>
      <c r="I29" s="243"/>
      <c r="J29" s="206">
        <f>G29+H29</f>
        <v>10900</v>
      </c>
      <c r="K29" s="206">
        <v>11500</v>
      </c>
      <c r="L29" s="206"/>
      <c r="M29" s="206"/>
      <c r="N29" s="206">
        <f>K29+L29</f>
        <v>11500</v>
      </c>
    </row>
    <row r="30" spans="1:14" s="85" customFormat="1" ht="15">
      <c r="A30" s="129">
        <v>2400</v>
      </c>
      <c r="B30" s="120" t="s">
        <v>51</v>
      </c>
      <c r="C30" s="242">
        <f>SUM(C31:C32)</f>
        <v>0</v>
      </c>
      <c r="D30" s="200">
        <f>SUM(D31:D32)</f>
        <v>0</v>
      </c>
      <c r="E30" s="200">
        <f>SUM(E31:E32)</f>
        <v>0</v>
      </c>
      <c r="F30" s="200">
        <f>SUM(F31:F32)</f>
        <v>0</v>
      </c>
      <c r="G30" s="242">
        <f aca="true" t="shared" si="11" ref="G30:N30">SUM(G31:G32)</f>
        <v>0</v>
      </c>
      <c r="H30" s="242">
        <f t="shared" si="11"/>
        <v>0</v>
      </c>
      <c r="I30" s="242">
        <f t="shared" si="11"/>
        <v>0</v>
      </c>
      <c r="J30" s="200">
        <f t="shared" si="11"/>
        <v>0</v>
      </c>
      <c r="K30" s="200">
        <f t="shared" si="11"/>
        <v>0</v>
      </c>
      <c r="L30" s="200">
        <f t="shared" si="11"/>
        <v>0</v>
      </c>
      <c r="M30" s="200">
        <f t="shared" si="11"/>
        <v>0</v>
      </c>
      <c r="N30" s="200">
        <f t="shared" si="11"/>
        <v>0</v>
      </c>
    </row>
    <row r="31" spans="1:14" s="85" customFormat="1" ht="15">
      <c r="A31" s="130">
        <v>2410</v>
      </c>
      <c r="B31" s="121" t="s">
        <v>52</v>
      </c>
      <c r="C31" s="243"/>
      <c r="D31" s="206"/>
      <c r="E31" s="206"/>
      <c r="F31" s="206">
        <f t="shared" si="3"/>
        <v>0</v>
      </c>
      <c r="G31" s="243"/>
      <c r="H31" s="243"/>
      <c r="I31" s="243"/>
      <c r="J31" s="206">
        <f aca="true" t="shared" si="12" ref="J31:J36">G31+H31</f>
        <v>0</v>
      </c>
      <c r="K31" s="206"/>
      <c r="L31" s="206"/>
      <c r="M31" s="206"/>
      <c r="N31" s="206">
        <f aca="true" t="shared" si="13" ref="N31:N36">K31+L31</f>
        <v>0</v>
      </c>
    </row>
    <row r="32" spans="1:14" s="85" customFormat="1" ht="15">
      <c r="A32" s="130">
        <v>2420</v>
      </c>
      <c r="B32" s="121" t="s">
        <v>53</v>
      </c>
      <c r="C32" s="243"/>
      <c r="D32" s="206"/>
      <c r="E32" s="206"/>
      <c r="F32" s="206">
        <f t="shared" si="3"/>
        <v>0</v>
      </c>
      <c r="G32" s="243"/>
      <c r="H32" s="206"/>
      <c r="I32" s="206"/>
      <c r="J32" s="206">
        <f t="shared" si="12"/>
        <v>0</v>
      </c>
      <c r="K32" s="206"/>
      <c r="L32" s="206"/>
      <c r="M32" s="206"/>
      <c r="N32" s="206">
        <f t="shared" si="13"/>
        <v>0</v>
      </c>
    </row>
    <row r="33" spans="1:14" s="85" customFormat="1" ht="15">
      <c r="A33" s="129">
        <v>2600</v>
      </c>
      <c r="B33" s="120" t="s">
        <v>54</v>
      </c>
      <c r="C33" s="242">
        <f>SUM(C34:C36)</f>
        <v>0</v>
      </c>
      <c r="D33" s="200">
        <f>SUM(D34:D36)</f>
        <v>0</v>
      </c>
      <c r="E33" s="200">
        <f>SUM(E34:E36)</f>
        <v>0</v>
      </c>
      <c r="F33" s="200">
        <f t="shared" si="3"/>
        <v>0</v>
      </c>
      <c r="G33" s="242">
        <f>SUM(G34:G36)</f>
        <v>0</v>
      </c>
      <c r="H33" s="200">
        <f>SUM(H34:H36)</f>
        <v>0</v>
      </c>
      <c r="I33" s="200">
        <f>SUM(I34:I36)</f>
        <v>0</v>
      </c>
      <c r="J33" s="200">
        <f t="shared" si="12"/>
        <v>0</v>
      </c>
      <c r="K33" s="200">
        <f>SUM(K34:K36)</f>
        <v>0</v>
      </c>
      <c r="L33" s="200">
        <f>SUM(L34:L36)</f>
        <v>0</v>
      </c>
      <c r="M33" s="200">
        <f>SUM(M34:M36)</f>
        <v>0</v>
      </c>
      <c r="N33" s="200">
        <f t="shared" si="13"/>
        <v>0</v>
      </c>
    </row>
    <row r="34" spans="1:14" s="85" customFormat="1" ht="25.5">
      <c r="A34" s="130">
        <v>2610</v>
      </c>
      <c r="B34" s="121" t="s">
        <v>55</v>
      </c>
      <c r="C34" s="243"/>
      <c r="D34" s="206"/>
      <c r="E34" s="206"/>
      <c r="F34" s="206">
        <f t="shared" si="3"/>
        <v>0</v>
      </c>
      <c r="G34" s="243"/>
      <c r="H34" s="206"/>
      <c r="I34" s="206"/>
      <c r="J34" s="206">
        <f t="shared" si="12"/>
        <v>0</v>
      </c>
      <c r="K34" s="206"/>
      <c r="L34" s="206"/>
      <c r="M34" s="206"/>
      <c r="N34" s="206">
        <f t="shared" si="13"/>
        <v>0</v>
      </c>
    </row>
    <row r="35" spans="1:14" s="85" customFormat="1" ht="25.5">
      <c r="A35" s="131">
        <v>2620</v>
      </c>
      <c r="B35" s="122" t="s">
        <v>56</v>
      </c>
      <c r="C35" s="244"/>
      <c r="D35" s="207"/>
      <c r="E35" s="207"/>
      <c r="F35" s="207">
        <f t="shared" si="3"/>
        <v>0</v>
      </c>
      <c r="G35" s="244"/>
      <c r="H35" s="207"/>
      <c r="I35" s="207"/>
      <c r="J35" s="207">
        <f t="shared" si="12"/>
        <v>0</v>
      </c>
      <c r="K35" s="207"/>
      <c r="L35" s="207"/>
      <c r="M35" s="207"/>
      <c r="N35" s="207">
        <f t="shared" si="13"/>
        <v>0</v>
      </c>
    </row>
    <row r="36" spans="1:14" s="85" customFormat="1" ht="25.5">
      <c r="A36" s="132">
        <v>2630</v>
      </c>
      <c r="B36" s="123" t="s">
        <v>57</v>
      </c>
      <c r="C36" s="243"/>
      <c r="D36" s="206"/>
      <c r="E36" s="206"/>
      <c r="F36" s="206">
        <f t="shared" si="3"/>
        <v>0</v>
      </c>
      <c r="G36" s="243"/>
      <c r="H36" s="206"/>
      <c r="I36" s="206"/>
      <c r="J36" s="206">
        <f t="shared" si="12"/>
        <v>0</v>
      </c>
      <c r="K36" s="206"/>
      <c r="L36" s="206"/>
      <c r="M36" s="206"/>
      <c r="N36" s="206">
        <f t="shared" si="13"/>
        <v>0</v>
      </c>
    </row>
    <row r="37" spans="1:14" s="85" customFormat="1" ht="15">
      <c r="A37" s="133">
        <v>2700</v>
      </c>
      <c r="B37" s="124" t="s">
        <v>58</v>
      </c>
      <c r="C37" s="200">
        <f>SUM(C38:C40)</f>
        <v>670925</v>
      </c>
      <c r="D37" s="200">
        <f>SUM(D38:D40)</f>
        <v>11941</v>
      </c>
      <c r="E37" s="200">
        <f>SUM(E38:E40)</f>
        <v>0</v>
      </c>
      <c r="F37" s="200">
        <f>SUM(F38:F40)</f>
        <v>682866</v>
      </c>
      <c r="G37" s="200">
        <f aca="true" t="shared" si="14" ref="G37:N37">SUM(G38:G40)</f>
        <v>894800</v>
      </c>
      <c r="H37" s="200">
        <f t="shared" si="14"/>
        <v>0</v>
      </c>
      <c r="I37" s="200">
        <f t="shared" si="14"/>
        <v>0</v>
      </c>
      <c r="J37" s="200">
        <f t="shared" si="14"/>
        <v>894800</v>
      </c>
      <c r="K37" s="200">
        <f t="shared" si="14"/>
        <v>949200</v>
      </c>
      <c r="L37" s="200">
        <f t="shared" si="14"/>
        <v>0</v>
      </c>
      <c r="M37" s="200">
        <f t="shared" si="14"/>
        <v>0</v>
      </c>
      <c r="N37" s="200">
        <f t="shared" si="14"/>
        <v>949200</v>
      </c>
    </row>
    <row r="38" spans="1:14" s="85" customFormat="1" ht="15">
      <c r="A38" s="132">
        <v>2710</v>
      </c>
      <c r="B38" s="123" t="s">
        <v>59</v>
      </c>
      <c r="C38" s="206">
        <v>662927</v>
      </c>
      <c r="D38" s="206"/>
      <c r="E38" s="206"/>
      <c r="F38" s="206">
        <f>C38+D38</f>
        <v>662927</v>
      </c>
      <c r="G38" s="206">
        <v>879800</v>
      </c>
      <c r="H38" s="206"/>
      <c r="I38" s="206"/>
      <c r="J38" s="206">
        <f>G38+H38</f>
        <v>879800</v>
      </c>
      <c r="K38" s="206">
        <v>933300</v>
      </c>
      <c r="L38" s="206"/>
      <c r="M38" s="206"/>
      <c r="N38" s="206">
        <f>K38+L38</f>
        <v>933300</v>
      </c>
    </row>
    <row r="39" spans="1:14" s="85" customFormat="1" ht="15">
      <c r="A39" s="134">
        <v>2720</v>
      </c>
      <c r="B39" s="125" t="s">
        <v>60</v>
      </c>
      <c r="C39" s="208"/>
      <c r="D39" s="208"/>
      <c r="E39" s="208"/>
      <c r="F39" s="208">
        <f>C39+D39</f>
        <v>0</v>
      </c>
      <c r="G39" s="208"/>
      <c r="H39" s="208"/>
      <c r="I39" s="208"/>
      <c r="J39" s="208">
        <f>G39+H39</f>
        <v>0</v>
      </c>
      <c r="K39" s="208"/>
      <c r="L39" s="208"/>
      <c r="M39" s="208"/>
      <c r="N39" s="208">
        <f>K39+L39</f>
        <v>0</v>
      </c>
    </row>
    <row r="40" spans="1:14" s="85" customFormat="1" ht="15">
      <c r="A40" s="130">
        <v>2730</v>
      </c>
      <c r="B40" s="121" t="s">
        <v>61</v>
      </c>
      <c r="C40" s="206">
        <v>7998</v>
      </c>
      <c r="D40" s="206">
        <v>11941</v>
      </c>
      <c r="E40" s="206"/>
      <c r="F40" s="206">
        <f>C40+D40</f>
        <v>19939</v>
      </c>
      <c r="G40" s="206">
        <v>15000</v>
      </c>
      <c r="H40" s="206"/>
      <c r="I40" s="206"/>
      <c r="J40" s="206">
        <f>G40+H40</f>
        <v>15000</v>
      </c>
      <c r="K40" s="206">
        <v>15900</v>
      </c>
      <c r="L40" s="206"/>
      <c r="M40" s="206"/>
      <c r="N40" s="206">
        <f>K40+L40</f>
        <v>15900</v>
      </c>
    </row>
    <row r="41" spans="1:15" s="85" customFormat="1" ht="15">
      <c r="A41" s="129">
        <v>2800</v>
      </c>
      <c r="B41" s="120" t="s">
        <v>62</v>
      </c>
      <c r="C41" s="206">
        <v>3045</v>
      </c>
      <c r="D41" s="206"/>
      <c r="E41" s="206"/>
      <c r="F41" s="206">
        <f>C41+D41</f>
        <v>3045</v>
      </c>
      <c r="G41" s="206">
        <v>10800</v>
      </c>
      <c r="H41" s="206"/>
      <c r="I41" s="206"/>
      <c r="J41" s="206">
        <f>G41+H41</f>
        <v>10800</v>
      </c>
      <c r="K41" s="206">
        <v>14300</v>
      </c>
      <c r="L41" s="200"/>
      <c r="M41" s="200"/>
      <c r="N41" s="200">
        <f>K41+L41</f>
        <v>14300</v>
      </c>
      <c r="O41" s="251"/>
    </row>
    <row r="42" spans="1:15" ht="15.75">
      <c r="A42" s="89"/>
      <c r="B42" s="90"/>
      <c r="C42" s="245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253"/>
    </row>
    <row r="43" spans="1:14" ht="15.75">
      <c r="A43" s="89"/>
      <c r="B43" s="90"/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="34" customFormat="1" ht="12.75">
      <c r="N44" s="35" t="s">
        <v>117</v>
      </c>
    </row>
    <row r="45" spans="1:14" s="85" customFormat="1" ht="15" customHeight="1">
      <c r="A45" s="331" t="s">
        <v>161</v>
      </c>
      <c r="B45" s="331" t="s">
        <v>102</v>
      </c>
      <c r="C45" s="323" t="s">
        <v>280</v>
      </c>
      <c r="D45" s="324"/>
      <c r="E45" s="324"/>
      <c r="F45" s="325"/>
      <c r="G45" s="323" t="s">
        <v>284</v>
      </c>
      <c r="H45" s="324"/>
      <c r="I45" s="324"/>
      <c r="J45" s="325"/>
      <c r="K45" s="323" t="s">
        <v>282</v>
      </c>
      <c r="L45" s="324"/>
      <c r="M45" s="324"/>
      <c r="N45" s="325"/>
    </row>
    <row r="46" spans="1:14" s="85" customFormat="1" ht="60" customHeight="1">
      <c r="A46" s="332"/>
      <c r="B46" s="332"/>
      <c r="C46" s="192" t="s">
        <v>27</v>
      </c>
      <c r="D46" s="128" t="s">
        <v>28</v>
      </c>
      <c r="E46" s="172" t="s">
        <v>121</v>
      </c>
      <c r="F46" s="172" t="s">
        <v>124</v>
      </c>
      <c r="G46" s="192" t="s">
        <v>27</v>
      </c>
      <c r="H46" s="128" t="s">
        <v>28</v>
      </c>
      <c r="I46" s="172" t="s">
        <v>121</v>
      </c>
      <c r="J46" s="172" t="s">
        <v>125</v>
      </c>
      <c r="K46" s="192" t="s">
        <v>27</v>
      </c>
      <c r="L46" s="128" t="s">
        <v>28</v>
      </c>
      <c r="M46" s="172" t="s">
        <v>121</v>
      </c>
      <c r="N46" s="172" t="s">
        <v>21</v>
      </c>
    </row>
    <row r="47" spans="1:15" s="85" customFormat="1" ht="15">
      <c r="A47" s="67">
        <v>1</v>
      </c>
      <c r="B47" s="67">
        <v>2</v>
      </c>
      <c r="C47" s="27">
        <v>3</v>
      </c>
      <c r="D47" s="27">
        <v>4</v>
      </c>
      <c r="E47" s="27">
        <v>5</v>
      </c>
      <c r="F47" s="27">
        <v>6</v>
      </c>
      <c r="G47" s="27">
        <v>7</v>
      </c>
      <c r="H47" s="27">
        <v>8</v>
      </c>
      <c r="I47" s="27">
        <v>9</v>
      </c>
      <c r="J47" s="27">
        <v>10</v>
      </c>
      <c r="K47" s="27">
        <v>11</v>
      </c>
      <c r="L47" s="27">
        <v>12</v>
      </c>
      <c r="M47" s="27">
        <v>13</v>
      </c>
      <c r="N47" s="27">
        <v>14</v>
      </c>
      <c r="O47" s="251"/>
    </row>
    <row r="48" spans="1:14" s="85" customFormat="1" ht="15">
      <c r="A48" s="129">
        <v>3000</v>
      </c>
      <c r="B48" s="120" t="s">
        <v>63</v>
      </c>
      <c r="C48" s="126">
        <f>C49+C63</f>
        <v>0</v>
      </c>
      <c r="D48" s="200">
        <f>D49+D63</f>
        <v>5475470</v>
      </c>
      <c r="E48" s="200">
        <f>E49+E63</f>
        <v>3898217</v>
      </c>
      <c r="F48" s="200">
        <f>F49+F63</f>
        <v>5475470</v>
      </c>
      <c r="G48" s="200">
        <f aca="true" t="shared" si="15" ref="G48:N48">G49+G63</f>
        <v>0</v>
      </c>
      <c r="H48" s="200">
        <f t="shared" si="15"/>
        <v>6519900</v>
      </c>
      <c r="I48" s="200">
        <f t="shared" si="15"/>
        <v>6269900</v>
      </c>
      <c r="J48" s="200">
        <f t="shared" si="15"/>
        <v>6519900</v>
      </c>
      <c r="K48" s="200">
        <f t="shared" si="15"/>
        <v>0</v>
      </c>
      <c r="L48" s="200">
        <f t="shared" si="15"/>
        <v>3450200</v>
      </c>
      <c r="M48" s="200">
        <f t="shared" si="15"/>
        <v>3044200</v>
      </c>
      <c r="N48" s="200">
        <f t="shared" si="15"/>
        <v>3450200</v>
      </c>
    </row>
    <row r="49" spans="1:15" s="85" customFormat="1" ht="15">
      <c r="A49" s="129">
        <v>3100</v>
      </c>
      <c r="B49" s="120" t="s">
        <v>64</v>
      </c>
      <c r="C49" s="126">
        <f>C50+C51+C54+C57+C61+C62</f>
        <v>0</v>
      </c>
      <c r="D49" s="200">
        <f>D50+D51+D54+D57+D61+D62</f>
        <v>5475470</v>
      </c>
      <c r="E49" s="200">
        <f>E50+E51+E54+E57+E61+E62</f>
        <v>3898217</v>
      </c>
      <c r="F49" s="200">
        <f>F50+F51+F54+F57+F61+F62</f>
        <v>5475470</v>
      </c>
      <c r="G49" s="200">
        <f aca="true" t="shared" si="16" ref="G49:N49">G50+G51+G54+G57+G61+G62</f>
        <v>0</v>
      </c>
      <c r="H49" s="200">
        <f t="shared" si="16"/>
        <v>6519900</v>
      </c>
      <c r="I49" s="200">
        <f t="shared" si="16"/>
        <v>6269900</v>
      </c>
      <c r="J49" s="200">
        <f t="shared" si="16"/>
        <v>6519900</v>
      </c>
      <c r="K49" s="200">
        <f t="shared" si="16"/>
        <v>0</v>
      </c>
      <c r="L49" s="200">
        <f t="shared" si="16"/>
        <v>3450200</v>
      </c>
      <c r="M49" s="200">
        <f t="shared" si="16"/>
        <v>3044200</v>
      </c>
      <c r="N49" s="200">
        <f t="shared" si="16"/>
        <v>3450200</v>
      </c>
      <c r="O49" s="251"/>
    </row>
    <row r="50" spans="1:15" s="85" customFormat="1" ht="25.5">
      <c r="A50" s="130">
        <v>3110</v>
      </c>
      <c r="B50" s="121" t="s">
        <v>65</v>
      </c>
      <c r="C50" s="127"/>
      <c r="D50" s="206">
        <v>1072709</v>
      </c>
      <c r="E50" s="206">
        <v>576659</v>
      </c>
      <c r="F50" s="206">
        <f aca="true" t="shared" si="17" ref="F50:F67">C50+D50</f>
        <v>1072709</v>
      </c>
      <c r="G50" s="206"/>
      <c r="H50" s="206">
        <v>1498700</v>
      </c>
      <c r="I50" s="206">
        <v>1248700</v>
      </c>
      <c r="J50" s="206">
        <f>G50+H50</f>
        <v>1498700</v>
      </c>
      <c r="K50" s="206"/>
      <c r="L50" s="206">
        <v>1166000</v>
      </c>
      <c r="M50" s="206">
        <v>760000</v>
      </c>
      <c r="N50" s="206">
        <f>K50+L50</f>
        <v>1166000</v>
      </c>
      <c r="O50" s="85">
        <v>0</v>
      </c>
    </row>
    <row r="51" spans="1:15" s="85" customFormat="1" ht="15">
      <c r="A51" s="130">
        <v>3120</v>
      </c>
      <c r="B51" s="121" t="s">
        <v>66</v>
      </c>
      <c r="C51" s="127">
        <f>SUM(C52:C53)</f>
        <v>0</v>
      </c>
      <c r="D51" s="206">
        <f>SUM(D52:D53)</f>
        <v>0</v>
      </c>
      <c r="E51" s="206">
        <f>SUM(E52:E53)</f>
        <v>0</v>
      </c>
      <c r="F51" s="206">
        <f>SUM(F52:F53)</f>
        <v>0</v>
      </c>
      <c r="G51" s="206">
        <f aca="true" t="shared" si="18" ref="G51:N51">SUM(G52:G53)</f>
        <v>0</v>
      </c>
      <c r="H51" s="206">
        <f t="shared" si="18"/>
        <v>0</v>
      </c>
      <c r="I51" s="206">
        <f t="shared" si="18"/>
        <v>0</v>
      </c>
      <c r="J51" s="206">
        <f t="shared" si="18"/>
        <v>0</v>
      </c>
      <c r="K51" s="206">
        <f t="shared" si="18"/>
        <v>0</v>
      </c>
      <c r="L51" s="206">
        <f t="shared" si="18"/>
        <v>0</v>
      </c>
      <c r="M51" s="206">
        <f t="shared" si="18"/>
        <v>0</v>
      </c>
      <c r="N51" s="206">
        <f t="shared" si="18"/>
        <v>0</v>
      </c>
      <c r="O51" s="85">
        <v>0</v>
      </c>
    </row>
    <row r="52" spans="1:15" s="85" customFormat="1" ht="15">
      <c r="A52" s="130">
        <v>3121</v>
      </c>
      <c r="B52" s="121" t="s">
        <v>67</v>
      </c>
      <c r="C52" s="127"/>
      <c r="D52" s="206"/>
      <c r="E52" s="206"/>
      <c r="F52" s="206">
        <f t="shared" si="17"/>
        <v>0</v>
      </c>
      <c r="G52" s="206"/>
      <c r="H52" s="206"/>
      <c r="I52" s="206"/>
      <c r="J52" s="206">
        <f>G52+H52</f>
        <v>0</v>
      </c>
      <c r="K52" s="206"/>
      <c r="L52" s="206"/>
      <c r="M52" s="206"/>
      <c r="N52" s="206">
        <f>K52+L52</f>
        <v>0</v>
      </c>
      <c r="O52" s="85">
        <v>0</v>
      </c>
    </row>
    <row r="53" spans="1:15" s="85" customFormat="1" ht="15">
      <c r="A53" s="130">
        <v>3122</v>
      </c>
      <c r="B53" s="121" t="s">
        <v>68</v>
      </c>
      <c r="C53" s="127"/>
      <c r="D53" s="206"/>
      <c r="E53" s="206"/>
      <c r="F53" s="206">
        <f t="shared" si="17"/>
        <v>0</v>
      </c>
      <c r="G53" s="206"/>
      <c r="H53" s="206"/>
      <c r="I53" s="206"/>
      <c r="J53" s="206">
        <f>G53+H53</f>
        <v>0</v>
      </c>
      <c r="K53" s="206"/>
      <c r="L53" s="206"/>
      <c r="M53" s="206"/>
      <c r="N53" s="206">
        <f>K53+L53</f>
        <v>0</v>
      </c>
      <c r="O53" s="85">
        <v>0</v>
      </c>
    </row>
    <row r="54" spans="1:14" s="85" customFormat="1" ht="15">
      <c r="A54" s="130">
        <v>3130</v>
      </c>
      <c r="B54" s="121" t="s">
        <v>69</v>
      </c>
      <c r="C54" s="127">
        <f>SUM(C55:C56)</f>
        <v>0</v>
      </c>
      <c r="D54" s="206">
        <f>SUM(D55:D56)</f>
        <v>2661779</v>
      </c>
      <c r="E54" s="206">
        <f>SUM(E55:E56)</f>
        <v>2661779</v>
      </c>
      <c r="F54" s="206">
        <f>SUM(F55:F56)</f>
        <v>2661779</v>
      </c>
      <c r="G54" s="206">
        <f aca="true" t="shared" si="19" ref="G54:N54">SUM(G55:G56)</f>
        <v>0</v>
      </c>
      <c r="H54" s="206">
        <f>H55+H56</f>
        <v>4391600</v>
      </c>
      <c r="I54" s="206">
        <f>I55+I56</f>
        <v>4391600</v>
      </c>
      <c r="J54" s="206">
        <f t="shared" si="19"/>
        <v>4391600</v>
      </c>
      <c r="K54" s="206">
        <f t="shared" si="19"/>
        <v>0</v>
      </c>
      <c r="L54" s="206">
        <f>L55+L56</f>
        <v>2284200</v>
      </c>
      <c r="M54" s="206">
        <f>M55+M56</f>
        <v>2284200</v>
      </c>
      <c r="N54" s="206">
        <f t="shared" si="19"/>
        <v>2284200</v>
      </c>
    </row>
    <row r="55" spans="1:14" s="85" customFormat="1" ht="15">
      <c r="A55" s="130">
        <v>3131</v>
      </c>
      <c r="B55" s="121" t="s">
        <v>70</v>
      </c>
      <c r="C55" s="127"/>
      <c r="D55" s="206"/>
      <c r="E55" s="206"/>
      <c r="F55" s="206">
        <f t="shared" si="17"/>
        <v>0</v>
      </c>
      <c r="G55" s="206"/>
      <c r="H55" s="206">
        <v>870700</v>
      </c>
      <c r="I55" s="206">
        <v>870700</v>
      </c>
      <c r="J55" s="206">
        <f>G55+H55</f>
        <v>870700</v>
      </c>
      <c r="K55" s="206"/>
      <c r="L55" s="206">
        <v>574600</v>
      </c>
      <c r="M55" s="206">
        <v>574600</v>
      </c>
      <c r="N55" s="206">
        <f>K55+L55</f>
        <v>574600</v>
      </c>
    </row>
    <row r="56" spans="1:14" s="85" customFormat="1" ht="15">
      <c r="A56" s="130">
        <v>3132</v>
      </c>
      <c r="B56" s="121" t="s">
        <v>71</v>
      </c>
      <c r="C56" s="127"/>
      <c r="D56" s="206">
        <v>2661779</v>
      </c>
      <c r="E56" s="206">
        <v>2661779</v>
      </c>
      <c r="F56" s="206">
        <f t="shared" si="17"/>
        <v>2661779</v>
      </c>
      <c r="G56" s="206"/>
      <c r="H56" s="206">
        <v>3520900</v>
      </c>
      <c r="I56" s="206">
        <v>3520900</v>
      </c>
      <c r="J56" s="206">
        <f>G56+H56</f>
        <v>3520900</v>
      </c>
      <c r="K56" s="206"/>
      <c r="L56" s="206">
        <v>1709600</v>
      </c>
      <c r="M56" s="206">
        <v>1709600</v>
      </c>
      <c r="N56" s="206">
        <f>K56+L56</f>
        <v>1709600</v>
      </c>
    </row>
    <row r="57" spans="1:14" s="85" customFormat="1" ht="15">
      <c r="A57" s="130">
        <v>3140</v>
      </c>
      <c r="B57" s="121" t="s">
        <v>72</v>
      </c>
      <c r="C57" s="127">
        <f>SUM(C58:C60)</f>
        <v>0</v>
      </c>
      <c r="D57" s="206">
        <f>SUM(D58:D60)</f>
        <v>1740982</v>
      </c>
      <c r="E57" s="206">
        <f>SUM(E58:E60)</f>
        <v>659779</v>
      </c>
      <c r="F57" s="206">
        <f>SUM(F58:F60)</f>
        <v>1740982</v>
      </c>
      <c r="G57" s="206">
        <f aca="true" t="shared" si="20" ref="G57:N57">SUM(G58:G60)</f>
        <v>0</v>
      </c>
      <c r="H57" s="206">
        <f t="shared" si="20"/>
        <v>629600</v>
      </c>
      <c r="I57" s="206">
        <f t="shared" si="20"/>
        <v>629600</v>
      </c>
      <c r="J57" s="206">
        <f t="shared" si="20"/>
        <v>629600</v>
      </c>
      <c r="K57" s="206">
        <f t="shared" si="20"/>
        <v>0</v>
      </c>
      <c r="L57" s="206"/>
      <c r="M57" s="206"/>
      <c r="N57" s="206">
        <f t="shared" si="20"/>
        <v>0</v>
      </c>
    </row>
    <row r="58" spans="1:14" s="85" customFormat="1" ht="15">
      <c r="A58" s="130">
        <v>3141</v>
      </c>
      <c r="B58" s="121" t="s">
        <v>73</v>
      </c>
      <c r="C58" s="127"/>
      <c r="D58" s="206">
        <v>10000</v>
      </c>
      <c r="E58" s="206">
        <v>10000</v>
      </c>
      <c r="F58" s="206">
        <f t="shared" si="17"/>
        <v>10000</v>
      </c>
      <c r="G58" s="206"/>
      <c r="H58" s="206">
        <v>150000</v>
      </c>
      <c r="I58" s="206">
        <v>150000</v>
      </c>
      <c r="J58" s="206">
        <f>G58+H58</f>
        <v>150000</v>
      </c>
      <c r="K58" s="206"/>
      <c r="L58" s="206"/>
      <c r="M58" s="206"/>
      <c r="N58" s="206">
        <f>K58+L58</f>
        <v>0</v>
      </c>
    </row>
    <row r="59" spans="1:14" s="85" customFormat="1" ht="15">
      <c r="A59" s="130">
        <v>3142</v>
      </c>
      <c r="B59" s="121" t="s">
        <v>74</v>
      </c>
      <c r="C59" s="127"/>
      <c r="D59" s="206">
        <v>1730982</v>
      </c>
      <c r="E59" s="206">
        <v>649779</v>
      </c>
      <c r="F59" s="206">
        <f t="shared" si="17"/>
        <v>1730982</v>
      </c>
      <c r="G59" s="206"/>
      <c r="H59" s="206">
        <v>479600</v>
      </c>
      <c r="I59" s="206">
        <v>479600</v>
      </c>
      <c r="J59" s="206">
        <f>G59+H59</f>
        <v>479600</v>
      </c>
      <c r="K59" s="206"/>
      <c r="L59" s="206"/>
      <c r="M59" s="206"/>
      <c r="N59" s="206">
        <f>K59+L59</f>
        <v>0</v>
      </c>
    </row>
    <row r="60" spans="1:14" s="85" customFormat="1" ht="25.5">
      <c r="A60" s="130">
        <v>3143</v>
      </c>
      <c r="B60" s="121" t="s">
        <v>75</v>
      </c>
      <c r="C60" s="127"/>
      <c r="D60" s="248"/>
      <c r="E60" s="248"/>
      <c r="F60" s="248">
        <f t="shared" si="17"/>
        <v>0</v>
      </c>
      <c r="G60" s="127"/>
      <c r="H60" s="248"/>
      <c r="I60" s="248"/>
      <c r="J60" s="248">
        <f>G60+H60</f>
        <v>0</v>
      </c>
      <c r="K60" s="127"/>
      <c r="L60" s="127"/>
      <c r="M60" s="127"/>
      <c r="N60" s="127">
        <f>K60+L60</f>
        <v>0</v>
      </c>
    </row>
    <row r="61" spans="1:14" s="85" customFormat="1" ht="15">
      <c r="A61" s="130">
        <v>3150</v>
      </c>
      <c r="B61" s="121" t="s">
        <v>76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5" customFormat="1" ht="15">
      <c r="A62" s="130">
        <v>3160</v>
      </c>
      <c r="B62" s="121" t="s">
        <v>77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5" customFormat="1" ht="15">
      <c r="A63" s="129">
        <v>3200</v>
      </c>
      <c r="B63" s="120" t="s">
        <v>78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5" s="85" customFormat="1" ht="25.5">
      <c r="A64" s="130">
        <v>3210</v>
      </c>
      <c r="B64" s="121" t="s">
        <v>79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  <c r="O64" s="278"/>
    </row>
    <row r="65" spans="1:14" s="85" customFormat="1" ht="25.5">
      <c r="A65" s="130">
        <v>3220</v>
      </c>
      <c r="B65" s="121" t="s">
        <v>80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5" customFormat="1" ht="25.5">
      <c r="A66" s="130">
        <v>3230</v>
      </c>
      <c r="B66" s="121" t="s">
        <v>81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5" customFormat="1" ht="15">
      <c r="A67" s="131">
        <v>3240</v>
      </c>
      <c r="B67" s="121" t="s">
        <v>82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8" customFormat="1" ht="14.25">
      <c r="A68" s="187"/>
      <c r="B68" s="112" t="s">
        <v>118</v>
      </c>
      <c r="C68" s="231">
        <f aca="true" t="shared" si="22" ref="C68:N68">C7+C48</f>
        <v>55391450</v>
      </c>
      <c r="D68" s="231">
        <f t="shared" si="22"/>
        <v>17380500</v>
      </c>
      <c r="E68" s="231">
        <f t="shared" si="22"/>
        <v>3898217</v>
      </c>
      <c r="F68" s="231">
        <f t="shared" si="22"/>
        <v>72771950</v>
      </c>
      <c r="G68" s="231">
        <f t="shared" si="22"/>
        <v>66045700</v>
      </c>
      <c r="H68" s="231">
        <f t="shared" si="22"/>
        <v>19072300</v>
      </c>
      <c r="I68" s="231">
        <f t="shared" si="22"/>
        <v>6269900</v>
      </c>
      <c r="J68" s="231">
        <f t="shared" si="22"/>
        <v>85118000</v>
      </c>
      <c r="K68" s="231">
        <f t="shared" si="22"/>
        <v>68970300</v>
      </c>
      <c r="L68" s="231">
        <f t="shared" si="22"/>
        <v>17116600</v>
      </c>
      <c r="M68" s="231">
        <f t="shared" si="22"/>
        <v>3044200</v>
      </c>
      <c r="N68" s="231">
        <f t="shared" si="22"/>
        <v>86086900</v>
      </c>
    </row>
    <row r="70" spans="1:14" ht="15.75">
      <c r="A70" s="197" t="s">
        <v>332</v>
      </c>
      <c r="B70" s="197"/>
      <c r="C70" s="197"/>
      <c r="D70" s="197"/>
      <c r="E70" s="197"/>
      <c r="F70" s="197"/>
      <c r="G70" s="66"/>
      <c r="H70" s="66"/>
      <c r="I70" s="66"/>
      <c r="J70" s="66"/>
      <c r="K70" s="66"/>
      <c r="L70" s="66"/>
      <c r="M70" s="66"/>
      <c r="N70" s="35" t="s">
        <v>117</v>
      </c>
    </row>
    <row r="71" spans="1:14" s="85" customFormat="1" ht="15" customHeight="1">
      <c r="A71" s="331" t="s">
        <v>162</v>
      </c>
      <c r="B71" s="331" t="s">
        <v>102</v>
      </c>
      <c r="C71" s="323" t="s">
        <v>333</v>
      </c>
      <c r="D71" s="324"/>
      <c r="E71" s="324"/>
      <c r="F71" s="325"/>
      <c r="G71" s="323" t="s">
        <v>284</v>
      </c>
      <c r="H71" s="324"/>
      <c r="I71" s="324"/>
      <c r="J71" s="325"/>
      <c r="K71" s="323" t="s">
        <v>282</v>
      </c>
      <c r="L71" s="324"/>
      <c r="M71" s="324"/>
      <c r="N71" s="325"/>
    </row>
    <row r="72" spans="1:14" s="85" customFormat="1" ht="45">
      <c r="A72" s="333"/>
      <c r="B72" s="332"/>
      <c r="C72" s="192" t="s">
        <v>27</v>
      </c>
      <c r="D72" s="128" t="s">
        <v>28</v>
      </c>
      <c r="E72" s="172" t="s">
        <v>121</v>
      </c>
      <c r="F72" s="172" t="s">
        <v>124</v>
      </c>
      <c r="G72" s="192" t="s">
        <v>27</v>
      </c>
      <c r="H72" s="128" t="s">
        <v>28</v>
      </c>
      <c r="I72" s="172" t="s">
        <v>121</v>
      </c>
      <c r="J72" s="172" t="s">
        <v>125</v>
      </c>
      <c r="K72" s="192" t="s">
        <v>27</v>
      </c>
      <c r="L72" s="128" t="s">
        <v>28</v>
      </c>
      <c r="M72" s="172" t="s">
        <v>121</v>
      </c>
      <c r="N72" s="172" t="s">
        <v>21</v>
      </c>
    </row>
    <row r="73" spans="1:14" s="85" customFormat="1" ht="15">
      <c r="A73" s="65">
        <v>1</v>
      </c>
      <c r="B73" s="65">
        <v>2</v>
      </c>
      <c r="C73" s="27">
        <v>3</v>
      </c>
      <c r="D73" s="27">
        <v>4</v>
      </c>
      <c r="E73" s="27">
        <v>5</v>
      </c>
      <c r="F73" s="27">
        <v>6</v>
      </c>
      <c r="G73" s="27">
        <v>7</v>
      </c>
      <c r="H73" s="27">
        <v>8</v>
      </c>
      <c r="I73" s="27">
        <v>9</v>
      </c>
      <c r="J73" s="27">
        <v>10</v>
      </c>
      <c r="K73" s="27">
        <v>11</v>
      </c>
      <c r="L73" s="27">
        <v>12</v>
      </c>
      <c r="M73" s="27">
        <v>13</v>
      </c>
      <c r="N73" s="27">
        <v>14</v>
      </c>
    </row>
    <row r="74" spans="1:14" s="85" customFormat="1" ht="15">
      <c r="A74" s="67"/>
      <c r="B74" s="84"/>
      <c r="C74" s="167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5" customFormat="1" ht="15">
      <c r="A75" s="67"/>
      <c r="B75" s="84"/>
      <c r="C75" s="167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5" customFormat="1" ht="15">
      <c r="A76" s="139"/>
      <c r="B76" s="112" t="s">
        <v>118</v>
      </c>
      <c r="C76" s="138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</row>
  </sheetData>
  <sheetProtection/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34">
      <selection activeCell="D49" sqref="D49"/>
    </sheetView>
  </sheetViews>
  <sheetFormatPr defaultColWidth="9.00390625" defaultRowHeight="12.75"/>
  <cols>
    <col min="1" max="1" width="13.125" style="34" customWidth="1"/>
    <col min="2" max="2" width="67.75390625" style="34" customWidth="1"/>
    <col min="3" max="10" width="12.75390625" style="34" customWidth="1"/>
    <col min="11" max="16384" width="9.125" style="34" customWidth="1"/>
  </cols>
  <sheetData>
    <row r="1" spans="2:10" s="57" customFormat="1" ht="15.75">
      <c r="B1" s="32"/>
      <c r="C1" s="32"/>
      <c r="D1" s="32"/>
      <c r="E1" s="32"/>
      <c r="F1" s="32"/>
      <c r="H1" s="144"/>
      <c r="I1" s="144"/>
      <c r="J1" s="155"/>
    </row>
    <row r="2" spans="1:10" s="36" customFormat="1" ht="15.75">
      <c r="A2" s="32" t="s">
        <v>287</v>
      </c>
      <c r="B2" s="34"/>
      <c r="C2" s="34"/>
      <c r="D2" s="34"/>
      <c r="E2" s="34"/>
      <c r="F2" s="34"/>
      <c r="G2" s="34"/>
      <c r="H2" s="34"/>
      <c r="I2" s="34"/>
      <c r="J2" s="35" t="s">
        <v>117</v>
      </c>
    </row>
    <row r="3" spans="1:10" s="85" customFormat="1" ht="15" customHeight="1">
      <c r="A3" s="331" t="s">
        <v>161</v>
      </c>
      <c r="B3" s="331" t="s">
        <v>102</v>
      </c>
      <c r="C3" s="334" t="s">
        <v>168</v>
      </c>
      <c r="D3" s="335"/>
      <c r="E3" s="335"/>
      <c r="F3" s="336"/>
      <c r="G3" s="334" t="s">
        <v>283</v>
      </c>
      <c r="H3" s="335"/>
      <c r="I3" s="335"/>
      <c r="J3" s="336"/>
    </row>
    <row r="4" spans="1:10" s="85" customFormat="1" ht="60" customHeight="1">
      <c r="A4" s="332"/>
      <c r="B4" s="333"/>
      <c r="C4" s="192" t="s">
        <v>27</v>
      </c>
      <c r="D4" s="128" t="s">
        <v>28</v>
      </c>
      <c r="E4" s="172" t="s">
        <v>121</v>
      </c>
      <c r="F4" s="172" t="s">
        <v>124</v>
      </c>
      <c r="G4" s="192" t="s">
        <v>27</v>
      </c>
      <c r="H4" s="128" t="s">
        <v>28</v>
      </c>
      <c r="I4" s="172" t="s">
        <v>121</v>
      </c>
      <c r="J4" s="172" t="s">
        <v>125</v>
      </c>
    </row>
    <row r="5" spans="1:10" s="85" customFormat="1" ht="15">
      <c r="A5" s="67">
        <v>1</v>
      </c>
      <c r="B5" s="6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85" customFormat="1" ht="15">
      <c r="A6" s="129">
        <v>2000</v>
      </c>
      <c r="B6" s="120" t="s">
        <v>29</v>
      </c>
      <c r="C6" s="200">
        <f aca="true" t="shared" si="0" ref="C6:J6">C7+C12+C29+C32+C36+C40</f>
        <v>74567973</v>
      </c>
      <c r="D6" s="200">
        <f t="shared" si="0"/>
        <v>14445385</v>
      </c>
      <c r="E6" s="200">
        <f t="shared" si="0"/>
        <v>0</v>
      </c>
      <c r="F6" s="200">
        <f t="shared" si="0"/>
        <v>89013358</v>
      </c>
      <c r="G6" s="200">
        <f t="shared" si="0"/>
        <v>79821158</v>
      </c>
      <c r="H6" s="200">
        <f t="shared" si="0"/>
        <v>15210990</v>
      </c>
      <c r="I6" s="200">
        <f t="shared" si="0"/>
        <v>0</v>
      </c>
      <c r="J6" s="200">
        <f t="shared" si="0"/>
        <v>95032148</v>
      </c>
    </row>
    <row r="7" spans="1:10" s="85" customFormat="1" ht="15">
      <c r="A7" s="129">
        <v>2100</v>
      </c>
      <c r="B7" s="120" t="s">
        <v>30</v>
      </c>
      <c r="C7" s="200">
        <f aca="true" t="shared" si="1" ref="C7:J7">C8+C11</f>
        <v>50778701</v>
      </c>
      <c r="D7" s="200">
        <f t="shared" si="1"/>
        <v>0</v>
      </c>
      <c r="E7" s="200">
        <f t="shared" si="1"/>
        <v>0</v>
      </c>
      <c r="F7" s="200">
        <f t="shared" si="1"/>
        <v>50778701</v>
      </c>
      <c r="G7" s="200">
        <f t="shared" si="1"/>
        <v>54688661</v>
      </c>
      <c r="H7" s="200">
        <f t="shared" si="1"/>
        <v>0</v>
      </c>
      <c r="I7" s="200">
        <f t="shared" si="1"/>
        <v>0</v>
      </c>
      <c r="J7" s="200">
        <f t="shared" si="1"/>
        <v>54688661</v>
      </c>
    </row>
    <row r="8" spans="1:10" s="85" customFormat="1" ht="15">
      <c r="A8" s="130">
        <v>2110</v>
      </c>
      <c r="B8" s="121" t="s">
        <v>31</v>
      </c>
      <c r="C8" s="206">
        <f aca="true" t="shared" si="2" ref="C8:J8">SUM(C9:C10)</f>
        <v>41621875</v>
      </c>
      <c r="D8" s="206">
        <f t="shared" si="2"/>
        <v>0</v>
      </c>
      <c r="E8" s="206">
        <f t="shared" si="2"/>
        <v>0</v>
      </c>
      <c r="F8" s="206">
        <f t="shared" si="2"/>
        <v>41621875</v>
      </c>
      <c r="G8" s="206">
        <f t="shared" si="2"/>
        <v>44826759</v>
      </c>
      <c r="H8" s="206">
        <f t="shared" si="2"/>
        <v>0</v>
      </c>
      <c r="I8" s="206">
        <f t="shared" si="2"/>
        <v>0</v>
      </c>
      <c r="J8" s="206">
        <f t="shared" si="2"/>
        <v>44826759</v>
      </c>
    </row>
    <row r="9" spans="1:10" s="85" customFormat="1" ht="15">
      <c r="A9" s="130">
        <v>2111</v>
      </c>
      <c r="B9" s="121" t="s">
        <v>32</v>
      </c>
      <c r="C9" s="206">
        <f>'6.1-6.2.'!K10*108.8/100</f>
        <v>41621875</v>
      </c>
      <c r="D9" s="206"/>
      <c r="E9" s="206"/>
      <c r="F9" s="206">
        <f aca="true" t="shared" si="3" ref="F9:F35">C9+D9</f>
        <v>41621875</v>
      </c>
      <c r="G9" s="206">
        <f>C9*107.7/100</f>
        <v>44826759</v>
      </c>
      <c r="H9" s="206"/>
      <c r="I9" s="206"/>
      <c r="J9" s="206">
        <f>G9+H9</f>
        <v>44826759</v>
      </c>
    </row>
    <row r="10" spans="1:10" s="85" customFormat="1" ht="15">
      <c r="A10" s="130">
        <v>2112</v>
      </c>
      <c r="B10" s="121" t="s">
        <v>33</v>
      </c>
      <c r="C10" s="206">
        <f>'6.1-6.2.'!K11*108.8/100</f>
        <v>0</v>
      </c>
      <c r="D10" s="127"/>
      <c r="E10" s="127"/>
      <c r="F10" s="127">
        <f t="shared" si="3"/>
        <v>0</v>
      </c>
      <c r="G10" s="206">
        <f>C10*107.7/100</f>
        <v>0</v>
      </c>
      <c r="H10" s="206"/>
      <c r="I10" s="127"/>
      <c r="J10" s="127">
        <f>G10+H10</f>
        <v>0</v>
      </c>
    </row>
    <row r="11" spans="1:10" s="85" customFormat="1" ht="15">
      <c r="A11" s="130">
        <v>2120</v>
      </c>
      <c r="B11" s="121" t="s">
        <v>34</v>
      </c>
      <c r="C11" s="206">
        <f>'6.1-6.2.'!K12*108.8/100</f>
        <v>9156826</v>
      </c>
      <c r="D11" s="206"/>
      <c r="E11" s="206"/>
      <c r="F11" s="206">
        <f t="shared" si="3"/>
        <v>9156826</v>
      </c>
      <c r="G11" s="206">
        <f>C11*107.7/100</f>
        <v>9861902</v>
      </c>
      <c r="H11" s="206"/>
      <c r="I11" s="206"/>
      <c r="J11" s="206">
        <f>G11+H11</f>
        <v>9861902</v>
      </c>
    </row>
    <row r="12" spans="1:10" s="85" customFormat="1" ht="15">
      <c r="A12" s="129">
        <v>2200</v>
      </c>
      <c r="B12" s="120" t="s">
        <v>35</v>
      </c>
      <c r="C12" s="200">
        <f aca="true" t="shared" si="4" ref="C12:J12">C13+C14+C15+C16+C17+C18+C19+C26</f>
        <v>22770853</v>
      </c>
      <c r="D12" s="200">
        <f t="shared" si="4"/>
        <v>14445385</v>
      </c>
      <c r="E12" s="200">
        <f t="shared" si="4"/>
        <v>0</v>
      </c>
      <c r="F12" s="200">
        <f t="shared" si="4"/>
        <v>37216238</v>
      </c>
      <c r="G12" s="200">
        <f t="shared" si="4"/>
        <v>24060102</v>
      </c>
      <c r="H12" s="200">
        <f t="shared" si="4"/>
        <v>15210990</v>
      </c>
      <c r="I12" s="200">
        <f t="shared" si="4"/>
        <v>0</v>
      </c>
      <c r="J12" s="200">
        <f t="shared" si="4"/>
        <v>39271092</v>
      </c>
    </row>
    <row r="13" spans="1:10" s="85" customFormat="1" ht="15">
      <c r="A13" s="130">
        <v>2210</v>
      </c>
      <c r="B13" s="121" t="s">
        <v>36</v>
      </c>
      <c r="C13" s="206">
        <f>'6.1-6.2.'!K14*105.7/100</f>
        <v>2546313</v>
      </c>
      <c r="D13" s="206">
        <f>'6.1-6.2.'!L14*105.7/100</f>
        <v>3824226</v>
      </c>
      <c r="E13" s="206"/>
      <c r="F13" s="206">
        <f t="shared" si="3"/>
        <v>6370539</v>
      </c>
      <c r="G13" s="206">
        <f aca="true" t="shared" si="5" ref="G13:H16">C13*105.3/100</f>
        <v>2681268</v>
      </c>
      <c r="H13" s="206">
        <f t="shared" si="5"/>
        <v>4026910</v>
      </c>
      <c r="I13" s="206"/>
      <c r="J13" s="206">
        <f aca="true" t="shared" si="6" ref="J13:J18">G13+H13</f>
        <v>6708178</v>
      </c>
    </row>
    <row r="14" spans="1:10" s="85" customFormat="1" ht="15">
      <c r="A14" s="130">
        <v>2220</v>
      </c>
      <c r="B14" s="121" t="s">
        <v>37</v>
      </c>
      <c r="C14" s="206">
        <f>'6.1-6.2.'!K15*105.7/100</f>
        <v>1060277</v>
      </c>
      <c r="D14" s="206">
        <f>'6.1-6.2.'!L15*105.7/100</f>
        <v>1362896</v>
      </c>
      <c r="E14" s="206"/>
      <c r="F14" s="206">
        <f t="shared" si="3"/>
        <v>2423173</v>
      </c>
      <c r="G14" s="206">
        <f t="shared" si="5"/>
        <v>1116472</v>
      </c>
      <c r="H14" s="206">
        <f t="shared" si="5"/>
        <v>1435129</v>
      </c>
      <c r="I14" s="206"/>
      <c r="J14" s="206">
        <f t="shared" si="6"/>
        <v>2551601</v>
      </c>
    </row>
    <row r="15" spans="1:10" s="85" customFormat="1" ht="15">
      <c r="A15" s="130">
        <v>2230</v>
      </c>
      <c r="B15" s="121" t="s">
        <v>38</v>
      </c>
      <c r="C15" s="206">
        <f>'6.1-6.2.'!K16*105.7/100</f>
        <v>6645570</v>
      </c>
      <c r="D15" s="206">
        <f>'6.1-6.2.'!L16*105.7/100</f>
        <v>9200128</v>
      </c>
      <c r="E15" s="206"/>
      <c r="F15" s="206">
        <f t="shared" si="3"/>
        <v>15845698</v>
      </c>
      <c r="G15" s="206">
        <f t="shared" si="5"/>
        <v>6997785</v>
      </c>
      <c r="H15" s="206">
        <f t="shared" si="5"/>
        <v>9687735</v>
      </c>
      <c r="I15" s="206"/>
      <c r="J15" s="206">
        <f t="shared" si="6"/>
        <v>16685520</v>
      </c>
    </row>
    <row r="16" spans="1:10" s="85" customFormat="1" ht="15">
      <c r="A16" s="130">
        <v>2240</v>
      </c>
      <c r="B16" s="121" t="s">
        <v>39</v>
      </c>
      <c r="C16" s="206">
        <f>'6.1-6.2.'!K17*105.7/100</f>
        <v>2171078</v>
      </c>
      <c r="D16" s="206">
        <f>'6.1-6.2.'!L17*105.7/100</f>
        <v>58135</v>
      </c>
      <c r="E16" s="206"/>
      <c r="F16" s="206">
        <f t="shared" si="3"/>
        <v>2229213</v>
      </c>
      <c r="G16" s="206">
        <f t="shared" si="5"/>
        <v>2286145</v>
      </c>
      <c r="H16" s="206">
        <f t="shared" si="5"/>
        <v>61216</v>
      </c>
      <c r="I16" s="206"/>
      <c r="J16" s="206">
        <f t="shared" si="6"/>
        <v>2347361</v>
      </c>
    </row>
    <row r="17" spans="1:10" s="85" customFormat="1" ht="15">
      <c r="A17" s="130">
        <v>2250</v>
      </c>
      <c r="B17" s="121" t="s">
        <v>40</v>
      </c>
      <c r="C17" s="206">
        <f>'6.1-6.2.'!K18*105.7/100</f>
        <v>26319</v>
      </c>
      <c r="D17" s="206">
        <f>'6.1-6.2.'!L18*105.6/100</f>
        <v>0</v>
      </c>
      <c r="E17" s="206"/>
      <c r="F17" s="206">
        <f t="shared" si="3"/>
        <v>26319</v>
      </c>
      <c r="G17" s="206">
        <f>C17*105/100</f>
        <v>27635</v>
      </c>
      <c r="H17" s="206">
        <f>D17*105.3/100</f>
        <v>0</v>
      </c>
      <c r="I17" s="206"/>
      <c r="J17" s="206">
        <f t="shared" si="6"/>
        <v>27635</v>
      </c>
    </row>
    <row r="18" spans="1:10" s="85" customFormat="1" ht="15">
      <c r="A18" s="130">
        <v>2260</v>
      </c>
      <c r="B18" s="121" t="s">
        <v>41</v>
      </c>
      <c r="C18" s="206">
        <f>'6.1-6.2.'!K19*105.7/100</f>
        <v>0</v>
      </c>
      <c r="D18" s="206"/>
      <c r="E18" s="206"/>
      <c r="F18" s="206">
        <f t="shared" si="3"/>
        <v>0</v>
      </c>
      <c r="G18" s="206"/>
      <c r="H18" s="206"/>
      <c r="I18" s="206"/>
      <c r="J18" s="206">
        <f t="shared" si="6"/>
        <v>0</v>
      </c>
    </row>
    <row r="19" spans="1:10" s="85" customFormat="1" ht="15">
      <c r="A19" s="130">
        <v>2270</v>
      </c>
      <c r="B19" s="121" t="s">
        <v>42</v>
      </c>
      <c r="C19" s="206">
        <f aca="true" t="shared" si="7" ref="C19:J19">SUM(C20:C25)</f>
        <v>10309140</v>
      </c>
      <c r="D19" s="206">
        <f t="shared" si="7"/>
        <v>0</v>
      </c>
      <c r="E19" s="206">
        <f t="shared" si="7"/>
        <v>0</v>
      </c>
      <c r="F19" s="206">
        <f t="shared" si="7"/>
        <v>10309140</v>
      </c>
      <c r="G19" s="206">
        <f t="shared" si="7"/>
        <v>10937997</v>
      </c>
      <c r="H19" s="206">
        <f t="shared" si="7"/>
        <v>0</v>
      </c>
      <c r="I19" s="206">
        <f t="shared" si="7"/>
        <v>0</v>
      </c>
      <c r="J19" s="206">
        <f t="shared" si="7"/>
        <v>10937997</v>
      </c>
    </row>
    <row r="20" spans="1:10" s="85" customFormat="1" ht="15">
      <c r="A20" s="130">
        <v>2271</v>
      </c>
      <c r="B20" s="121" t="s">
        <v>43</v>
      </c>
      <c r="C20" s="206"/>
      <c r="D20" s="206"/>
      <c r="E20" s="206"/>
      <c r="F20" s="206">
        <f t="shared" si="3"/>
        <v>0</v>
      </c>
      <c r="G20" s="206"/>
      <c r="H20" s="206"/>
      <c r="I20" s="206"/>
      <c r="J20" s="206">
        <f aca="true" t="shared" si="8" ref="J20:J25">G20+H20</f>
        <v>0</v>
      </c>
    </row>
    <row r="21" spans="1:10" s="85" customFormat="1" ht="15">
      <c r="A21" s="130">
        <v>2272</v>
      </c>
      <c r="B21" s="121" t="s">
        <v>44</v>
      </c>
      <c r="C21" s="206">
        <f>'6.1-6.2.'!K22*1.08</f>
        <v>385236</v>
      </c>
      <c r="D21" s="206">
        <f>'6.1-6.2.'!L22*1.082</f>
        <v>0</v>
      </c>
      <c r="E21" s="206"/>
      <c r="F21" s="206">
        <f t="shared" si="3"/>
        <v>385236</v>
      </c>
      <c r="G21" s="206">
        <f>C21*1.061</f>
        <v>408735</v>
      </c>
      <c r="H21" s="206">
        <f>D21*1.059</f>
        <v>0</v>
      </c>
      <c r="I21" s="206"/>
      <c r="J21" s="206">
        <f t="shared" si="8"/>
        <v>408735</v>
      </c>
    </row>
    <row r="22" spans="1:10" s="85" customFormat="1" ht="15">
      <c r="A22" s="130">
        <v>2273</v>
      </c>
      <c r="B22" s="121" t="s">
        <v>45</v>
      </c>
      <c r="C22" s="206">
        <f>'6.1-6.2.'!K23*1.08</f>
        <v>5465232</v>
      </c>
      <c r="D22" s="206">
        <f>'6.1-6.2.'!L23*1.1</f>
        <v>0</v>
      </c>
      <c r="E22" s="206"/>
      <c r="F22" s="206">
        <f t="shared" si="3"/>
        <v>5465232</v>
      </c>
      <c r="G22" s="206">
        <f>C22*1.061</f>
        <v>5798611</v>
      </c>
      <c r="H22" s="206">
        <f>D22*1.1</f>
        <v>0</v>
      </c>
      <c r="I22" s="206"/>
      <c r="J22" s="206">
        <f t="shared" si="8"/>
        <v>5798611</v>
      </c>
    </row>
    <row r="23" spans="1:10" s="85" customFormat="1" ht="15">
      <c r="A23" s="130">
        <v>2274</v>
      </c>
      <c r="B23" s="121" t="s">
        <v>46</v>
      </c>
      <c r="C23" s="206">
        <f>'6.1-6.2.'!K24*1.08</f>
        <v>3543048</v>
      </c>
      <c r="D23" s="206">
        <f>'6.1-6.2.'!L24*1.062</f>
        <v>0</v>
      </c>
      <c r="E23" s="206"/>
      <c r="F23" s="206">
        <f t="shared" si="3"/>
        <v>3543048</v>
      </c>
      <c r="G23" s="206">
        <f>C23*1.061</f>
        <v>3759174</v>
      </c>
      <c r="H23" s="206"/>
      <c r="I23" s="206"/>
      <c r="J23" s="206">
        <f t="shared" si="8"/>
        <v>3759174</v>
      </c>
    </row>
    <row r="24" spans="1:10" s="85" customFormat="1" ht="15">
      <c r="A24" s="130">
        <v>2275</v>
      </c>
      <c r="B24" s="121" t="s">
        <v>47</v>
      </c>
      <c r="C24" s="206">
        <f>'6.1-6.2.'!K25*1.08</f>
        <v>915624</v>
      </c>
      <c r="D24" s="206"/>
      <c r="E24" s="206"/>
      <c r="F24" s="206">
        <f>C24+D24</f>
        <v>915624</v>
      </c>
      <c r="G24" s="206">
        <f>C24*1.061</f>
        <v>971477</v>
      </c>
      <c r="H24" s="206"/>
      <c r="I24" s="206"/>
      <c r="J24" s="206">
        <f t="shared" si="8"/>
        <v>971477</v>
      </c>
    </row>
    <row r="25" spans="1:10" s="85" customFormat="1" ht="15">
      <c r="A25" s="130">
        <v>2276</v>
      </c>
      <c r="B25" s="121" t="s">
        <v>113</v>
      </c>
      <c r="C25" s="206"/>
      <c r="D25" s="206"/>
      <c r="E25" s="206"/>
      <c r="F25" s="206">
        <f t="shared" si="3"/>
        <v>0</v>
      </c>
      <c r="G25" s="206"/>
      <c r="H25" s="206"/>
      <c r="I25" s="206"/>
      <c r="J25" s="206">
        <f t="shared" si="8"/>
        <v>0</v>
      </c>
    </row>
    <row r="26" spans="1:10" s="85" customFormat="1" ht="25.5">
      <c r="A26" s="130">
        <v>2280</v>
      </c>
      <c r="B26" s="121" t="s">
        <v>48</v>
      </c>
      <c r="C26" s="206">
        <f aca="true" t="shared" si="9" ref="C26:J26">SUM(C27:C28)</f>
        <v>12156</v>
      </c>
      <c r="D26" s="206">
        <f t="shared" si="9"/>
        <v>0</v>
      </c>
      <c r="E26" s="206">
        <f t="shared" si="9"/>
        <v>0</v>
      </c>
      <c r="F26" s="206">
        <f t="shared" si="9"/>
        <v>12156</v>
      </c>
      <c r="G26" s="206">
        <f t="shared" si="9"/>
        <v>12800</v>
      </c>
      <c r="H26" s="206">
        <f t="shared" si="9"/>
        <v>0</v>
      </c>
      <c r="I26" s="206">
        <f t="shared" si="9"/>
        <v>0</v>
      </c>
      <c r="J26" s="206">
        <f t="shared" si="9"/>
        <v>12800</v>
      </c>
    </row>
    <row r="27" spans="1:10" s="85" customFormat="1" ht="25.5">
      <c r="A27" s="130">
        <v>2281</v>
      </c>
      <c r="B27" s="121" t="s">
        <v>49</v>
      </c>
      <c r="C27" s="206"/>
      <c r="D27" s="206"/>
      <c r="E27" s="206"/>
      <c r="F27" s="206">
        <f t="shared" si="3"/>
        <v>0</v>
      </c>
      <c r="G27" s="206"/>
      <c r="H27" s="206"/>
      <c r="I27" s="206"/>
      <c r="J27" s="206">
        <f>G27+H27</f>
        <v>0</v>
      </c>
    </row>
    <row r="28" spans="1:10" s="85" customFormat="1" ht="25.5">
      <c r="A28" s="130">
        <v>2282</v>
      </c>
      <c r="B28" s="121" t="s">
        <v>50</v>
      </c>
      <c r="C28" s="206">
        <f>'6.1-6.2.'!K29*105.7/100</f>
        <v>12156</v>
      </c>
      <c r="D28" s="206"/>
      <c r="E28" s="206"/>
      <c r="F28" s="206">
        <f t="shared" si="3"/>
        <v>12156</v>
      </c>
      <c r="G28" s="206">
        <f>C28*105.3/100</f>
        <v>12800</v>
      </c>
      <c r="H28" s="206"/>
      <c r="I28" s="206"/>
      <c r="J28" s="206">
        <f>G28+H28</f>
        <v>12800</v>
      </c>
    </row>
    <row r="29" spans="1:10" s="85" customFormat="1" ht="15">
      <c r="A29" s="129">
        <v>2400</v>
      </c>
      <c r="B29" s="120" t="s">
        <v>51</v>
      </c>
      <c r="C29" s="200">
        <f aca="true" t="shared" si="10" ref="C29:J29">SUM(C30:C31)</f>
        <v>0</v>
      </c>
      <c r="D29" s="200">
        <f t="shared" si="10"/>
        <v>0</v>
      </c>
      <c r="E29" s="200">
        <f t="shared" si="10"/>
        <v>0</v>
      </c>
      <c r="F29" s="200">
        <f t="shared" si="10"/>
        <v>0</v>
      </c>
      <c r="G29" s="200">
        <f t="shared" si="10"/>
        <v>0</v>
      </c>
      <c r="H29" s="200">
        <f t="shared" si="10"/>
        <v>0</v>
      </c>
      <c r="I29" s="200">
        <f t="shared" si="10"/>
        <v>0</v>
      </c>
      <c r="J29" s="200">
        <f t="shared" si="10"/>
        <v>0</v>
      </c>
    </row>
    <row r="30" spans="1:10" s="85" customFormat="1" ht="15">
      <c r="A30" s="130">
        <v>2410</v>
      </c>
      <c r="B30" s="121" t="s">
        <v>52</v>
      </c>
      <c r="C30" s="206"/>
      <c r="D30" s="206"/>
      <c r="E30" s="206"/>
      <c r="F30" s="206">
        <f t="shared" si="3"/>
        <v>0</v>
      </c>
      <c r="G30" s="206"/>
      <c r="H30" s="206"/>
      <c r="I30" s="206"/>
      <c r="J30" s="206">
        <f aca="true" t="shared" si="11" ref="J30:J35">G30+H30</f>
        <v>0</v>
      </c>
    </row>
    <row r="31" spans="1:10" s="85" customFormat="1" ht="15">
      <c r="A31" s="130">
        <v>2420</v>
      </c>
      <c r="B31" s="121" t="s">
        <v>53</v>
      </c>
      <c r="C31" s="206"/>
      <c r="D31" s="206"/>
      <c r="E31" s="206"/>
      <c r="F31" s="206">
        <f t="shared" si="3"/>
        <v>0</v>
      </c>
      <c r="G31" s="206"/>
      <c r="H31" s="206"/>
      <c r="I31" s="206"/>
      <c r="J31" s="206">
        <f t="shared" si="11"/>
        <v>0</v>
      </c>
    </row>
    <row r="32" spans="1:10" s="85" customFormat="1" ht="15">
      <c r="A32" s="129">
        <v>2600</v>
      </c>
      <c r="B32" s="120" t="s">
        <v>54</v>
      </c>
      <c r="C32" s="200">
        <f>SUM(C33:C35)</f>
        <v>0</v>
      </c>
      <c r="D32" s="200">
        <f>SUM(D33:D35)</f>
        <v>0</v>
      </c>
      <c r="E32" s="200">
        <f>SUM(E33:E35)</f>
        <v>0</v>
      </c>
      <c r="F32" s="200">
        <f t="shared" si="3"/>
        <v>0</v>
      </c>
      <c r="G32" s="200">
        <f>SUM(G33:G35)</f>
        <v>0</v>
      </c>
      <c r="H32" s="200">
        <f>SUM(H33:H35)</f>
        <v>0</v>
      </c>
      <c r="I32" s="200">
        <f>SUM(I33:I35)</f>
        <v>0</v>
      </c>
      <c r="J32" s="200">
        <f t="shared" si="11"/>
        <v>0</v>
      </c>
    </row>
    <row r="33" spans="1:10" s="85" customFormat="1" ht="15">
      <c r="A33" s="130">
        <v>2610</v>
      </c>
      <c r="B33" s="121" t="s">
        <v>55</v>
      </c>
      <c r="C33" s="206"/>
      <c r="D33" s="206"/>
      <c r="E33" s="206"/>
      <c r="F33" s="206">
        <f t="shared" si="3"/>
        <v>0</v>
      </c>
      <c r="G33" s="206"/>
      <c r="H33" s="206"/>
      <c r="I33" s="206"/>
      <c r="J33" s="206">
        <f t="shared" si="11"/>
        <v>0</v>
      </c>
    </row>
    <row r="34" spans="1:10" s="85" customFormat="1" ht="15">
      <c r="A34" s="131">
        <v>2620</v>
      </c>
      <c r="B34" s="122" t="s">
        <v>56</v>
      </c>
      <c r="C34" s="207"/>
      <c r="D34" s="207"/>
      <c r="E34" s="207"/>
      <c r="F34" s="207">
        <f t="shared" si="3"/>
        <v>0</v>
      </c>
      <c r="G34" s="207"/>
      <c r="H34" s="207"/>
      <c r="I34" s="207"/>
      <c r="J34" s="207">
        <f t="shared" si="11"/>
        <v>0</v>
      </c>
    </row>
    <row r="35" spans="1:10" s="85" customFormat="1" ht="15">
      <c r="A35" s="132">
        <v>2630</v>
      </c>
      <c r="B35" s="123" t="s">
        <v>57</v>
      </c>
      <c r="C35" s="206"/>
      <c r="D35" s="206"/>
      <c r="E35" s="206"/>
      <c r="F35" s="206">
        <f t="shared" si="3"/>
        <v>0</v>
      </c>
      <c r="G35" s="206"/>
      <c r="H35" s="206"/>
      <c r="I35" s="206"/>
      <c r="J35" s="206">
        <f t="shared" si="11"/>
        <v>0</v>
      </c>
    </row>
    <row r="36" spans="1:10" s="85" customFormat="1" ht="15">
      <c r="A36" s="133">
        <v>2700</v>
      </c>
      <c r="B36" s="124" t="s">
        <v>58</v>
      </c>
      <c r="C36" s="200">
        <f aca="true" t="shared" si="12" ref="C36:J36">SUM(C37:C39)</f>
        <v>1003304</v>
      </c>
      <c r="D36" s="200">
        <f t="shared" si="12"/>
        <v>0</v>
      </c>
      <c r="E36" s="200">
        <f t="shared" si="12"/>
        <v>0</v>
      </c>
      <c r="F36" s="200">
        <f t="shared" si="12"/>
        <v>1003304</v>
      </c>
      <c r="G36" s="200">
        <f t="shared" si="12"/>
        <v>1056479</v>
      </c>
      <c r="H36" s="200">
        <f t="shared" si="12"/>
        <v>0</v>
      </c>
      <c r="I36" s="200">
        <f t="shared" si="12"/>
        <v>0</v>
      </c>
      <c r="J36" s="200">
        <f t="shared" si="12"/>
        <v>1056479</v>
      </c>
    </row>
    <row r="37" spans="1:10" s="85" customFormat="1" ht="15">
      <c r="A37" s="132">
        <v>2710</v>
      </c>
      <c r="B37" s="123" t="s">
        <v>59</v>
      </c>
      <c r="C37" s="206">
        <f>'6.1-6.2.'!K38*105.7/100</f>
        <v>986498</v>
      </c>
      <c r="D37" s="206">
        <f>'6.1-6.2.'!L38*105.6/100</f>
        <v>0</v>
      </c>
      <c r="E37" s="206"/>
      <c r="F37" s="206">
        <f>C37+D37</f>
        <v>986498</v>
      </c>
      <c r="G37" s="206">
        <f>C37*105.3/100</f>
        <v>1038782</v>
      </c>
      <c r="H37" s="206"/>
      <c r="I37" s="206"/>
      <c r="J37" s="206">
        <f>G37+H37</f>
        <v>1038782</v>
      </c>
    </row>
    <row r="38" spans="1:10" s="85" customFormat="1" ht="15">
      <c r="A38" s="134">
        <v>2720</v>
      </c>
      <c r="B38" s="125" t="s">
        <v>60</v>
      </c>
      <c r="C38" s="206">
        <f>'6.1-6.2.'!K39*105.7/100</f>
        <v>0</v>
      </c>
      <c r="D38" s="208"/>
      <c r="E38" s="208"/>
      <c r="F38" s="208">
        <f>C38+D38</f>
        <v>0</v>
      </c>
      <c r="G38" s="206">
        <f>C38*105.3/100</f>
        <v>0</v>
      </c>
      <c r="H38" s="208"/>
      <c r="I38" s="208"/>
      <c r="J38" s="208">
        <f>G38+H38</f>
        <v>0</v>
      </c>
    </row>
    <row r="39" spans="1:10" s="85" customFormat="1" ht="15">
      <c r="A39" s="130">
        <v>2730</v>
      </c>
      <c r="B39" s="121" t="s">
        <v>61</v>
      </c>
      <c r="C39" s="206">
        <f>'6.1-6.2.'!K40*105.7/100</f>
        <v>16806</v>
      </c>
      <c r="D39" s="206">
        <f>'6.1-6.2.'!L40*105.6/100</f>
        <v>0</v>
      </c>
      <c r="E39" s="206"/>
      <c r="F39" s="206">
        <f>C39+D39</f>
        <v>16806</v>
      </c>
      <c r="G39" s="206">
        <f>C39*105.3/100</f>
        <v>17697</v>
      </c>
      <c r="H39" s="206"/>
      <c r="I39" s="206"/>
      <c r="J39" s="206">
        <f>G39+H39</f>
        <v>17697</v>
      </c>
    </row>
    <row r="40" spans="1:10" s="85" customFormat="1" ht="15">
      <c r="A40" s="129">
        <v>2800</v>
      </c>
      <c r="B40" s="120" t="s">
        <v>62</v>
      </c>
      <c r="C40" s="206">
        <f>'6.1-6.2.'!K41*105.7/100</f>
        <v>15115</v>
      </c>
      <c r="D40" s="200"/>
      <c r="E40" s="200"/>
      <c r="F40" s="200">
        <f>C40+D40</f>
        <v>15115</v>
      </c>
      <c r="G40" s="206">
        <f>C40*105.3/100</f>
        <v>15916</v>
      </c>
      <c r="H40" s="200"/>
      <c r="I40" s="200"/>
      <c r="J40" s="200">
        <f>G40+H40</f>
        <v>15916</v>
      </c>
    </row>
    <row r="41" spans="2:10" ht="15.75">
      <c r="B41" s="32"/>
      <c r="C41" s="32"/>
      <c r="D41" s="32"/>
      <c r="E41" s="32"/>
      <c r="F41" s="32"/>
      <c r="G41" s="85"/>
      <c r="H41" s="144"/>
      <c r="I41" s="144"/>
      <c r="J41" s="155"/>
    </row>
    <row r="42" spans="2:10" ht="15.75">
      <c r="B42" s="32"/>
      <c r="C42" s="32"/>
      <c r="D42" s="32"/>
      <c r="E42" s="32"/>
      <c r="F42" s="32"/>
      <c r="G42" s="85"/>
      <c r="H42" s="144"/>
      <c r="I42" s="144"/>
      <c r="J42" s="155"/>
    </row>
    <row r="43" spans="1:10" ht="12" customHeight="1">
      <c r="A43" s="89"/>
      <c r="B43" s="90"/>
      <c r="C43" s="91"/>
      <c r="D43" s="91"/>
      <c r="E43" s="91"/>
      <c r="F43" s="91"/>
      <c r="G43" s="91"/>
      <c r="H43" s="91"/>
      <c r="I43" s="91"/>
      <c r="J43" s="35" t="s">
        <v>117</v>
      </c>
    </row>
    <row r="44" spans="1:10" ht="15" customHeight="1">
      <c r="A44" s="331" t="s">
        <v>161</v>
      </c>
      <c r="B44" s="331" t="s">
        <v>102</v>
      </c>
      <c r="C44" s="334" t="s">
        <v>168</v>
      </c>
      <c r="D44" s="335"/>
      <c r="E44" s="335"/>
      <c r="F44" s="336"/>
      <c r="G44" s="334" t="s">
        <v>283</v>
      </c>
      <c r="H44" s="335"/>
      <c r="I44" s="335"/>
      <c r="J44" s="336"/>
    </row>
    <row r="45" spans="1:10" ht="60" customHeight="1">
      <c r="A45" s="332"/>
      <c r="B45" s="333"/>
      <c r="C45" s="192" t="s">
        <v>27</v>
      </c>
      <c r="D45" s="128" t="s">
        <v>28</v>
      </c>
      <c r="E45" s="172" t="s">
        <v>121</v>
      </c>
      <c r="F45" s="172" t="s">
        <v>124</v>
      </c>
      <c r="G45" s="192" t="s">
        <v>27</v>
      </c>
      <c r="H45" s="128" t="s">
        <v>28</v>
      </c>
      <c r="I45" s="172" t="s">
        <v>121</v>
      </c>
      <c r="J45" s="172" t="s">
        <v>125</v>
      </c>
    </row>
    <row r="46" spans="1:10" s="85" customFormat="1" ht="15">
      <c r="A46" s="67">
        <v>1</v>
      </c>
      <c r="B46" s="67">
        <v>2</v>
      </c>
      <c r="C46" s="27">
        <v>3</v>
      </c>
      <c r="D46" s="27">
        <v>4</v>
      </c>
      <c r="E46" s="27">
        <v>5</v>
      </c>
      <c r="F46" s="27">
        <v>6</v>
      </c>
      <c r="G46" s="27">
        <v>7</v>
      </c>
      <c r="H46" s="27">
        <v>8</v>
      </c>
      <c r="I46" s="27">
        <v>9</v>
      </c>
      <c r="J46" s="27">
        <v>10</v>
      </c>
    </row>
    <row r="47" spans="1:10" s="85" customFormat="1" ht="15">
      <c r="A47" s="129">
        <v>3000</v>
      </c>
      <c r="B47" s="120" t="s">
        <v>63</v>
      </c>
      <c r="C47" s="126">
        <f aca="true" t="shared" si="13" ref="C47:J47">C48+C62</f>
        <v>0</v>
      </c>
      <c r="D47" s="200">
        <f t="shared" si="13"/>
        <v>546747</v>
      </c>
      <c r="E47" s="200">
        <f t="shared" si="13"/>
        <v>546747</v>
      </c>
      <c r="F47" s="200">
        <f t="shared" si="13"/>
        <v>546747</v>
      </c>
      <c r="G47" s="200">
        <f t="shared" si="13"/>
        <v>0</v>
      </c>
      <c r="H47" s="200">
        <f t="shared" si="13"/>
        <v>705567</v>
      </c>
      <c r="I47" s="200">
        <f t="shared" si="13"/>
        <v>705567</v>
      </c>
      <c r="J47" s="200">
        <f t="shared" si="13"/>
        <v>705567</v>
      </c>
    </row>
    <row r="48" spans="1:10" s="85" customFormat="1" ht="15">
      <c r="A48" s="129">
        <v>3100</v>
      </c>
      <c r="B48" s="120" t="s">
        <v>64</v>
      </c>
      <c r="C48" s="126">
        <f aca="true" t="shared" si="14" ref="C48:J48">C49+C50+C53+C56+C60+C61</f>
        <v>0</v>
      </c>
      <c r="D48" s="200">
        <f t="shared" si="14"/>
        <v>546747</v>
      </c>
      <c r="E48" s="200">
        <f t="shared" si="14"/>
        <v>546747</v>
      </c>
      <c r="F48" s="200">
        <f t="shared" si="14"/>
        <v>546747</v>
      </c>
      <c r="G48" s="200">
        <f t="shared" si="14"/>
        <v>0</v>
      </c>
      <c r="H48" s="200">
        <f t="shared" si="14"/>
        <v>705567</v>
      </c>
      <c r="I48" s="200">
        <f t="shared" si="14"/>
        <v>705567</v>
      </c>
      <c r="J48" s="200">
        <f t="shared" si="14"/>
        <v>705567</v>
      </c>
    </row>
    <row r="49" spans="1:10" s="85" customFormat="1" ht="15">
      <c r="A49" s="130">
        <v>3110</v>
      </c>
      <c r="B49" s="121" t="s">
        <v>65</v>
      </c>
      <c r="C49" s="127"/>
      <c r="D49" s="206">
        <v>546747</v>
      </c>
      <c r="E49" s="206">
        <f>D49</f>
        <v>546747</v>
      </c>
      <c r="F49" s="206">
        <f aca="true" t="shared" si="15" ref="F49:F66">C49+D49</f>
        <v>546747</v>
      </c>
      <c r="G49" s="206"/>
      <c r="H49" s="206">
        <v>705567</v>
      </c>
      <c r="I49" s="206">
        <v>705567</v>
      </c>
      <c r="J49" s="206">
        <f>G49+H49</f>
        <v>705567</v>
      </c>
    </row>
    <row r="50" spans="1:10" s="85" customFormat="1" ht="15">
      <c r="A50" s="130">
        <v>3120</v>
      </c>
      <c r="B50" s="121" t="s">
        <v>66</v>
      </c>
      <c r="C50" s="127">
        <f aca="true" t="shared" si="16" ref="C50:J50">SUM(C51:C52)</f>
        <v>0</v>
      </c>
      <c r="D50" s="206">
        <f t="shared" si="16"/>
        <v>0</v>
      </c>
      <c r="E50" s="206">
        <f t="shared" si="16"/>
        <v>0</v>
      </c>
      <c r="F50" s="206">
        <f t="shared" si="16"/>
        <v>0</v>
      </c>
      <c r="G50" s="206">
        <f t="shared" si="16"/>
        <v>0</v>
      </c>
      <c r="H50" s="206">
        <f t="shared" si="16"/>
        <v>0</v>
      </c>
      <c r="I50" s="206">
        <f t="shared" si="16"/>
        <v>0</v>
      </c>
      <c r="J50" s="206">
        <f t="shared" si="16"/>
        <v>0</v>
      </c>
    </row>
    <row r="51" spans="1:10" s="85" customFormat="1" ht="15">
      <c r="A51" s="130">
        <v>3121</v>
      </c>
      <c r="B51" s="121" t="s">
        <v>67</v>
      </c>
      <c r="C51" s="127"/>
      <c r="D51" s="206"/>
      <c r="E51" s="206"/>
      <c r="F51" s="206">
        <f t="shared" si="15"/>
        <v>0</v>
      </c>
      <c r="G51" s="206"/>
      <c r="H51" s="206"/>
      <c r="I51" s="206"/>
      <c r="J51" s="206">
        <f>G51+H51</f>
        <v>0</v>
      </c>
    </row>
    <row r="52" spans="1:10" s="85" customFormat="1" ht="15">
      <c r="A52" s="130">
        <v>3122</v>
      </c>
      <c r="B52" s="121" t="s">
        <v>68</v>
      </c>
      <c r="C52" s="127"/>
      <c r="D52" s="206"/>
      <c r="E52" s="206"/>
      <c r="F52" s="206">
        <f t="shared" si="15"/>
        <v>0</v>
      </c>
      <c r="G52" s="206"/>
      <c r="H52" s="206"/>
      <c r="I52" s="206"/>
      <c r="J52" s="206">
        <f>G52+H52</f>
        <v>0</v>
      </c>
    </row>
    <row r="53" spans="1:10" s="85" customFormat="1" ht="15">
      <c r="A53" s="130">
        <v>3130</v>
      </c>
      <c r="B53" s="121" t="s">
        <v>69</v>
      </c>
      <c r="C53" s="127">
        <f aca="true" t="shared" si="17" ref="C53:J53">SUM(C54:C55)</f>
        <v>0</v>
      </c>
      <c r="D53" s="206">
        <f t="shared" si="17"/>
        <v>0</v>
      </c>
      <c r="E53" s="206">
        <f t="shared" si="17"/>
        <v>0</v>
      </c>
      <c r="F53" s="206">
        <f t="shared" si="17"/>
        <v>0</v>
      </c>
      <c r="G53" s="206">
        <f t="shared" si="17"/>
        <v>0</v>
      </c>
      <c r="H53" s="206">
        <f t="shared" si="17"/>
        <v>0</v>
      </c>
      <c r="I53" s="206">
        <f t="shared" si="17"/>
        <v>0</v>
      </c>
      <c r="J53" s="206">
        <f t="shared" si="17"/>
        <v>0</v>
      </c>
    </row>
    <row r="54" spans="1:10" s="85" customFormat="1" ht="15">
      <c r="A54" s="130">
        <v>3131</v>
      </c>
      <c r="B54" s="121" t="s">
        <v>70</v>
      </c>
      <c r="C54" s="127"/>
      <c r="D54" s="206"/>
      <c r="E54" s="206"/>
      <c r="F54" s="206">
        <f t="shared" si="15"/>
        <v>0</v>
      </c>
      <c r="G54" s="206"/>
      <c r="H54" s="206"/>
      <c r="I54" s="206"/>
      <c r="J54" s="206">
        <f>G54+H54</f>
        <v>0</v>
      </c>
    </row>
    <row r="55" spans="1:10" s="85" customFormat="1" ht="15">
      <c r="A55" s="130">
        <v>3132</v>
      </c>
      <c r="B55" s="121" t="s">
        <v>71</v>
      </c>
      <c r="C55" s="127"/>
      <c r="D55" s="206"/>
      <c r="E55" s="206"/>
      <c r="F55" s="206">
        <f t="shared" si="15"/>
        <v>0</v>
      </c>
      <c r="G55" s="206"/>
      <c r="H55" s="206"/>
      <c r="I55" s="206"/>
      <c r="J55" s="206">
        <f>G55+H55</f>
        <v>0</v>
      </c>
    </row>
    <row r="56" spans="1:10" s="85" customFormat="1" ht="15">
      <c r="A56" s="130">
        <v>3140</v>
      </c>
      <c r="B56" s="121" t="s">
        <v>72</v>
      </c>
      <c r="C56" s="127">
        <f aca="true" t="shared" si="18" ref="C56:J56">SUM(C57:C59)</f>
        <v>0</v>
      </c>
      <c r="D56" s="206">
        <f t="shared" si="18"/>
        <v>0</v>
      </c>
      <c r="E56" s="206">
        <f t="shared" si="18"/>
        <v>0</v>
      </c>
      <c r="F56" s="206">
        <f t="shared" si="18"/>
        <v>0</v>
      </c>
      <c r="G56" s="206">
        <f t="shared" si="18"/>
        <v>0</v>
      </c>
      <c r="H56" s="206">
        <f t="shared" si="18"/>
        <v>0</v>
      </c>
      <c r="I56" s="206">
        <f t="shared" si="18"/>
        <v>0</v>
      </c>
      <c r="J56" s="206">
        <f t="shared" si="18"/>
        <v>0</v>
      </c>
    </row>
    <row r="57" spans="1:10" s="85" customFormat="1" ht="15">
      <c r="A57" s="130">
        <v>3141</v>
      </c>
      <c r="B57" s="121" t="s">
        <v>73</v>
      </c>
      <c r="C57" s="127"/>
      <c r="D57" s="206"/>
      <c r="E57" s="206"/>
      <c r="F57" s="206">
        <f t="shared" si="15"/>
        <v>0</v>
      </c>
      <c r="G57" s="206"/>
      <c r="H57" s="206"/>
      <c r="I57" s="206"/>
      <c r="J57" s="206">
        <f>G57+H57</f>
        <v>0</v>
      </c>
    </row>
    <row r="58" spans="1:10" s="85" customFormat="1" ht="15">
      <c r="A58" s="130">
        <v>3142</v>
      </c>
      <c r="B58" s="121" t="s">
        <v>74</v>
      </c>
      <c r="C58" s="127"/>
      <c r="D58" s="206"/>
      <c r="E58" s="206"/>
      <c r="F58" s="206">
        <f t="shared" si="15"/>
        <v>0</v>
      </c>
      <c r="G58" s="206"/>
      <c r="H58" s="206"/>
      <c r="I58" s="206"/>
      <c r="J58" s="206">
        <f>G58+H58</f>
        <v>0</v>
      </c>
    </row>
    <row r="59" spans="1:10" s="85" customFormat="1" ht="15">
      <c r="A59" s="130">
        <v>3143</v>
      </c>
      <c r="B59" s="121" t="s">
        <v>75</v>
      </c>
      <c r="C59" s="127"/>
      <c r="D59" s="206"/>
      <c r="E59" s="206"/>
      <c r="F59" s="206">
        <f t="shared" si="15"/>
        <v>0</v>
      </c>
      <c r="G59" s="206"/>
      <c r="H59" s="206"/>
      <c r="I59" s="206"/>
      <c r="J59" s="206">
        <f>G59+H59</f>
        <v>0</v>
      </c>
    </row>
    <row r="60" spans="1:10" s="85" customFormat="1" ht="15">
      <c r="A60" s="130">
        <v>3150</v>
      </c>
      <c r="B60" s="121" t="s">
        <v>76</v>
      </c>
      <c r="C60" s="127"/>
      <c r="D60" s="206"/>
      <c r="E60" s="206"/>
      <c r="F60" s="206">
        <f t="shared" si="15"/>
        <v>0</v>
      </c>
      <c r="G60" s="206"/>
      <c r="H60" s="206"/>
      <c r="I60" s="206"/>
      <c r="J60" s="206">
        <f>G60+H60</f>
        <v>0</v>
      </c>
    </row>
    <row r="61" spans="1:10" s="85" customFormat="1" ht="15">
      <c r="A61" s="130">
        <v>3160</v>
      </c>
      <c r="B61" s="121" t="s">
        <v>77</v>
      </c>
      <c r="C61" s="127"/>
      <c r="D61" s="206"/>
      <c r="E61" s="206"/>
      <c r="F61" s="206">
        <f t="shared" si="15"/>
        <v>0</v>
      </c>
      <c r="G61" s="206"/>
      <c r="H61" s="206"/>
      <c r="I61" s="206"/>
      <c r="J61" s="206">
        <f>G61+H61</f>
        <v>0</v>
      </c>
    </row>
    <row r="62" spans="1:10" s="85" customFormat="1" ht="15">
      <c r="A62" s="129">
        <v>3200</v>
      </c>
      <c r="B62" s="120" t="s">
        <v>78</v>
      </c>
      <c r="C62" s="126">
        <f aca="true" t="shared" si="19" ref="C62:J62">SUM(C63:C66)</f>
        <v>0</v>
      </c>
      <c r="D62" s="200">
        <f t="shared" si="19"/>
        <v>0</v>
      </c>
      <c r="E62" s="200">
        <f t="shared" si="19"/>
        <v>0</v>
      </c>
      <c r="F62" s="200">
        <f t="shared" si="19"/>
        <v>0</v>
      </c>
      <c r="G62" s="200">
        <f t="shared" si="19"/>
        <v>0</v>
      </c>
      <c r="H62" s="200">
        <f t="shared" si="19"/>
        <v>0</v>
      </c>
      <c r="I62" s="200">
        <f t="shared" si="19"/>
        <v>0</v>
      </c>
      <c r="J62" s="200">
        <f t="shared" si="19"/>
        <v>0</v>
      </c>
    </row>
    <row r="63" spans="1:10" s="85" customFormat="1" ht="15">
      <c r="A63" s="130">
        <v>3210</v>
      </c>
      <c r="B63" s="121" t="s">
        <v>79</v>
      </c>
      <c r="C63" s="127"/>
      <c r="D63" s="206"/>
      <c r="E63" s="206"/>
      <c r="F63" s="206">
        <f t="shared" si="15"/>
        <v>0</v>
      </c>
      <c r="G63" s="206"/>
      <c r="H63" s="206"/>
      <c r="I63" s="206"/>
      <c r="J63" s="206">
        <f>G63+H63</f>
        <v>0</v>
      </c>
    </row>
    <row r="64" spans="1:10" s="85" customFormat="1" ht="15">
      <c r="A64" s="130">
        <v>3220</v>
      </c>
      <c r="B64" s="121" t="s">
        <v>80</v>
      </c>
      <c r="C64" s="127"/>
      <c r="D64" s="206"/>
      <c r="E64" s="206"/>
      <c r="F64" s="206">
        <f t="shared" si="15"/>
        <v>0</v>
      </c>
      <c r="G64" s="206"/>
      <c r="H64" s="206"/>
      <c r="I64" s="206"/>
      <c r="J64" s="206">
        <f>G64+H64</f>
        <v>0</v>
      </c>
    </row>
    <row r="65" spans="1:10" s="85" customFormat="1" ht="15">
      <c r="A65" s="130">
        <v>3230</v>
      </c>
      <c r="B65" s="121" t="s">
        <v>81</v>
      </c>
      <c r="C65" s="127"/>
      <c r="D65" s="206"/>
      <c r="E65" s="206"/>
      <c r="F65" s="206">
        <f t="shared" si="15"/>
        <v>0</v>
      </c>
      <c r="G65" s="206"/>
      <c r="H65" s="206"/>
      <c r="I65" s="206"/>
      <c r="J65" s="206">
        <f>G65+H65</f>
        <v>0</v>
      </c>
    </row>
    <row r="66" spans="1:10" s="85" customFormat="1" ht="15">
      <c r="A66" s="131">
        <v>3240</v>
      </c>
      <c r="B66" s="121" t="s">
        <v>82</v>
      </c>
      <c r="C66" s="127"/>
      <c r="D66" s="206"/>
      <c r="E66" s="206"/>
      <c r="F66" s="206">
        <f t="shared" si="15"/>
        <v>0</v>
      </c>
      <c r="G66" s="206"/>
      <c r="H66" s="206"/>
      <c r="I66" s="206"/>
      <c r="J66" s="206">
        <f>G66+H66</f>
        <v>0</v>
      </c>
    </row>
    <row r="67" spans="1:10" s="85" customFormat="1" ht="15">
      <c r="A67" s="187"/>
      <c r="B67" s="112" t="s">
        <v>118</v>
      </c>
      <c r="C67" s="231">
        <f aca="true" t="shared" si="20" ref="C67:J67">C6+C47</f>
        <v>74567973</v>
      </c>
      <c r="D67" s="231">
        <f t="shared" si="20"/>
        <v>14992132</v>
      </c>
      <c r="E67" s="231">
        <f t="shared" si="20"/>
        <v>546747</v>
      </c>
      <c r="F67" s="231">
        <f t="shared" si="20"/>
        <v>89560105</v>
      </c>
      <c r="G67" s="231">
        <f t="shared" si="20"/>
        <v>79821158</v>
      </c>
      <c r="H67" s="231">
        <f t="shared" si="20"/>
        <v>15916557</v>
      </c>
      <c r="I67" s="231">
        <f t="shared" si="20"/>
        <v>705567</v>
      </c>
      <c r="J67" s="231">
        <f t="shared" si="20"/>
        <v>95737715</v>
      </c>
    </row>
    <row r="68" spans="1:10" s="109" customFormat="1" ht="14.2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.75">
      <c r="A69" s="60" t="s">
        <v>288</v>
      </c>
      <c r="B69" s="60"/>
      <c r="C69" s="60"/>
      <c r="D69" s="60"/>
      <c r="E69" s="60"/>
      <c r="F69" s="60"/>
      <c r="G69" s="60"/>
      <c r="H69" s="60"/>
      <c r="I69" s="60"/>
      <c r="J69" s="35" t="s">
        <v>117</v>
      </c>
    </row>
    <row r="70" spans="1:10" ht="15">
      <c r="A70" s="331" t="s">
        <v>162</v>
      </c>
      <c r="B70" s="331" t="s">
        <v>102</v>
      </c>
      <c r="C70" s="337" t="s">
        <v>168</v>
      </c>
      <c r="D70" s="337"/>
      <c r="E70" s="337"/>
      <c r="F70" s="337"/>
      <c r="G70" s="337" t="s">
        <v>283</v>
      </c>
      <c r="H70" s="337"/>
      <c r="I70" s="337"/>
      <c r="J70" s="338"/>
    </row>
    <row r="71" spans="1:10" ht="45">
      <c r="A71" s="333"/>
      <c r="B71" s="332"/>
      <c r="C71" s="192" t="s">
        <v>27</v>
      </c>
      <c r="D71" s="128" t="s">
        <v>28</v>
      </c>
      <c r="E71" s="172" t="s">
        <v>121</v>
      </c>
      <c r="F71" s="172" t="s">
        <v>124</v>
      </c>
      <c r="G71" s="192" t="s">
        <v>27</v>
      </c>
      <c r="H71" s="128" t="s">
        <v>28</v>
      </c>
      <c r="I71" s="172" t="s">
        <v>121</v>
      </c>
      <c r="J71" s="172" t="s">
        <v>125</v>
      </c>
    </row>
    <row r="72" spans="1:10" s="85" customFormat="1" ht="15">
      <c r="A72" s="67">
        <v>1</v>
      </c>
      <c r="B72" s="67">
        <v>2</v>
      </c>
      <c r="C72" s="27">
        <v>3</v>
      </c>
      <c r="D72" s="27">
        <v>4</v>
      </c>
      <c r="E72" s="27">
        <v>5</v>
      </c>
      <c r="F72" s="27">
        <v>6</v>
      </c>
      <c r="G72" s="27">
        <v>7</v>
      </c>
      <c r="H72" s="27">
        <v>8</v>
      </c>
      <c r="I72" s="27">
        <v>9</v>
      </c>
      <c r="J72" s="27">
        <v>10</v>
      </c>
    </row>
    <row r="73" spans="1:10" s="85" customFormat="1" ht="15">
      <c r="A73" s="67"/>
      <c r="B73" s="84"/>
      <c r="C73" s="167"/>
      <c r="D73" s="140"/>
      <c r="E73" s="140"/>
      <c r="F73" s="140"/>
      <c r="G73" s="140"/>
      <c r="H73" s="140"/>
      <c r="I73" s="140"/>
      <c r="J73" s="140"/>
    </row>
    <row r="74" spans="1:10" s="85" customFormat="1" ht="15">
      <c r="A74" s="67"/>
      <c r="B74" s="84"/>
      <c r="C74" s="167"/>
      <c r="D74" s="140"/>
      <c r="E74" s="140"/>
      <c r="F74" s="140"/>
      <c r="G74" s="140"/>
      <c r="H74" s="140"/>
      <c r="I74" s="140"/>
      <c r="J74" s="140"/>
    </row>
    <row r="75" spans="1:10" s="85" customFormat="1" ht="15">
      <c r="A75" s="139"/>
      <c r="B75" s="112" t="s">
        <v>118</v>
      </c>
      <c r="C75" s="138"/>
      <c r="D75" s="116"/>
      <c r="E75" s="116"/>
      <c r="F75" s="116"/>
      <c r="G75" s="116"/>
      <c r="H75" s="116"/>
      <c r="I75" s="116"/>
      <c r="J75" s="116"/>
    </row>
  </sheetData>
  <sheetProtection/>
  <mergeCells count="12">
    <mergeCell ref="C70:F70"/>
    <mergeCell ref="C3:F3"/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SheetLayoutView="90" zoomScalePageLayoutView="0" workbookViewId="0" topLeftCell="A1">
      <selection activeCell="B17" sqref="B17:F17"/>
    </sheetView>
  </sheetViews>
  <sheetFormatPr defaultColWidth="9.00390625" defaultRowHeight="12.75"/>
  <cols>
    <col min="1" max="1" width="3.625" style="34" customWidth="1"/>
    <col min="2" max="2" width="35.375" style="34" customWidth="1"/>
    <col min="3" max="3" width="11.625" style="34" customWidth="1"/>
    <col min="4" max="4" width="12.75390625" style="34" customWidth="1"/>
    <col min="5" max="6" width="11.625" style="34" customWidth="1"/>
    <col min="7" max="7" width="12.625" style="34" customWidth="1"/>
    <col min="8" max="8" width="12.875" style="34" customWidth="1"/>
    <col min="9" max="9" width="11.625" style="34" customWidth="1"/>
    <col min="10" max="10" width="11.875" style="34" customWidth="1"/>
    <col min="11" max="11" width="12.875" style="34" customWidth="1"/>
    <col min="12" max="12" width="11.375" style="34" customWidth="1"/>
    <col min="13" max="13" width="10.625" style="34" customWidth="1"/>
    <col min="14" max="14" width="13.125" style="34" customWidth="1"/>
    <col min="15" max="16384" width="9.125" style="34" customWidth="1"/>
  </cols>
  <sheetData>
    <row r="1" spans="6:14" s="64" customFormat="1" ht="15.75">
      <c r="F1" s="32"/>
      <c r="G1" s="32"/>
      <c r="H1" s="32"/>
      <c r="I1" s="32"/>
      <c r="J1" s="32"/>
      <c r="K1" s="57"/>
      <c r="L1" s="144"/>
      <c r="M1" s="144"/>
      <c r="N1" s="155"/>
    </row>
    <row r="2" spans="1:14" s="64" customFormat="1" ht="15.75">
      <c r="A2" s="32" t="s">
        <v>126</v>
      </c>
      <c r="B2" s="32"/>
      <c r="C2" s="32"/>
      <c r="D2" s="32"/>
      <c r="E2" s="32"/>
      <c r="F2" s="32"/>
      <c r="G2" s="32"/>
      <c r="H2" s="32"/>
      <c r="I2" s="32"/>
      <c r="J2" s="32"/>
      <c r="K2" s="57"/>
      <c r="L2" s="144"/>
      <c r="M2" s="144"/>
      <c r="N2" s="155"/>
    </row>
    <row r="3" spans="1:14" ht="15.75" customHeight="1">
      <c r="A3" s="33" t="s">
        <v>289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5" t="s">
        <v>117</v>
      </c>
    </row>
    <row r="4" spans="1:14" s="119" customFormat="1" ht="15" customHeight="1">
      <c r="A4" s="331" t="s">
        <v>11</v>
      </c>
      <c r="B4" s="331" t="s">
        <v>127</v>
      </c>
      <c r="C4" s="323" t="s">
        <v>280</v>
      </c>
      <c r="D4" s="324"/>
      <c r="E4" s="324"/>
      <c r="F4" s="325"/>
      <c r="G4" s="323" t="s">
        <v>284</v>
      </c>
      <c r="H4" s="324"/>
      <c r="I4" s="324"/>
      <c r="J4" s="325"/>
      <c r="K4" s="323" t="s">
        <v>282</v>
      </c>
      <c r="L4" s="324"/>
      <c r="M4" s="324"/>
      <c r="N4" s="325"/>
    </row>
    <row r="5" spans="1:14" s="85" customFormat="1" ht="60">
      <c r="A5" s="333"/>
      <c r="B5" s="333"/>
      <c r="C5" s="192" t="s">
        <v>27</v>
      </c>
      <c r="D5" s="128" t="s">
        <v>28</v>
      </c>
      <c r="E5" s="172" t="s">
        <v>121</v>
      </c>
      <c r="F5" s="172" t="s">
        <v>124</v>
      </c>
      <c r="G5" s="192" t="s">
        <v>27</v>
      </c>
      <c r="H5" s="128" t="s">
        <v>28</v>
      </c>
      <c r="I5" s="172" t="s">
        <v>121</v>
      </c>
      <c r="J5" s="172" t="s">
        <v>125</v>
      </c>
      <c r="K5" s="192" t="s">
        <v>27</v>
      </c>
      <c r="L5" s="128" t="s">
        <v>28</v>
      </c>
      <c r="M5" s="172" t="s">
        <v>121</v>
      </c>
      <c r="N5" s="172" t="s">
        <v>21</v>
      </c>
    </row>
    <row r="6" spans="1:14" s="85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5" customFormat="1" ht="55.5" customHeight="1">
      <c r="A7" s="148">
        <v>1</v>
      </c>
      <c r="B7" s="148" t="s">
        <v>231</v>
      </c>
      <c r="C7" s="291">
        <v>55391450</v>
      </c>
      <c r="D7" s="229">
        <v>17380500</v>
      </c>
      <c r="E7" s="229">
        <v>3898217</v>
      </c>
      <c r="F7" s="230">
        <f>C7+D7</f>
        <v>72771950</v>
      </c>
      <c r="G7" s="105">
        <v>66045700</v>
      </c>
      <c r="H7" s="105">
        <v>14051100</v>
      </c>
      <c r="I7" s="105">
        <v>1248700</v>
      </c>
      <c r="J7" s="230">
        <f>G7+H7</f>
        <v>80096800</v>
      </c>
      <c r="K7" s="105">
        <v>68970300</v>
      </c>
      <c r="L7" s="105">
        <v>14832400</v>
      </c>
      <c r="M7" s="105">
        <v>760000</v>
      </c>
      <c r="N7" s="230">
        <f>K7+L7</f>
        <v>83802700</v>
      </c>
    </row>
    <row r="8" spans="1:14" s="85" customFormat="1" ht="35.25" customHeight="1">
      <c r="A8" s="148">
        <v>2</v>
      </c>
      <c r="B8" s="148" t="s">
        <v>233</v>
      </c>
      <c r="D8" s="105"/>
      <c r="E8" s="105"/>
      <c r="F8" s="230"/>
      <c r="G8" s="105"/>
      <c r="H8" s="105">
        <v>4391600</v>
      </c>
      <c r="I8" s="105">
        <f>H8</f>
        <v>4391600</v>
      </c>
      <c r="J8" s="230">
        <f>H8</f>
        <v>4391600</v>
      </c>
      <c r="K8" s="105"/>
      <c r="L8" s="105">
        <v>2284200</v>
      </c>
      <c r="M8" s="105">
        <f>L8</f>
        <v>2284200</v>
      </c>
      <c r="N8" s="230">
        <f>L8</f>
        <v>2284200</v>
      </c>
    </row>
    <row r="9" spans="1:14" s="85" customFormat="1" ht="106.5" customHeight="1">
      <c r="A9" s="148">
        <v>3</v>
      </c>
      <c r="B9" s="149" t="s">
        <v>232</v>
      </c>
      <c r="C9" s="140"/>
      <c r="D9" s="105"/>
      <c r="E9" s="105"/>
      <c r="F9" s="230">
        <f>D9</f>
        <v>0</v>
      </c>
      <c r="G9" s="140"/>
      <c r="H9" s="105">
        <v>629600</v>
      </c>
      <c r="I9" s="105">
        <v>629600</v>
      </c>
      <c r="J9" s="230">
        <f>H9</f>
        <v>629600</v>
      </c>
      <c r="K9" s="105"/>
      <c r="L9" s="105"/>
      <c r="M9" s="105"/>
      <c r="N9" s="230">
        <f>K9+L9</f>
        <v>0</v>
      </c>
    </row>
    <row r="10" spans="1:14" s="85" customFormat="1" ht="15">
      <c r="A10" s="128"/>
      <c r="B10" s="30" t="s">
        <v>118</v>
      </c>
      <c r="C10" s="200">
        <f>C7</f>
        <v>55391450</v>
      </c>
      <c r="D10" s="201">
        <v>17380500</v>
      </c>
      <c r="E10" s="201">
        <v>3898217</v>
      </c>
      <c r="F10" s="201">
        <f>D10+C10</f>
        <v>72771950</v>
      </c>
      <c r="G10" s="201">
        <f>G7</f>
        <v>66045700</v>
      </c>
      <c r="H10" s="201">
        <f>H9+H8+H7</f>
        <v>19072300</v>
      </c>
      <c r="I10" s="201">
        <f>I9+I8+I7</f>
        <v>6269900</v>
      </c>
      <c r="J10" s="201">
        <f>H10+G10</f>
        <v>85118000</v>
      </c>
      <c r="K10" s="138">
        <f>K9+K8+K7</f>
        <v>68970300</v>
      </c>
      <c r="L10" s="138">
        <f>L9+L8+L7</f>
        <v>17116600</v>
      </c>
      <c r="M10" s="138">
        <f>M9+M8+M7</f>
        <v>3044200</v>
      </c>
      <c r="N10" s="138">
        <f>N9+N8+N7</f>
        <v>86086900</v>
      </c>
    </row>
    <row r="11" spans="6:9" s="85" customFormat="1" ht="15">
      <c r="F11" s="278"/>
      <c r="I11" s="278"/>
    </row>
    <row r="12" spans="1:14" s="85" customFormat="1" ht="15.75">
      <c r="A12" s="33" t="s">
        <v>290</v>
      </c>
      <c r="C12" s="143"/>
      <c r="D12" s="143"/>
      <c r="E12" s="143"/>
      <c r="F12" s="143"/>
      <c r="G12" s="143"/>
      <c r="H12" s="143"/>
      <c r="I12" s="143"/>
      <c r="J12" s="143"/>
      <c r="N12" s="35" t="s">
        <v>117</v>
      </c>
    </row>
    <row r="13" spans="1:14" s="85" customFormat="1" ht="15">
      <c r="A13" s="331" t="s">
        <v>11</v>
      </c>
      <c r="B13" s="339" t="s">
        <v>127</v>
      </c>
      <c r="C13" s="340"/>
      <c r="D13" s="340"/>
      <c r="E13" s="340"/>
      <c r="F13" s="341"/>
      <c r="G13" s="334" t="s">
        <v>168</v>
      </c>
      <c r="H13" s="335"/>
      <c r="I13" s="335"/>
      <c r="J13" s="336"/>
      <c r="K13" s="334" t="s">
        <v>283</v>
      </c>
      <c r="L13" s="335"/>
      <c r="M13" s="335"/>
      <c r="N13" s="336"/>
    </row>
    <row r="14" spans="1:14" s="85" customFormat="1" ht="60">
      <c r="A14" s="333"/>
      <c r="B14" s="342"/>
      <c r="C14" s="343"/>
      <c r="D14" s="343"/>
      <c r="E14" s="343"/>
      <c r="F14" s="344"/>
      <c r="G14" s="192" t="s">
        <v>27</v>
      </c>
      <c r="H14" s="128" t="s">
        <v>28</v>
      </c>
      <c r="I14" s="172" t="s">
        <v>121</v>
      </c>
      <c r="J14" s="172" t="s">
        <v>124</v>
      </c>
      <c r="K14" s="192" t="s">
        <v>27</v>
      </c>
      <c r="L14" s="128" t="s">
        <v>28</v>
      </c>
      <c r="M14" s="172" t="s">
        <v>121</v>
      </c>
      <c r="N14" s="172" t="s">
        <v>125</v>
      </c>
    </row>
    <row r="15" spans="1:14" s="85" customFormat="1" ht="15">
      <c r="A15" s="67">
        <v>1</v>
      </c>
      <c r="B15" s="346">
        <v>2</v>
      </c>
      <c r="C15" s="346"/>
      <c r="D15" s="346"/>
      <c r="E15" s="346"/>
      <c r="F15" s="346"/>
      <c r="G15" s="67">
        <v>3</v>
      </c>
      <c r="H15" s="67">
        <v>4</v>
      </c>
      <c r="I15" s="67">
        <v>5</v>
      </c>
      <c r="J15" s="67">
        <v>6</v>
      </c>
      <c r="K15" s="67">
        <v>7</v>
      </c>
      <c r="L15" s="67">
        <v>8</v>
      </c>
      <c r="M15" s="67">
        <v>9</v>
      </c>
      <c r="N15" s="67">
        <v>10</v>
      </c>
    </row>
    <row r="16" spans="1:14" s="85" customFormat="1" ht="45" customHeight="1">
      <c r="A16" s="148">
        <v>1</v>
      </c>
      <c r="B16" s="347" t="s">
        <v>231</v>
      </c>
      <c r="C16" s="348"/>
      <c r="D16" s="348"/>
      <c r="E16" s="348"/>
      <c r="F16" s="349"/>
      <c r="G16" s="206">
        <v>74567973</v>
      </c>
      <c r="H16" s="105">
        <v>14992132</v>
      </c>
      <c r="I16" s="105">
        <v>546747</v>
      </c>
      <c r="J16" s="105">
        <f>H16+G16</f>
        <v>89560105</v>
      </c>
      <c r="K16" s="206">
        <v>79821158</v>
      </c>
      <c r="L16" s="105">
        <v>15916557</v>
      </c>
      <c r="M16" s="105">
        <v>705567</v>
      </c>
      <c r="N16" s="230">
        <f>K16+L16</f>
        <v>95737715</v>
      </c>
    </row>
    <row r="17" spans="1:14" s="85" customFormat="1" ht="0.75" customHeight="1" hidden="1">
      <c r="A17" s="148">
        <v>2</v>
      </c>
      <c r="B17" s="347" t="s">
        <v>234</v>
      </c>
      <c r="C17" s="348"/>
      <c r="D17" s="348"/>
      <c r="E17" s="348"/>
      <c r="F17" s="349"/>
      <c r="G17" s="105"/>
      <c r="H17" s="105"/>
      <c r="I17" s="105"/>
      <c r="J17" s="230"/>
      <c r="K17" s="105"/>
      <c r="L17" s="105"/>
      <c r="M17" s="105"/>
      <c r="N17" s="230"/>
    </row>
    <row r="18" spans="1:14" s="85" customFormat="1" ht="15">
      <c r="A18" s="128"/>
      <c r="B18" s="345" t="s">
        <v>118</v>
      </c>
      <c r="C18" s="345"/>
      <c r="D18" s="345"/>
      <c r="E18" s="345"/>
      <c r="F18" s="345"/>
      <c r="G18" s="138">
        <f>G16</f>
        <v>74567973</v>
      </c>
      <c r="H18" s="138">
        <f>H16</f>
        <v>14992132</v>
      </c>
      <c r="I18" s="138">
        <f>I16</f>
        <v>546747</v>
      </c>
      <c r="J18" s="138">
        <f>J16</f>
        <v>89560105</v>
      </c>
      <c r="K18" s="138">
        <f>K17+K16</f>
        <v>79821158</v>
      </c>
      <c r="L18" s="138">
        <f>L17+L16</f>
        <v>15916557</v>
      </c>
      <c r="M18" s="138">
        <f>M17+M16</f>
        <v>705567</v>
      </c>
      <c r="N18" s="138">
        <f>N17+N16</f>
        <v>95737715</v>
      </c>
    </row>
    <row r="19" spans="9:13" ht="12.75">
      <c r="I19" s="277"/>
      <c r="M19" s="277"/>
    </row>
  </sheetData>
  <sheetProtection/>
  <mergeCells count="13">
    <mergeCell ref="B18:F18"/>
    <mergeCell ref="B15:F15"/>
    <mergeCell ref="B16:F16"/>
    <mergeCell ref="B17:F17"/>
    <mergeCell ref="A13:A14"/>
    <mergeCell ref="K4:N4"/>
    <mergeCell ref="B4:B5"/>
    <mergeCell ref="A4:A5"/>
    <mergeCell ref="C4:F4"/>
    <mergeCell ref="G4:J4"/>
    <mergeCell ref="B13:F14"/>
    <mergeCell ref="G13:J13"/>
    <mergeCell ref="K13:N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showZeros="0" zoomScaleSheetLayoutView="90" zoomScalePageLayoutView="0" workbookViewId="0" topLeftCell="A1">
      <selection activeCell="D24" sqref="D24:F24"/>
    </sheetView>
  </sheetViews>
  <sheetFormatPr defaultColWidth="9.00390625" defaultRowHeight="12.75"/>
  <cols>
    <col min="1" max="1" width="7.00390625" style="34" customWidth="1"/>
    <col min="2" max="2" width="41.75390625" style="34" customWidth="1"/>
    <col min="3" max="3" width="8.75390625" style="34" customWidth="1"/>
    <col min="4" max="5" width="7.875" style="34" customWidth="1"/>
    <col min="6" max="6" width="9.75390625" style="34" customWidth="1"/>
    <col min="7" max="7" width="9.875" style="34" bestFit="1" customWidth="1"/>
    <col min="8" max="9" width="11.875" style="34" customWidth="1"/>
    <col min="10" max="10" width="9.875" style="34" bestFit="1" customWidth="1"/>
    <col min="11" max="12" width="11.875" style="34" customWidth="1"/>
    <col min="13" max="13" width="9.875" style="34" bestFit="1" customWidth="1"/>
    <col min="14" max="15" width="11.875" style="34" customWidth="1"/>
    <col min="16" max="16384" width="9.125" style="34" customWidth="1"/>
  </cols>
  <sheetData>
    <row r="1" spans="8:15" s="64" customFormat="1" ht="15.75">
      <c r="H1" s="32"/>
      <c r="I1" s="32"/>
      <c r="J1" s="144"/>
      <c r="L1" s="57"/>
      <c r="M1" s="144"/>
      <c r="N1" s="144"/>
      <c r="O1" s="155"/>
    </row>
    <row r="2" spans="1:15" s="64" customFormat="1" ht="15.75">
      <c r="A2" s="32" t="s">
        <v>128</v>
      </c>
      <c r="B2" s="32"/>
      <c r="C2" s="32"/>
      <c r="D2" s="32"/>
      <c r="E2" s="32"/>
      <c r="F2" s="32"/>
      <c r="G2" s="32"/>
      <c r="H2" s="32"/>
      <c r="I2" s="32"/>
      <c r="J2" s="144"/>
      <c r="K2" s="144"/>
      <c r="L2" s="57"/>
      <c r="M2" s="144"/>
      <c r="N2" s="144"/>
      <c r="O2" s="155"/>
    </row>
    <row r="3" spans="1:14" ht="15.75">
      <c r="A3" s="33" t="s">
        <v>313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</row>
    <row r="4" spans="1:15" s="119" customFormat="1" ht="15">
      <c r="A4" s="331" t="s">
        <v>11</v>
      </c>
      <c r="B4" s="331" t="s">
        <v>12</v>
      </c>
      <c r="C4" s="331" t="s">
        <v>13</v>
      </c>
      <c r="D4" s="339" t="s">
        <v>14</v>
      </c>
      <c r="E4" s="340"/>
      <c r="F4" s="341"/>
      <c r="G4" s="334" t="s">
        <v>280</v>
      </c>
      <c r="H4" s="335"/>
      <c r="I4" s="336"/>
      <c r="J4" s="334" t="s">
        <v>284</v>
      </c>
      <c r="K4" s="335"/>
      <c r="L4" s="336"/>
      <c r="M4" s="337" t="s">
        <v>282</v>
      </c>
      <c r="N4" s="337"/>
      <c r="O4" s="337"/>
    </row>
    <row r="5" spans="1:15" s="119" customFormat="1" ht="30">
      <c r="A5" s="333"/>
      <c r="B5" s="333"/>
      <c r="C5" s="333"/>
      <c r="D5" s="342"/>
      <c r="E5" s="343"/>
      <c r="F5" s="344"/>
      <c r="G5" s="193" t="s">
        <v>27</v>
      </c>
      <c r="H5" s="193" t="s">
        <v>28</v>
      </c>
      <c r="I5" s="172" t="s">
        <v>129</v>
      </c>
      <c r="J5" s="193" t="s">
        <v>27</v>
      </c>
      <c r="K5" s="193" t="s">
        <v>28</v>
      </c>
      <c r="L5" s="172" t="s">
        <v>130</v>
      </c>
      <c r="M5" s="128" t="s">
        <v>27</v>
      </c>
      <c r="N5" s="128" t="s">
        <v>28</v>
      </c>
      <c r="O5" s="172" t="s">
        <v>131</v>
      </c>
    </row>
    <row r="6" spans="1:15" s="85" customFormat="1" ht="15">
      <c r="A6" s="67">
        <v>1</v>
      </c>
      <c r="B6" s="67">
        <v>2</v>
      </c>
      <c r="C6" s="67">
        <v>3</v>
      </c>
      <c r="D6" s="377">
        <v>4</v>
      </c>
      <c r="E6" s="378"/>
      <c r="F6" s="379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5" customFormat="1" ht="15">
      <c r="A7" s="221" t="s">
        <v>239</v>
      </c>
      <c r="B7" s="202" t="s">
        <v>104</v>
      </c>
      <c r="C7" s="145"/>
      <c r="D7" s="365"/>
      <c r="E7" s="366"/>
      <c r="F7" s="367"/>
      <c r="G7" s="146"/>
      <c r="H7" s="146"/>
      <c r="I7" s="146"/>
      <c r="J7" s="146"/>
      <c r="K7" s="146"/>
      <c r="L7" s="146"/>
      <c r="M7" s="146"/>
      <c r="N7" s="146"/>
      <c r="O7" s="167"/>
    </row>
    <row r="8" spans="1:15" s="85" customFormat="1" ht="21" customHeight="1">
      <c r="A8" s="221" t="s">
        <v>240</v>
      </c>
      <c r="B8" s="108" t="s">
        <v>181</v>
      </c>
      <c r="C8" s="145" t="s">
        <v>185</v>
      </c>
      <c r="D8" s="365" t="s">
        <v>220</v>
      </c>
      <c r="E8" s="366"/>
      <c r="F8" s="367"/>
      <c r="G8" s="146">
        <v>4</v>
      </c>
      <c r="H8" s="146"/>
      <c r="I8" s="146">
        <v>4</v>
      </c>
      <c r="J8" s="146">
        <v>4</v>
      </c>
      <c r="K8" s="146"/>
      <c r="L8" s="146">
        <v>4</v>
      </c>
      <c r="M8" s="146">
        <v>4</v>
      </c>
      <c r="N8" s="146"/>
      <c r="O8" s="167">
        <v>4</v>
      </c>
    </row>
    <row r="9" spans="1:15" s="85" customFormat="1" ht="15">
      <c r="A9" s="221" t="s">
        <v>210</v>
      </c>
      <c r="B9" s="108" t="s">
        <v>182</v>
      </c>
      <c r="C9" s="145" t="s">
        <v>185</v>
      </c>
      <c r="D9" s="368" t="s">
        <v>206</v>
      </c>
      <c r="E9" s="369"/>
      <c r="F9" s="370"/>
      <c r="G9" s="146">
        <v>468.2</v>
      </c>
      <c r="H9" s="146"/>
      <c r="I9" s="146">
        <v>468.2</v>
      </c>
      <c r="J9" s="146">
        <v>559</v>
      </c>
      <c r="K9" s="146"/>
      <c r="L9" s="146">
        <v>559</v>
      </c>
      <c r="M9" s="146">
        <v>556.5</v>
      </c>
      <c r="N9" s="146"/>
      <c r="O9" s="167">
        <v>556.5</v>
      </c>
    </row>
    <row r="10" spans="1:15" s="85" customFormat="1" ht="20.25" customHeight="1">
      <c r="A10" s="141"/>
      <c r="B10" s="142" t="s">
        <v>183</v>
      </c>
      <c r="C10" s="147"/>
      <c r="D10" s="371"/>
      <c r="E10" s="372"/>
      <c r="F10" s="373"/>
      <c r="G10" s="150"/>
      <c r="H10" s="150"/>
      <c r="I10" s="150"/>
      <c r="J10" s="150"/>
      <c r="K10" s="150"/>
      <c r="L10" s="150"/>
      <c r="M10" s="150"/>
      <c r="N10" s="150"/>
      <c r="O10" s="167"/>
    </row>
    <row r="11" spans="1:15" s="85" customFormat="1" ht="31.5" customHeight="1">
      <c r="A11" s="221" t="s">
        <v>213</v>
      </c>
      <c r="B11" s="148" t="s">
        <v>184</v>
      </c>
      <c r="C11" s="145" t="s">
        <v>185</v>
      </c>
      <c r="D11" s="374"/>
      <c r="E11" s="375"/>
      <c r="F11" s="376"/>
      <c r="G11" s="150">
        <v>4.5</v>
      </c>
      <c r="H11" s="150"/>
      <c r="I11" s="150">
        <v>4.5</v>
      </c>
      <c r="J11" s="150">
        <v>4.5</v>
      </c>
      <c r="K11" s="150"/>
      <c r="L11" s="150">
        <v>4.5</v>
      </c>
      <c r="M11" s="150">
        <v>7</v>
      </c>
      <c r="N11" s="150"/>
      <c r="O11" s="167">
        <v>7</v>
      </c>
    </row>
    <row r="12" spans="1:15" s="85" customFormat="1" ht="15" customHeight="1">
      <c r="A12" s="221" t="s">
        <v>241</v>
      </c>
      <c r="B12" s="168" t="s">
        <v>105</v>
      </c>
      <c r="C12" s="149"/>
      <c r="D12" s="355" t="s">
        <v>238</v>
      </c>
      <c r="E12" s="355"/>
      <c r="F12" s="355"/>
      <c r="G12" s="150"/>
      <c r="H12" s="150"/>
      <c r="I12" s="150"/>
      <c r="J12" s="150"/>
      <c r="K12" s="150"/>
      <c r="L12" s="150"/>
      <c r="M12" s="150"/>
      <c r="N12" s="150"/>
      <c r="O12" s="167"/>
    </row>
    <row r="13" spans="1:15" s="85" customFormat="1" ht="15">
      <c r="A13" s="221" t="s">
        <v>242</v>
      </c>
      <c r="B13" s="148" t="s">
        <v>186</v>
      </c>
      <c r="C13" s="149" t="s">
        <v>187</v>
      </c>
      <c r="D13" s="355"/>
      <c r="E13" s="355"/>
      <c r="F13" s="355"/>
      <c r="G13" s="150">
        <v>887</v>
      </c>
      <c r="H13" s="150"/>
      <c r="I13" s="150">
        <v>887</v>
      </c>
      <c r="J13" s="150">
        <v>882</v>
      </c>
      <c r="K13" s="150"/>
      <c r="L13" s="150">
        <v>882</v>
      </c>
      <c r="M13" s="150">
        <v>882</v>
      </c>
      <c r="N13" s="150"/>
      <c r="O13" s="167">
        <v>882</v>
      </c>
    </row>
    <row r="14" spans="1:15" s="85" customFormat="1" ht="15">
      <c r="A14" s="221" t="s">
        <v>243</v>
      </c>
      <c r="B14" s="148" t="s">
        <v>188</v>
      </c>
      <c r="C14" s="149" t="s">
        <v>189</v>
      </c>
      <c r="D14" s="355"/>
      <c r="E14" s="355"/>
      <c r="F14" s="355"/>
      <c r="G14" s="150">
        <v>783</v>
      </c>
      <c r="H14" s="150"/>
      <c r="I14" s="150">
        <v>783</v>
      </c>
      <c r="J14" s="150">
        <v>798</v>
      </c>
      <c r="K14" s="150">
        <f>K16+K17</f>
        <v>0</v>
      </c>
      <c r="L14" s="150">
        <v>798</v>
      </c>
      <c r="M14" s="150">
        <v>762</v>
      </c>
      <c r="N14" s="150"/>
      <c r="O14" s="150">
        <v>762</v>
      </c>
    </row>
    <row r="15" spans="1:15" s="85" customFormat="1" ht="30">
      <c r="A15" s="221" t="s">
        <v>244</v>
      </c>
      <c r="B15" s="148" t="s">
        <v>211</v>
      </c>
      <c r="C15" s="147"/>
      <c r="D15" s="355"/>
      <c r="E15" s="355"/>
      <c r="F15" s="355"/>
      <c r="G15" s="203">
        <v>783</v>
      </c>
      <c r="H15" s="150"/>
      <c r="I15" s="150">
        <v>783</v>
      </c>
      <c r="J15" s="150">
        <v>798</v>
      </c>
      <c r="K15" s="150"/>
      <c r="L15" s="150">
        <v>798</v>
      </c>
      <c r="M15" s="150">
        <v>762</v>
      </c>
      <c r="N15" s="150"/>
      <c r="O15" s="150">
        <v>762</v>
      </c>
    </row>
    <row r="16" spans="1:15" s="85" customFormat="1" ht="15">
      <c r="A16" s="221" t="s">
        <v>245</v>
      </c>
      <c r="B16" s="148" t="s">
        <v>198</v>
      </c>
      <c r="C16" s="149" t="s">
        <v>189</v>
      </c>
      <c r="D16" s="355"/>
      <c r="E16" s="355"/>
      <c r="F16" s="355"/>
      <c r="G16" s="203">
        <v>330</v>
      </c>
      <c r="H16" s="150"/>
      <c r="I16" s="203">
        <v>330</v>
      </c>
      <c r="J16" s="150">
        <v>325</v>
      </c>
      <c r="K16" s="150"/>
      <c r="L16" s="150">
        <v>325</v>
      </c>
      <c r="M16" s="150">
        <v>323</v>
      </c>
      <c r="N16" s="150"/>
      <c r="O16" s="150">
        <v>323</v>
      </c>
    </row>
    <row r="17" spans="1:15" s="85" customFormat="1" ht="15">
      <c r="A17" s="221" t="s">
        <v>246</v>
      </c>
      <c r="B17" s="148" t="s">
        <v>199</v>
      </c>
      <c r="C17" s="149" t="s">
        <v>189</v>
      </c>
      <c r="D17" s="355"/>
      <c r="E17" s="355"/>
      <c r="F17" s="355"/>
      <c r="G17" s="203">
        <v>453</v>
      </c>
      <c r="H17" s="150"/>
      <c r="I17" s="203">
        <v>453</v>
      </c>
      <c r="J17" s="150">
        <v>473</v>
      </c>
      <c r="K17" s="150"/>
      <c r="L17" s="150">
        <v>473</v>
      </c>
      <c r="M17" s="150">
        <v>439</v>
      </c>
      <c r="N17" s="150"/>
      <c r="O17" s="150">
        <v>439</v>
      </c>
    </row>
    <row r="18" spans="1:15" s="85" customFormat="1" ht="30">
      <c r="A18" s="221" t="s">
        <v>247</v>
      </c>
      <c r="B18" s="148" t="s">
        <v>235</v>
      </c>
      <c r="C18" s="149"/>
      <c r="D18" s="356" t="s">
        <v>277</v>
      </c>
      <c r="E18" s="357"/>
      <c r="F18" s="358"/>
      <c r="G18" s="150">
        <v>783</v>
      </c>
      <c r="H18" s="150"/>
      <c r="I18" s="150">
        <v>783</v>
      </c>
      <c r="J18" s="150">
        <v>765</v>
      </c>
      <c r="K18" s="150">
        <f>K20+K21</f>
        <v>0</v>
      </c>
      <c r="L18" s="150">
        <v>765</v>
      </c>
      <c r="M18" s="150">
        <f>M19+M20</f>
        <v>721</v>
      </c>
      <c r="N18" s="150"/>
      <c r="O18" s="150">
        <f>O19+O20</f>
        <v>721</v>
      </c>
    </row>
    <row r="19" spans="1:15" s="85" customFormat="1" ht="15">
      <c r="A19" s="221" t="s">
        <v>248</v>
      </c>
      <c r="B19" s="148" t="s">
        <v>198</v>
      </c>
      <c r="C19" s="149" t="s">
        <v>189</v>
      </c>
      <c r="D19" s="356"/>
      <c r="E19" s="357"/>
      <c r="F19" s="358"/>
      <c r="G19" s="203">
        <v>330</v>
      </c>
      <c r="H19" s="150"/>
      <c r="I19" s="203">
        <v>330</v>
      </c>
      <c r="J19" s="150">
        <v>320</v>
      </c>
      <c r="K19" s="150"/>
      <c r="L19" s="150">
        <v>320</v>
      </c>
      <c r="M19" s="150">
        <v>312</v>
      </c>
      <c r="N19" s="150"/>
      <c r="O19" s="150">
        <v>312</v>
      </c>
    </row>
    <row r="20" spans="1:15" s="85" customFormat="1" ht="15">
      <c r="A20" s="221" t="s">
        <v>249</v>
      </c>
      <c r="B20" s="148" t="s">
        <v>199</v>
      </c>
      <c r="C20" s="149" t="s">
        <v>189</v>
      </c>
      <c r="D20" s="359"/>
      <c r="E20" s="360"/>
      <c r="F20" s="361"/>
      <c r="G20" s="203">
        <v>453</v>
      </c>
      <c r="H20" s="150"/>
      <c r="I20" s="203">
        <v>453</v>
      </c>
      <c r="J20" s="150">
        <v>445</v>
      </c>
      <c r="K20" s="150"/>
      <c r="L20" s="150">
        <v>445</v>
      </c>
      <c r="M20" s="150">
        <v>409</v>
      </c>
      <c r="N20" s="150"/>
      <c r="O20" s="150">
        <v>409</v>
      </c>
    </row>
    <row r="21" spans="1:15" s="85" customFormat="1" ht="30">
      <c r="A21" s="221" t="s">
        <v>250</v>
      </c>
      <c r="B21" s="148" t="s">
        <v>236</v>
      </c>
      <c r="C21" s="149" t="s">
        <v>261</v>
      </c>
      <c r="D21" s="355" t="s">
        <v>262</v>
      </c>
      <c r="E21" s="355"/>
      <c r="F21" s="355"/>
      <c r="G21" s="203"/>
      <c r="H21" s="150"/>
      <c r="I21" s="203"/>
      <c r="J21" s="150"/>
      <c r="K21" s="150"/>
      <c r="L21" s="150"/>
      <c r="M21" s="150"/>
      <c r="N21" s="236">
        <v>3</v>
      </c>
      <c r="O21" s="236">
        <v>3</v>
      </c>
    </row>
    <row r="22" spans="1:15" s="85" customFormat="1" ht="30">
      <c r="A22" s="221" t="s">
        <v>251</v>
      </c>
      <c r="B22" s="148" t="s">
        <v>237</v>
      </c>
      <c r="C22" s="149" t="s">
        <v>261</v>
      </c>
      <c r="D22" s="355"/>
      <c r="E22" s="355"/>
      <c r="F22" s="355"/>
      <c r="G22" s="203"/>
      <c r="H22" s="150"/>
      <c r="I22" s="203"/>
      <c r="J22" s="241"/>
      <c r="K22" s="241"/>
      <c r="L22" s="241"/>
      <c r="M22" s="150"/>
      <c r="N22" s="236"/>
      <c r="O22" s="236"/>
    </row>
    <row r="23" spans="1:15" s="85" customFormat="1" ht="15">
      <c r="A23" s="221" t="s">
        <v>252</v>
      </c>
      <c r="B23" s="168" t="s">
        <v>212</v>
      </c>
      <c r="C23" s="149"/>
      <c r="D23" s="233"/>
      <c r="E23" s="234"/>
      <c r="F23" s="235"/>
      <c r="G23" s="203"/>
      <c r="H23" s="150"/>
      <c r="I23" s="203"/>
      <c r="J23" s="241"/>
      <c r="K23" s="241"/>
      <c r="L23" s="241"/>
      <c r="M23" s="150"/>
      <c r="N23" s="150"/>
      <c r="O23" s="167"/>
    </row>
    <row r="24" spans="1:15" s="85" customFormat="1" ht="15">
      <c r="A24" s="221" t="s">
        <v>253</v>
      </c>
      <c r="B24" s="148" t="s">
        <v>263</v>
      </c>
      <c r="C24" s="149" t="s">
        <v>226</v>
      </c>
      <c r="D24" s="355" t="s">
        <v>264</v>
      </c>
      <c r="E24" s="355"/>
      <c r="F24" s="355"/>
      <c r="G24" s="203">
        <v>70743</v>
      </c>
      <c r="H24" s="150">
        <v>22197</v>
      </c>
      <c r="I24" s="150">
        <f>G24+H24</f>
        <v>92940</v>
      </c>
      <c r="J24" s="150">
        <v>82764</v>
      </c>
      <c r="K24" s="150">
        <v>17482</v>
      </c>
      <c r="L24" s="150">
        <f>J24+K24</f>
        <v>100246</v>
      </c>
      <c r="M24" s="150">
        <v>90512</v>
      </c>
      <c r="N24" s="150">
        <v>19465</v>
      </c>
      <c r="O24" s="167">
        <f>N24+M24</f>
        <v>109977</v>
      </c>
    </row>
    <row r="25" spans="1:15" s="85" customFormat="1" ht="15">
      <c r="A25" s="221" t="s">
        <v>254</v>
      </c>
      <c r="B25" s="148" t="s">
        <v>224</v>
      </c>
      <c r="C25" s="149" t="s">
        <v>226</v>
      </c>
      <c r="D25" s="355" t="s">
        <v>278</v>
      </c>
      <c r="E25" s="355"/>
      <c r="F25" s="355"/>
      <c r="G25" s="203"/>
      <c r="H25" s="150"/>
      <c r="I25" s="150">
        <f>G25+H25</f>
        <v>0</v>
      </c>
      <c r="J25" s="150">
        <v>79089</v>
      </c>
      <c r="K25" s="150">
        <v>18011</v>
      </c>
      <c r="L25" s="150">
        <f>J25+K25</f>
        <v>97100</v>
      </c>
      <c r="M25" s="150">
        <v>87662</v>
      </c>
      <c r="N25" s="150">
        <v>20225</v>
      </c>
      <c r="O25" s="167">
        <f>N25+M25</f>
        <v>107887</v>
      </c>
    </row>
    <row r="26" spans="1:15" s="85" customFormat="1" ht="15">
      <c r="A26" s="221" t="s">
        <v>255</v>
      </c>
      <c r="B26" s="148" t="s">
        <v>216</v>
      </c>
      <c r="C26" s="149" t="s">
        <v>226</v>
      </c>
      <c r="D26" s="355"/>
      <c r="E26" s="355"/>
      <c r="F26" s="355"/>
      <c r="G26" s="203"/>
      <c r="H26" s="150"/>
      <c r="I26" s="150">
        <f>G26+H26</f>
        <v>0</v>
      </c>
      <c r="J26" s="150">
        <v>88113</v>
      </c>
      <c r="K26" s="150">
        <v>17021</v>
      </c>
      <c r="L26" s="150">
        <f>J26+K26</f>
        <v>105134</v>
      </c>
      <c r="M26" s="150">
        <v>94386</v>
      </c>
      <c r="N26" s="150">
        <v>18432</v>
      </c>
      <c r="O26" s="167">
        <f>N26+M26</f>
        <v>112818</v>
      </c>
    </row>
    <row r="27" spans="1:16" s="85" customFormat="1" ht="60">
      <c r="A27" s="221" t="s">
        <v>256</v>
      </c>
      <c r="B27" s="148" t="s">
        <v>190</v>
      </c>
      <c r="C27" s="149" t="s">
        <v>189</v>
      </c>
      <c r="D27" s="362" t="s">
        <v>265</v>
      </c>
      <c r="E27" s="363"/>
      <c r="F27" s="364"/>
      <c r="G27" s="150">
        <v>176</v>
      </c>
      <c r="H27" s="150"/>
      <c r="I27" s="150">
        <v>176</v>
      </c>
      <c r="J27" s="150">
        <v>177</v>
      </c>
      <c r="K27" s="150"/>
      <c r="L27" s="150">
        <v>177</v>
      </c>
      <c r="M27" s="150">
        <v>109</v>
      </c>
      <c r="N27" s="150"/>
      <c r="O27" s="150">
        <v>109</v>
      </c>
      <c r="P27" s="85">
        <f>P25+P26</f>
        <v>0</v>
      </c>
    </row>
    <row r="28" spans="1:15" s="85" customFormat="1" ht="30">
      <c r="A28" s="221" t="s">
        <v>257</v>
      </c>
      <c r="B28" s="148" t="s">
        <v>259</v>
      </c>
      <c r="C28" s="149" t="s">
        <v>266</v>
      </c>
      <c r="D28" s="362" t="s">
        <v>267</v>
      </c>
      <c r="E28" s="363"/>
      <c r="F28" s="364"/>
      <c r="G28" s="150"/>
      <c r="H28" s="150"/>
      <c r="I28" s="150"/>
      <c r="J28" s="150"/>
      <c r="K28" s="150">
        <v>675169</v>
      </c>
      <c r="L28" s="150">
        <v>675169</v>
      </c>
      <c r="M28" s="150"/>
      <c r="N28" s="150">
        <v>761400</v>
      </c>
      <c r="O28" s="150">
        <v>761400</v>
      </c>
    </row>
    <row r="29" spans="1:15" s="85" customFormat="1" ht="30">
      <c r="A29" s="221" t="s">
        <v>258</v>
      </c>
      <c r="B29" s="148" t="s">
        <v>260</v>
      </c>
      <c r="C29" s="149" t="s">
        <v>266</v>
      </c>
      <c r="D29" s="362" t="s">
        <v>268</v>
      </c>
      <c r="E29" s="363"/>
      <c r="F29" s="364"/>
      <c r="G29" s="150"/>
      <c r="H29" s="150"/>
      <c r="I29" s="150"/>
      <c r="J29" s="150"/>
      <c r="K29" s="150">
        <v>183150</v>
      </c>
      <c r="L29" s="150">
        <v>183150</v>
      </c>
      <c r="M29" s="150"/>
      <c r="N29" s="150"/>
      <c r="O29" s="150"/>
    </row>
    <row r="30" spans="1:15" s="85" customFormat="1" ht="15">
      <c r="A30" s="221" t="s">
        <v>269</v>
      </c>
      <c r="B30" s="168" t="s">
        <v>106</v>
      </c>
      <c r="C30" s="149"/>
      <c r="D30" s="365"/>
      <c r="E30" s="366"/>
      <c r="F30" s="367"/>
      <c r="G30" s="150"/>
      <c r="H30" s="150"/>
      <c r="I30" s="150"/>
      <c r="J30" s="150"/>
      <c r="K30" s="150"/>
      <c r="L30" s="150"/>
      <c r="M30" s="150"/>
      <c r="N30" s="150"/>
      <c r="O30" s="167"/>
    </row>
    <row r="31" spans="1:15" s="85" customFormat="1" ht="35.25" customHeight="1">
      <c r="A31" s="221" t="s">
        <v>270</v>
      </c>
      <c r="B31" s="148" t="s">
        <v>191</v>
      </c>
      <c r="C31" s="198" t="s">
        <v>192</v>
      </c>
      <c r="D31" s="365" t="s">
        <v>193</v>
      </c>
      <c r="E31" s="366"/>
      <c r="F31" s="367"/>
      <c r="G31" s="236">
        <v>100</v>
      </c>
      <c r="H31" s="236"/>
      <c r="I31" s="236">
        <v>100</v>
      </c>
      <c r="J31" s="236">
        <v>100</v>
      </c>
      <c r="K31" s="236"/>
      <c r="L31" s="236">
        <v>100</v>
      </c>
      <c r="M31" s="236">
        <v>100</v>
      </c>
      <c r="N31" s="236"/>
      <c r="O31" s="67">
        <v>100</v>
      </c>
    </row>
    <row r="32" spans="1:15" s="85" customFormat="1" ht="45.75" customHeight="1">
      <c r="A32" s="221" t="s">
        <v>271</v>
      </c>
      <c r="B32" s="148" t="s">
        <v>194</v>
      </c>
      <c r="C32" s="198" t="s">
        <v>195</v>
      </c>
      <c r="D32" s="362" t="s">
        <v>196</v>
      </c>
      <c r="E32" s="363"/>
      <c r="F32" s="364"/>
      <c r="G32" s="236">
        <v>7.1</v>
      </c>
      <c r="H32" s="236"/>
      <c r="I32" s="236">
        <v>7.1</v>
      </c>
      <c r="J32" s="236">
        <v>7.1</v>
      </c>
      <c r="K32" s="236"/>
      <c r="L32" s="236">
        <v>7.1</v>
      </c>
      <c r="M32" s="236">
        <v>7.4</v>
      </c>
      <c r="N32" s="236"/>
      <c r="O32" s="236">
        <v>7.4</v>
      </c>
    </row>
    <row r="33" spans="1:15" s="85" customFormat="1" ht="44.25" customHeight="1" hidden="1">
      <c r="A33" s="128"/>
      <c r="B33" s="148"/>
      <c r="C33" s="149"/>
      <c r="D33" s="198" t="s">
        <v>208</v>
      </c>
      <c r="E33" s="216"/>
      <c r="F33" s="217"/>
      <c r="G33" s="150"/>
      <c r="H33" s="150"/>
      <c r="I33" s="150"/>
      <c r="J33" s="150"/>
      <c r="K33" s="150"/>
      <c r="L33" s="150"/>
      <c r="M33" s="236"/>
      <c r="N33" s="236"/>
      <c r="O33" s="67"/>
    </row>
    <row r="34" spans="1:15" ht="50.25" customHeight="1">
      <c r="A34" s="237" t="s">
        <v>273</v>
      </c>
      <c r="B34" s="238" t="s">
        <v>276</v>
      </c>
      <c r="C34" s="239" t="s">
        <v>192</v>
      </c>
      <c r="D34" s="350" t="s">
        <v>275</v>
      </c>
      <c r="E34" s="351"/>
      <c r="F34" s="352"/>
      <c r="G34" s="239"/>
      <c r="H34" s="239"/>
      <c r="I34" s="239"/>
      <c r="J34" s="239"/>
      <c r="K34" s="240">
        <v>40</v>
      </c>
      <c r="L34" s="240">
        <v>40</v>
      </c>
      <c r="M34" s="240"/>
      <c r="N34" s="240"/>
      <c r="O34" s="240"/>
    </row>
    <row r="35" spans="1:15" ht="26.25" customHeight="1">
      <c r="A35" s="237" t="s">
        <v>272</v>
      </c>
      <c r="B35" s="239" t="s">
        <v>274</v>
      </c>
      <c r="C35" s="239" t="s">
        <v>192</v>
      </c>
      <c r="D35" s="353"/>
      <c r="E35" s="319"/>
      <c r="F35" s="354"/>
      <c r="G35" s="239"/>
      <c r="H35" s="239"/>
      <c r="I35" s="239"/>
      <c r="J35" s="239"/>
      <c r="K35" s="240">
        <v>50</v>
      </c>
      <c r="L35" s="240">
        <v>50</v>
      </c>
      <c r="M35" s="240"/>
      <c r="N35" s="240"/>
      <c r="O35" s="240"/>
    </row>
  </sheetData>
  <sheetProtection/>
  <mergeCells count="23">
    <mergeCell ref="A4:A5"/>
    <mergeCell ref="B4:B5"/>
    <mergeCell ref="C4:C5"/>
    <mergeCell ref="D4:F5"/>
    <mergeCell ref="J4:L4"/>
    <mergeCell ref="M4:O4"/>
    <mergeCell ref="D9:F11"/>
    <mergeCell ref="D27:F27"/>
    <mergeCell ref="D6:F6"/>
    <mergeCell ref="G4:I4"/>
    <mergeCell ref="D7:F7"/>
    <mergeCell ref="D8:F8"/>
    <mergeCell ref="D25:F26"/>
    <mergeCell ref="D34:F35"/>
    <mergeCell ref="D12:F17"/>
    <mergeCell ref="D18:F20"/>
    <mergeCell ref="D28:F28"/>
    <mergeCell ref="D29:F29"/>
    <mergeCell ref="D30:F30"/>
    <mergeCell ref="D21:F22"/>
    <mergeCell ref="D24:F24"/>
    <mergeCell ref="D31:F31"/>
    <mergeCell ref="D32:F3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zoomScalePageLayoutView="0" workbookViewId="0" topLeftCell="A13">
      <selection activeCell="N9" sqref="N9"/>
    </sheetView>
  </sheetViews>
  <sheetFormatPr defaultColWidth="9.00390625" defaultRowHeight="12.75"/>
  <cols>
    <col min="1" max="1" width="6.875" style="34" customWidth="1"/>
    <col min="2" max="2" width="41.75390625" style="34" customWidth="1"/>
    <col min="3" max="3" width="7.25390625" style="34" customWidth="1"/>
    <col min="4" max="5" width="7.875" style="34" customWidth="1"/>
    <col min="6" max="6" width="12.625" style="34" customWidth="1"/>
    <col min="7" max="7" width="9.875" style="34" bestFit="1" customWidth="1"/>
    <col min="8" max="8" width="11.875" style="34" bestFit="1" customWidth="1"/>
    <col min="9" max="9" width="11.875" style="34" customWidth="1"/>
    <col min="10" max="10" width="9.875" style="34" bestFit="1" customWidth="1"/>
    <col min="11" max="11" width="11.875" style="34" bestFit="1" customWidth="1"/>
    <col min="12" max="12" width="11.875" style="34" customWidth="1"/>
    <col min="13" max="16384" width="9.125" style="34" customWidth="1"/>
  </cols>
  <sheetData>
    <row r="1" spans="2:12" s="57" customFormat="1" ht="15.75">
      <c r="B1" s="33"/>
      <c r="C1" s="33"/>
      <c r="D1" s="33"/>
      <c r="E1" s="33"/>
      <c r="F1" s="33"/>
      <c r="G1" s="33"/>
      <c r="H1" s="144"/>
      <c r="J1" s="144"/>
      <c r="K1" s="144"/>
      <c r="L1" s="155"/>
    </row>
    <row r="2" spans="1:12" ht="15.75">
      <c r="A2" s="33" t="s">
        <v>337</v>
      </c>
      <c r="K2" s="4"/>
      <c r="L2" s="4"/>
    </row>
    <row r="3" spans="1:12" s="85" customFormat="1" ht="15">
      <c r="A3" s="331" t="s">
        <v>11</v>
      </c>
      <c r="B3" s="331" t="s">
        <v>12</v>
      </c>
      <c r="C3" s="331" t="s">
        <v>13</v>
      </c>
      <c r="D3" s="339" t="s">
        <v>14</v>
      </c>
      <c r="E3" s="340"/>
      <c r="F3" s="341"/>
      <c r="G3" s="334" t="s">
        <v>168</v>
      </c>
      <c r="H3" s="335"/>
      <c r="I3" s="336"/>
      <c r="J3" s="337" t="s">
        <v>283</v>
      </c>
      <c r="K3" s="337"/>
      <c r="L3" s="337"/>
    </row>
    <row r="4" spans="1:12" s="85" customFormat="1" ht="30">
      <c r="A4" s="333"/>
      <c r="B4" s="333"/>
      <c r="C4" s="333"/>
      <c r="D4" s="342"/>
      <c r="E4" s="343"/>
      <c r="F4" s="344"/>
      <c r="G4" s="193" t="s">
        <v>27</v>
      </c>
      <c r="H4" s="193" t="s">
        <v>28</v>
      </c>
      <c r="I4" s="172" t="s">
        <v>129</v>
      </c>
      <c r="J4" s="128" t="s">
        <v>27</v>
      </c>
      <c r="K4" s="128" t="s">
        <v>28</v>
      </c>
      <c r="L4" s="172" t="s">
        <v>130</v>
      </c>
    </row>
    <row r="5" spans="1:12" s="85" customFormat="1" ht="15">
      <c r="A5" s="67">
        <v>1</v>
      </c>
      <c r="B5" s="67">
        <v>2</v>
      </c>
      <c r="C5" s="67">
        <v>3</v>
      </c>
      <c r="D5" s="377">
        <v>4</v>
      </c>
      <c r="E5" s="378"/>
      <c r="F5" s="379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5" customFormat="1" ht="15">
      <c r="A6" s="221" t="s">
        <v>279</v>
      </c>
      <c r="B6" s="202" t="s">
        <v>104</v>
      </c>
      <c r="C6" s="145"/>
      <c r="D6" s="365"/>
      <c r="E6" s="366"/>
      <c r="F6" s="367"/>
      <c r="G6" s="146"/>
      <c r="H6" s="146"/>
      <c r="I6" s="146"/>
      <c r="J6" s="146"/>
      <c r="K6" s="146"/>
      <c r="L6" s="146"/>
    </row>
    <row r="7" spans="1:12" s="85" customFormat="1" ht="30">
      <c r="A7" s="221" t="s">
        <v>209</v>
      </c>
      <c r="B7" s="108" t="s">
        <v>181</v>
      </c>
      <c r="C7" s="145" t="s">
        <v>185</v>
      </c>
      <c r="D7" s="365" t="s">
        <v>205</v>
      </c>
      <c r="E7" s="366"/>
      <c r="F7" s="367"/>
      <c r="G7" s="146">
        <v>4</v>
      </c>
      <c r="H7" s="146"/>
      <c r="I7" s="146">
        <v>4</v>
      </c>
      <c r="J7" s="146">
        <v>4</v>
      </c>
      <c r="K7" s="146"/>
      <c r="L7" s="146">
        <v>4</v>
      </c>
    </row>
    <row r="8" spans="1:12" s="85" customFormat="1" ht="30">
      <c r="A8" s="221" t="s">
        <v>210</v>
      </c>
      <c r="B8" s="108" t="s">
        <v>182</v>
      </c>
      <c r="C8" s="145" t="s">
        <v>185</v>
      </c>
      <c r="D8" s="368" t="s">
        <v>206</v>
      </c>
      <c r="E8" s="369"/>
      <c r="F8" s="370"/>
      <c r="G8" s="146">
        <v>556.5</v>
      </c>
      <c r="H8" s="146"/>
      <c r="I8" s="146">
        <v>556.5</v>
      </c>
      <c r="J8" s="146">
        <v>556.5</v>
      </c>
      <c r="K8" s="146"/>
      <c r="L8" s="146">
        <v>556.5</v>
      </c>
    </row>
    <row r="9" spans="1:12" s="85" customFormat="1" ht="21" customHeight="1">
      <c r="A9" s="141"/>
      <c r="B9" s="142" t="s">
        <v>183</v>
      </c>
      <c r="C9" s="147"/>
      <c r="D9" s="371"/>
      <c r="E9" s="372"/>
      <c r="F9" s="373"/>
      <c r="G9" s="150"/>
      <c r="H9" s="150"/>
      <c r="I9" s="150"/>
      <c r="J9" s="150"/>
      <c r="K9" s="150"/>
      <c r="L9" s="150"/>
    </row>
    <row r="10" spans="1:12" s="85" customFormat="1" ht="30">
      <c r="A10" s="221" t="s">
        <v>213</v>
      </c>
      <c r="B10" s="148" t="s">
        <v>184</v>
      </c>
      <c r="C10" s="145" t="s">
        <v>185</v>
      </c>
      <c r="D10" s="374"/>
      <c r="E10" s="375"/>
      <c r="F10" s="376"/>
      <c r="G10" s="150">
        <v>7</v>
      </c>
      <c r="H10" s="150"/>
      <c r="I10" s="150">
        <v>7</v>
      </c>
      <c r="J10" s="150">
        <v>7</v>
      </c>
      <c r="K10" s="150"/>
      <c r="L10" s="150">
        <v>7</v>
      </c>
    </row>
    <row r="11" spans="1:12" s="85" customFormat="1" ht="15" customHeight="1">
      <c r="A11" s="221" t="s">
        <v>241</v>
      </c>
      <c r="B11" s="168" t="s">
        <v>105</v>
      </c>
      <c r="C11" s="149"/>
      <c r="D11" s="380" t="s">
        <v>207</v>
      </c>
      <c r="E11" s="381"/>
      <c r="F11" s="382"/>
      <c r="G11" s="150"/>
      <c r="H11" s="150"/>
      <c r="I11" s="150"/>
      <c r="J11" s="150"/>
      <c r="K11" s="150"/>
      <c r="L11" s="150"/>
    </row>
    <row r="12" spans="1:12" s="85" customFormat="1" ht="15">
      <c r="A12" s="221" t="s">
        <v>242</v>
      </c>
      <c r="B12" s="148" t="s">
        <v>186</v>
      </c>
      <c r="C12" s="149" t="s">
        <v>187</v>
      </c>
      <c r="D12" s="356"/>
      <c r="E12" s="357"/>
      <c r="F12" s="358"/>
      <c r="G12" s="150">
        <v>882</v>
      </c>
      <c r="H12" s="150"/>
      <c r="I12" s="150">
        <v>882</v>
      </c>
      <c r="J12" s="150">
        <v>882</v>
      </c>
      <c r="K12" s="150"/>
      <c r="L12" s="150">
        <v>882</v>
      </c>
    </row>
    <row r="13" spans="1:12" s="85" customFormat="1" ht="15">
      <c r="A13" s="221" t="s">
        <v>243</v>
      </c>
      <c r="B13" s="148" t="s">
        <v>188</v>
      </c>
      <c r="C13" s="149" t="s">
        <v>189</v>
      </c>
      <c r="D13" s="356"/>
      <c r="E13" s="357"/>
      <c r="F13" s="358"/>
      <c r="G13" s="150">
        <v>762</v>
      </c>
      <c r="H13" s="204"/>
      <c r="I13" s="150">
        <v>762</v>
      </c>
      <c r="J13" s="150">
        <v>762</v>
      </c>
      <c r="K13" s="204"/>
      <c r="L13" s="150">
        <v>762</v>
      </c>
    </row>
    <row r="14" spans="1:12" ht="30">
      <c r="A14" s="221" t="s">
        <v>244</v>
      </c>
      <c r="B14" s="148" t="s">
        <v>211</v>
      </c>
      <c r="C14" s="147"/>
      <c r="D14" s="356"/>
      <c r="E14" s="357"/>
      <c r="F14" s="358"/>
      <c r="G14" s="150">
        <v>762</v>
      </c>
      <c r="H14" s="204"/>
      <c r="I14" s="150">
        <v>762</v>
      </c>
      <c r="J14" s="150">
        <v>762</v>
      </c>
      <c r="K14" s="204"/>
      <c r="L14" s="150">
        <v>762</v>
      </c>
    </row>
    <row r="15" spans="1:12" ht="15">
      <c r="A15" s="221" t="s">
        <v>245</v>
      </c>
      <c r="B15" s="148" t="s">
        <v>198</v>
      </c>
      <c r="C15" s="149" t="s">
        <v>189</v>
      </c>
      <c r="D15" s="356"/>
      <c r="E15" s="357"/>
      <c r="F15" s="358"/>
      <c r="G15" s="150">
        <v>323</v>
      </c>
      <c r="H15" s="204"/>
      <c r="I15" s="150">
        <v>323</v>
      </c>
      <c r="J15" s="150">
        <v>323</v>
      </c>
      <c r="K15" s="204"/>
      <c r="L15" s="150">
        <v>323</v>
      </c>
    </row>
    <row r="16" spans="1:12" ht="15">
      <c r="A16" s="221" t="s">
        <v>246</v>
      </c>
      <c r="B16" s="148" t="s">
        <v>199</v>
      </c>
      <c r="C16" s="149" t="s">
        <v>189</v>
      </c>
      <c r="D16" s="356"/>
      <c r="E16" s="357"/>
      <c r="F16" s="358"/>
      <c r="G16" s="150">
        <v>439</v>
      </c>
      <c r="H16" s="204"/>
      <c r="I16" s="150">
        <v>439</v>
      </c>
      <c r="J16" s="150">
        <v>439</v>
      </c>
      <c r="K16" s="204"/>
      <c r="L16" s="150">
        <v>439</v>
      </c>
    </row>
    <row r="17" spans="1:12" ht="30" customHeight="1">
      <c r="A17" s="221" t="s">
        <v>247</v>
      </c>
      <c r="B17" s="148" t="s">
        <v>235</v>
      </c>
      <c r="C17" s="149" t="s">
        <v>189</v>
      </c>
      <c r="D17" s="355" t="s">
        <v>277</v>
      </c>
      <c r="E17" s="355"/>
      <c r="F17" s="355"/>
      <c r="G17" s="150">
        <f>G18+G19</f>
        <v>721</v>
      </c>
      <c r="H17" s="204"/>
      <c r="I17" s="150">
        <f>I18+I19</f>
        <v>721</v>
      </c>
      <c r="J17" s="150">
        <f>J18+J19</f>
        <v>721</v>
      </c>
      <c r="K17" s="204"/>
      <c r="L17" s="150">
        <f>L18+L19</f>
        <v>721</v>
      </c>
    </row>
    <row r="18" spans="1:12" ht="15">
      <c r="A18" s="221" t="s">
        <v>248</v>
      </c>
      <c r="B18" s="148" t="s">
        <v>198</v>
      </c>
      <c r="C18" s="149" t="s">
        <v>189</v>
      </c>
      <c r="D18" s="355"/>
      <c r="E18" s="355"/>
      <c r="F18" s="355"/>
      <c r="G18" s="150">
        <v>312</v>
      </c>
      <c r="H18" s="204"/>
      <c r="I18" s="150">
        <v>312</v>
      </c>
      <c r="J18" s="150">
        <v>312</v>
      </c>
      <c r="K18" s="204"/>
      <c r="L18" s="150">
        <v>312</v>
      </c>
    </row>
    <row r="19" spans="1:12" ht="15">
      <c r="A19" s="221" t="s">
        <v>249</v>
      </c>
      <c r="B19" s="148" t="s">
        <v>199</v>
      </c>
      <c r="C19" s="149" t="s">
        <v>189</v>
      </c>
      <c r="D19" s="355"/>
      <c r="E19" s="355"/>
      <c r="F19" s="355"/>
      <c r="G19" s="150">
        <v>409</v>
      </c>
      <c r="H19" s="204"/>
      <c r="I19" s="150">
        <v>409</v>
      </c>
      <c r="J19" s="150">
        <v>409</v>
      </c>
      <c r="K19" s="204"/>
      <c r="L19" s="150">
        <v>409</v>
      </c>
    </row>
    <row r="20" spans="1:12" ht="15">
      <c r="A20" s="221" t="s">
        <v>252</v>
      </c>
      <c r="B20" s="168" t="s">
        <v>212</v>
      </c>
      <c r="C20" s="149"/>
      <c r="D20" s="310"/>
      <c r="E20" s="311"/>
      <c r="F20" s="312"/>
      <c r="G20" s="204"/>
      <c r="H20" s="204"/>
      <c r="I20" s="204"/>
      <c r="J20" s="204"/>
      <c r="K20" s="204"/>
      <c r="L20" s="204"/>
    </row>
    <row r="21" spans="1:12" ht="30">
      <c r="A21" s="221" t="s">
        <v>253</v>
      </c>
      <c r="B21" s="148" t="s">
        <v>197</v>
      </c>
      <c r="C21" s="149" t="s">
        <v>266</v>
      </c>
      <c r="D21" s="355" t="s">
        <v>346</v>
      </c>
      <c r="E21" s="355"/>
      <c r="F21" s="355"/>
      <c r="G21" s="204">
        <v>97858</v>
      </c>
      <c r="H21" s="204">
        <v>19675</v>
      </c>
      <c r="I21" s="204">
        <f>G21+H21</f>
        <v>117533</v>
      </c>
      <c r="J21" s="204">
        <v>104752</v>
      </c>
      <c r="K21" s="204">
        <v>20888</v>
      </c>
      <c r="L21" s="204">
        <f>J21+K21</f>
        <v>125640</v>
      </c>
    </row>
    <row r="22" spans="1:12" ht="15">
      <c r="A22" s="221" t="s">
        <v>214</v>
      </c>
      <c r="B22" s="148" t="s">
        <v>215</v>
      </c>
      <c r="C22" s="149" t="s">
        <v>266</v>
      </c>
      <c r="D22" s="355" t="s">
        <v>278</v>
      </c>
      <c r="E22" s="355"/>
      <c r="F22" s="355"/>
      <c r="G22" s="204">
        <v>93422</v>
      </c>
      <c r="H22" s="34">
        <v>18783</v>
      </c>
      <c r="I22" s="204">
        <f>G22+H22</f>
        <v>112205</v>
      </c>
      <c r="J22" s="204">
        <v>100004</v>
      </c>
      <c r="K22" s="204">
        <v>19941</v>
      </c>
      <c r="L22" s="204">
        <f>J22+K22</f>
        <v>119945</v>
      </c>
    </row>
    <row r="23" spans="1:12" ht="22.5" customHeight="1">
      <c r="A23" s="221" t="s">
        <v>255</v>
      </c>
      <c r="B23" s="148" t="s">
        <v>216</v>
      </c>
      <c r="C23" s="149" t="s">
        <v>266</v>
      </c>
      <c r="D23" s="355"/>
      <c r="E23" s="355"/>
      <c r="F23" s="355"/>
      <c r="G23" s="204">
        <v>103887</v>
      </c>
      <c r="H23" s="204">
        <v>20887</v>
      </c>
      <c r="I23" s="204">
        <f>G23+H23</f>
        <v>124774</v>
      </c>
      <c r="J23" s="204">
        <v>111206</v>
      </c>
      <c r="K23" s="204">
        <v>22175</v>
      </c>
      <c r="L23" s="204">
        <f>J23+K23</f>
        <v>133381</v>
      </c>
    </row>
    <row r="24" spans="1:12" ht="60">
      <c r="A24" s="221" t="s">
        <v>256</v>
      </c>
      <c r="B24" s="148" t="s">
        <v>190</v>
      </c>
      <c r="C24" s="149" t="s">
        <v>189</v>
      </c>
      <c r="D24" s="362" t="s">
        <v>221</v>
      </c>
      <c r="E24" s="363"/>
      <c r="F24" s="364"/>
      <c r="G24" s="204">
        <v>109</v>
      </c>
      <c r="H24" s="204"/>
      <c r="I24" s="204">
        <v>109</v>
      </c>
      <c r="J24" s="204">
        <v>109</v>
      </c>
      <c r="K24" s="204"/>
      <c r="L24" s="204">
        <v>109</v>
      </c>
    </row>
    <row r="25" spans="1:12" ht="15">
      <c r="A25" s="221" t="s">
        <v>217</v>
      </c>
      <c r="B25" s="168" t="s">
        <v>106</v>
      </c>
      <c r="C25" s="149"/>
      <c r="D25" s="198"/>
      <c r="E25" s="216"/>
      <c r="F25" s="217"/>
      <c r="G25" s="204"/>
      <c r="H25" s="204"/>
      <c r="I25" s="204"/>
      <c r="J25" s="204"/>
      <c r="K25" s="204"/>
      <c r="L25" s="204"/>
    </row>
    <row r="26" spans="1:12" ht="35.25" customHeight="1">
      <c r="A26" s="221" t="s">
        <v>218</v>
      </c>
      <c r="B26" s="148" t="s">
        <v>191</v>
      </c>
      <c r="C26" s="198" t="s">
        <v>192</v>
      </c>
      <c r="D26" s="365" t="s">
        <v>193</v>
      </c>
      <c r="E26" s="366"/>
      <c r="F26" s="367"/>
      <c r="G26" s="204">
        <v>100</v>
      </c>
      <c r="H26" s="204"/>
      <c r="I26" s="204">
        <v>100</v>
      </c>
      <c r="J26" s="204">
        <v>100</v>
      </c>
      <c r="K26" s="204"/>
      <c r="L26" s="204">
        <v>100</v>
      </c>
    </row>
    <row r="27" spans="1:12" ht="64.5" customHeight="1">
      <c r="A27" s="221" t="s">
        <v>219</v>
      </c>
      <c r="B27" s="148" t="s">
        <v>194</v>
      </c>
      <c r="C27" s="198" t="s">
        <v>195</v>
      </c>
      <c r="D27" s="362" t="s">
        <v>196</v>
      </c>
      <c r="E27" s="363"/>
      <c r="F27" s="364"/>
      <c r="G27" s="150">
        <v>7.4</v>
      </c>
      <c r="H27" s="150"/>
      <c r="I27" s="150">
        <v>7.4</v>
      </c>
      <c r="J27" s="150">
        <v>7.4</v>
      </c>
      <c r="K27" s="150"/>
      <c r="L27" s="204">
        <v>7.4</v>
      </c>
    </row>
  </sheetData>
  <sheetProtection/>
  <mergeCells count="17">
    <mergeCell ref="D27:F27"/>
    <mergeCell ref="D11:F16"/>
    <mergeCell ref="D17:F19"/>
    <mergeCell ref="D22:F23"/>
    <mergeCell ref="D21:F21"/>
    <mergeCell ref="A3:A4"/>
    <mergeCell ref="B3:B4"/>
    <mergeCell ref="C3:C4"/>
    <mergeCell ref="D3:F4"/>
    <mergeCell ref="D24:F24"/>
    <mergeCell ref="D26:F26"/>
    <mergeCell ref="D6:F6"/>
    <mergeCell ref="D7:F7"/>
    <mergeCell ref="D8:F10"/>
    <mergeCell ref="D5:F5"/>
    <mergeCell ref="G3:I3"/>
    <mergeCell ref="J3:L3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showZeros="0" zoomScaleSheetLayoutView="100" zoomScalePageLayoutView="0" workbookViewId="0" topLeftCell="A1">
      <selection activeCell="F1" sqref="E1:F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3" width="11.00390625" style="3" customWidth="1"/>
    <col min="4" max="4" width="11.75390625" style="3" customWidth="1"/>
    <col min="5" max="5" width="11.25390625" style="3" customWidth="1"/>
    <col min="6" max="6" width="11.875" style="3" customWidth="1"/>
    <col min="7" max="7" width="9.25390625" style="3" customWidth="1"/>
    <col min="8" max="8" width="13.25390625" style="3" customWidth="1"/>
    <col min="9" max="9" width="10.375" style="3" customWidth="1"/>
    <col min="10" max="11" width="11.25390625" style="3" customWidth="1"/>
    <col min="12" max="12" width="14.625" style="3" customWidth="1"/>
    <col min="13" max="13" width="13.375" style="3" customWidth="1"/>
    <col min="14" max="14" width="13.625" style="3" customWidth="1"/>
    <col min="15" max="15" width="13.875" style="3" customWidth="1"/>
    <col min="16" max="16" width="12.875" style="3" customWidth="1"/>
    <col min="17" max="17" width="2.00390625" style="3" customWidth="1"/>
    <col min="18" max="18" width="12.625" style="3" hidden="1" customWidth="1"/>
    <col min="19" max="19" width="13.00390625" style="3" hidden="1" customWidth="1"/>
    <col min="20" max="20" width="11.75390625" style="3" hidden="1" customWidth="1"/>
    <col min="21" max="21" width="13.375" style="3" hidden="1" customWidth="1"/>
    <col min="22" max="22" width="9.125" style="3" hidden="1" customWidth="1"/>
    <col min="23" max="23" width="14.25390625" style="3" bestFit="1" customWidth="1"/>
    <col min="24" max="24" width="14.00390625" style="3" customWidth="1"/>
    <col min="25" max="25" width="14.75390625" style="3" customWidth="1"/>
    <col min="26" max="26" width="13.875" style="3" customWidth="1"/>
    <col min="27" max="27" width="16.625" style="3" customWidth="1"/>
    <col min="28" max="16384" width="9.125" style="3" customWidth="1"/>
  </cols>
  <sheetData>
    <row r="1" spans="8:11" s="12" customFormat="1" ht="15.75">
      <c r="H1" s="57"/>
      <c r="I1" s="144"/>
      <c r="J1" s="144"/>
      <c r="K1" s="155"/>
    </row>
    <row r="2" spans="1:11" s="12" customFormat="1" ht="15.75">
      <c r="A2" s="9" t="s">
        <v>108</v>
      </c>
      <c r="B2" s="9"/>
      <c r="C2" s="9"/>
      <c r="D2" s="9"/>
      <c r="E2" s="9"/>
      <c r="F2" s="9"/>
      <c r="G2" s="9"/>
      <c r="H2" s="16"/>
      <c r="I2" s="16"/>
      <c r="J2" s="16"/>
      <c r="K2" s="35" t="s">
        <v>117</v>
      </c>
    </row>
    <row r="3" spans="1:11" s="11" customFormat="1" ht="15">
      <c r="A3" s="321" t="s">
        <v>16</v>
      </c>
      <c r="B3" s="383" t="s">
        <v>280</v>
      </c>
      <c r="C3" s="383"/>
      <c r="D3" s="321" t="s">
        <v>284</v>
      </c>
      <c r="E3" s="321"/>
      <c r="F3" s="383" t="s">
        <v>282</v>
      </c>
      <c r="G3" s="383"/>
      <c r="H3" s="321" t="s">
        <v>168</v>
      </c>
      <c r="I3" s="321"/>
      <c r="J3" s="321" t="s">
        <v>283</v>
      </c>
      <c r="K3" s="321"/>
    </row>
    <row r="4" spans="1:11" s="11" customFormat="1" ht="30">
      <c r="A4" s="321"/>
      <c r="B4" s="172" t="s">
        <v>27</v>
      </c>
      <c r="C4" s="172" t="s">
        <v>28</v>
      </c>
      <c r="D4" s="172" t="s">
        <v>27</v>
      </c>
      <c r="E4" s="172" t="s">
        <v>28</v>
      </c>
      <c r="F4" s="172" t="s">
        <v>27</v>
      </c>
      <c r="G4" s="172" t="s">
        <v>28</v>
      </c>
      <c r="H4" s="172" t="s">
        <v>27</v>
      </c>
      <c r="I4" s="172" t="s">
        <v>28</v>
      </c>
      <c r="J4" s="172" t="s">
        <v>27</v>
      </c>
      <c r="K4" s="172" t="s">
        <v>28</v>
      </c>
    </row>
    <row r="5" spans="1:11" s="11" customFormat="1" ht="1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27" s="11" customFormat="1" ht="15">
      <c r="A6" s="151" t="s">
        <v>83</v>
      </c>
      <c r="B6" s="299">
        <f>B7+B8</f>
        <v>18311844</v>
      </c>
      <c r="C6" s="72"/>
      <c r="D6" s="299">
        <f>D7+D8</f>
        <v>19865377</v>
      </c>
      <c r="E6" s="72">
        <f aca="true" t="shared" si="0" ref="E6:K6">SUM(E7:E8)</f>
        <v>0</v>
      </c>
      <c r="F6" s="299">
        <f>F7+F8</f>
        <v>21770300</v>
      </c>
      <c r="G6" s="72">
        <f t="shared" si="0"/>
        <v>0</v>
      </c>
      <c r="H6" s="299">
        <f>H7+H8</f>
        <v>23511924</v>
      </c>
      <c r="I6" s="72">
        <f t="shared" si="0"/>
        <v>0</v>
      </c>
      <c r="J6" s="299">
        <f>H6*107.7/100</f>
        <v>25322342</v>
      </c>
      <c r="K6" s="246">
        <f t="shared" si="0"/>
        <v>0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W6" s="209"/>
      <c r="X6" s="209"/>
      <c r="Y6" s="209"/>
      <c r="Z6" s="209"/>
      <c r="AA6" s="209"/>
    </row>
    <row r="7" spans="1:27" s="11" customFormat="1" ht="15">
      <c r="A7" s="151" t="s">
        <v>84</v>
      </c>
      <c r="B7" s="299">
        <v>15420377</v>
      </c>
      <c r="C7" s="72"/>
      <c r="D7" s="299">
        <v>16781848</v>
      </c>
      <c r="E7" s="72"/>
      <c r="F7" s="299">
        <v>18307900</v>
      </c>
      <c r="G7" s="72"/>
      <c r="H7" s="299">
        <f>F7*108/100</f>
        <v>19772532</v>
      </c>
      <c r="I7" s="72"/>
      <c r="J7" s="299">
        <f aca="true" t="shared" si="1" ref="J7:J17">H7*107.7/100</f>
        <v>21295017</v>
      </c>
      <c r="K7" s="246"/>
      <c r="L7" s="209"/>
      <c r="M7" s="209"/>
      <c r="N7" s="209"/>
      <c r="O7" s="209"/>
      <c r="P7" s="209"/>
      <c r="Q7" s="209"/>
      <c r="R7" s="209"/>
      <c r="S7" s="209"/>
      <c r="T7" s="209"/>
      <c r="U7" s="209"/>
      <c r="W7" s="209"/>
      <c r="X7" s="209"/>
      <c r="Y7" s="209"/>
      <c r="Z7" s="209"/>
      <c r="AA7" s="209"/>
    </row>
    <row r="8" spans="1:27" s="11" customFormat="1" ht="15">
      <c r="A8" s="151" t="s">
        <v>85</v>
      </c>
      <c r="B8" s="299">
        <v>2891467</v>
      </c>
      <c r="C8" s="72"/>
      <c r="D8" s="299">
        <v>3083529</v>
      </c>
      <c r="E8" s="72"/>
      <c r="F8" s="299">
        <v>3462400</v>
      </c>
      <c r="G8" s="72"/>
      <c r="H8" s="299">
        <f aca="true" t="shared" si="2" ref="H8:H17">F8*108/100</f>
        <v>3739392</v>
      </c>
      <c r="I8" s="72"/>
      <c r="J8" s="299">
        <f t="shared" si="1"/>
        <v>4027325</v>
      </c>
      <c r="K8" s="246"/>
      <c r="L8" s="209"/>
      <c r="M8" s="209"/>
      <c r="N8" s="209"/>
      <c r="O8" s="209"/>
      <c r="P8" s="209"/>
      <c r="Q8" s="209"/>
      <c r="R8" s="209"/>
      <c r="S8" s="209"/>
      <c r="T8" s="209"/>
      <c r="U8" s="209"/>
      <c r="W8" s="209"/>
      <c r="X8" s="209"/>
      <c r="Y8" s="209"/>
      <c r="Z8" s="209"/>
      <c r="AA8" s="209"/>
    </row>
    <row r="9" spans="1:27" s="11" customFormat="1" ht="15">
      <c r="A9" s="151" t="s">
        <v>86</v>
      </c>
      <c r="B9" s="299">
        <v>1488802</v>
      </c>
      <c r="C9" s="72"/>
      <c r="D9" s="299">
        <v>1921890</v>
      </c>
      <c r="E9" s="72"/>
      <c r="F9" s="299">
        <v>1827600</v>
      </c>
      <c r="G9" s="72"/>
      <c r="H9" s="299">
        <f t="shared" si="2"/>
        <v>1973808</v>
      </c>
      <c r="I9" s="72"/>
      <c r="J9" s="299">
        <f t="shared" si="1"/>
        <v>2125791</v>
      </c>
      <c r="K9" s="246"/>
      <c r="L9" s="209"/>
      <c r="M9" s="209"/>
      <c r="N9" s="209"/>
      <c r="O9" s="209"/>
      <c r="P9" s="209"/>
      <c r="Q9" s="209"/>
      <c r="R9" s="209"/>
      <c r="S9" s="209"/>
      <c r="T9" s="209"/>
      <c r="U9" s="209"/>
      <c r="W9" s="209"/>
      <c r="X9" s="209"/>
      <c r="Y9" s="209"/>
      <c r="Z9" s="209"/>
      <c r="AA9" s="209"/>
    </row>
    <row r="10" spans="1:27" s="11" customFormat="1" ht="15">
      <c r="A10" s="151" t="s">
        <v>87</v>
      </c>
      <c r="B10" s="299">
        <v>1581407</v>
      </c>
      <c r="C10" s="72"/>
      <c r="D10" s="299">
        <v>1707404</v>
      </c>
      <c r="E10" s="72"/>
      <c r="F10" s="299">
        <v>1658000</v>
      </c>
      <c r="G10" s="72"/>
      <c r="H10" s="299">
        <f t="shared" si="2"/>
        <v>1790640</v>
      </c>
      <c r="I10" s="72"/>
      <c r="J10" s="299">
        <f t="shared" si="1"/>
        <v>1928519</v>
      </c>
      <c r="K10" s="246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X10" s="209"/>
      <c r="Y10" s="209"/>
      <c r="Z10" s="209"/>
      <c r="AA10" s="209"/>
    </row>
    <row r="11" spans="1:27" s="11" customFormat="1" ht="15">
      <c r="A11" s="152" t="s">
        <v>109</v>
      </c>
      <c r="B11" s="299">
        <v>425194</v>
      </c>
      <c r="C11" s="72"/>
      <c r="D11" s="299">
        <v>557055</v>
      </c>
      <c r="E11" s="72"/>
      <c r="F11" s="299">
        <v>880200</v>
      </c>
      <c r="G11" s="72"/>
      <c r="H11" s="299">
        <f t="shared" si="2"/>
        <v>950616</v>
      </c>
      <c r="I11" s="72"/>
      <c r="J11" s="299">
        <f t="shared" si="1"/>
        <v>1023813</v>
      </c>
      <c r="K11" s="246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W11" s="209"/>
      <c r="X11" s="209"/>
      <c r="Y11" s="209"/>
      <c r="Z11" s="209"/>
      <c r="AA11" s="209"/>
    </row>
    <row r="12" spans="1:27" s="11" customFormat="1" ht="15">
      <c r="A12" s="151" t="s">
        <v>88</v>
      </c>
      <c r="B12" s="299">
        <v>1013531</v>
      </c>
      <c r="C12" s="72"/>
      <c r="D12" s="299">
        <v>1174181</v>
      </c>
      <c r="E12" s="72"/>
      <c r="F12" s="299">
        <v>1814192</v>
      </c>
      <c r="G12" s="72"/>
      <c r="H12" s="299">
        <f t="shared" si="2"/>
        <v>1959327</v>
      </c>
      <c r="I12" s="72"/>
      <c r="J12" s="299">
        <f t="shared" si="1"/>
        <v>2110195</v>
      </c>
      <c r="K12" s="246"/>
      <c r="L12" s="209"/>
      <c r="M12" s="209"/>
      <c r="N12" s="209"/>
      <c r="P12" s="209"/>
      <c r="Q12" s="209"/>
      <c r="R12" s="209"/>
      <c r="S12" s="209"/>
      <c r="T12" s="209"/>
      <c r="U12" s="209"/>
      <c r="W12" s="209"/>
      <c r="X12" s="209"/>
      <c r="Y12" s="209"/>
      <c r="Z12" s="209"/>
      <c r="AA12" s="209"/>
    </row>
    <row r="13" spans="1:27" s="11" customFormat="1" ht="15">
      <c r="A13" s="151" t="s">
        <v>89</v>
      </c>
      <c r="B13" s="299">
        <v>0</v>
      </c>
      <c r="C13" s="72"/>
      <c r="D13" s="299"/>
      <c r="E13" s="72"/>
      <c r="F13" s="299">
        <f>B13+C13+D13+E13</f>
        <v>0</v>
      </c>
      <c r="G13" s="72"/>
      <c r="H13" s="299">
        <f t="shared" si="2"/>
        <v>0</v>
      </c>
      <c r="I13" s="72"/>
      <c r="J13" s="299">
        <f t="shared" si="1"/>
        <v>0</v>
      </c>
      <c r="K13" s="246"/>
      <c r="P13" s="209"/>
      <c r="U13" s="209"/>
      <c r="AA13" s="209"/>
    </row>
    <row r="14" spans="1:27" s="11" customFormat="1" ht="15">
      <c r="A14" s="151" t="s">
        <v>90</v>
      </c>
      <c r="B14" s="299">
        <v>284376</v>
      </c>
      <c r="C14" s="72"/>
      <c r="D14" s="299">
        <v>538738</v>
      </c>
      <c r="E14" s="72"/>
      <c r="F14" s="299"/>
      <c r="G14" s="72"/>
      <c r="H14" s="299">
        <f t="shared" si="2"/>
        <v>0</v>
      </c>
      <c r="I14" s="72"/>
      <c r="J14" s="299">
        <f t="shared" si="1"/>
        <v>0</v>
      </c>
      <c r="K14" s="246"/>
      <c r="L14" s="209"/>
      <c r="M14" s="209"/>
      <c r="N14" s="209"/>
      <c r="P14" s="209"/>
      <c r="R14" s="209"/>
      <c r="S14" s="209"/>
      <c r="U14" s="209"/>
      <c r="Y14" s="209"/>
      <c r="AA14" s="209"/>
    </row>
    <row r="15" spans="1:27" s="11" customFormat="1" ht="15">
      <c r="A15" s="151" t="s">
        <v>91</v>
      </c>
      <c r="B15" s="299">
        <v>135400</v>
      </c>
      <c r="C15" s="72"/>
      <c r="D15" s="299"/>
      <c r="E15" s="72"/>
      <c r="F15" s="299">
        <v>291500</v>
      </c>
      <c r="G15" s="72"/>
      <c r="H15" s="299">
        <f t="shared" si="2"/>
        <v>314820</v>
      </c>
      <c r="I15" s="72"/>
      <c r="J15" s="299">
        <f t="shared" si="1"/>
        <v>339061</v>
      </c>
      <c r="K15" s="246"/>
      <c r="L15" s="209"/>
      <c r="N15" s="209"/>
      <c r="O15" s="209"/>
      <c r="P15" s="209"/>
      <c r="Q15" s="209"/>
      <c r="S15" s="209"/>
      <c r="T15" s="209"/>
      <c r="U15" s="209"/>
      <c r="W15" s="209"/>
      <c r="X15" s="209"/>
      <c r="Y15" s="209"/>
      <c r="Z15" s="209"/>
      <c r="AA15" s="209"/>
    </row>
    <row r="16" spans="1:27" s="11" customFormat="1" ht="45">
      <c r="A16" s="152" t="s">
        <v>338</v>
      </c>
      <c r="B16" s="299">
        <v>1278642</v>
      </c>
      <c r="C16" s="72"/>
      <c r="D16" s="299">
        <v>1731005</v>
      </c>
      <c r="E16" s="72"/>
      <c r="F16" s="299">
        <v>1845300</v>
      </c>
      <c r="G16" s="72"/>
      <c r="H16" s="299">
        <f t="shared" si="2"/>
        <v>1992924</v>
      </c>
      <c r="I16" s="72"/>
      <c r="J16" s="299">
        <f t="shared" si="1"/>
        <v>2146379</v>
      </c>
      <c r="K16" s="246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W16" s="209"/>
      <c r="X16" s="209"/>
      <c r="Y16" s="209"/>
      <c r="Z16" s="209"/>
      <c r="AA16" s="209"/>
    </row>
    <row r="17" spans="1:27" s="11" customFormat="1" ht="15">
      <c r="A17" s="152" t="s">
        <v>114</v>
      </c>
      <c r="B17" s="299">
        <v>6058304</v>
      </c>
      <c r="C17" s="72"/>
      <c r="D17" s="299">
        <v>6581650</v>
      </c>
      <c r="E17" s="72"/>
      <c r="F17" s="299">
        <v>8168308</v>
      </c>
      <c r="G17" s="72"/>
      <c r="H17" s="299">
        <f t="shared" si="2"/>
        <v>8821773</v>
      </c>
      <c r="I17" s="72"/>
      <c r="J17" s="299">
        <f t="shared" si="1"/>
        <v>9501050</v>
      </c>
      <c r="K17" s="246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W17" s="209"/>
      <c r="X17" s="209"/>
      <c r="Y17" s="209"/>
      <c r="Z17" s="209"/>
      <c r="AA17" s="209"/>
    </row>
    <row r="18" spans="1:27" s="154" customFormat="1" ht="15">
      <c r="A18" s="153" t="s">
        <v>118</v>
      </c>
      <c r="B18" s="213">
        <f>B17+B16+B15+B14+B12+B11+B10+B9++B6</f>
        <v>30577500</v>
      </c>
      <c r="C18" s="73"/>
      <c r="D18" s="213">
        <f>D17+D16+D15+D14+D12+D11+D10+D9+D6</f>
        <v>34077300</v>
      </c>
      <c r="E18" s="73">
        <f>E6+SUM(E9:E16)</f>
        <v>0</v>
      </c>
      <c r="F18" s="213">
        <f>F17+F16+F15+F12+F11+F10+F9+F6</f>
        <v>38255400</v>
      </c>
      <c r="G18" s="213">
        <f>G17+G16+G15+G14+G12+G11+G10+G9+G6</f>
        <v>0</v>
      </c>
      <c r="H18" s="213">
        <f>H17+H16+H15+H12+H11+H10+H9+H6</f>
        <v>41315832</v>
      </c>
      <c r="I18" s="213">
        <f>I17+I16+I15+I14+I12+I11+I10+I9+I6</f>
        <v>0</v>
      </c>
      <c r="J18" s="213">
        <f>J17+J16+J15+J14+J12+J11+J10+J9+J6</f>
        <v>44497150</v>
      </c>
      <c r="K18" s="73">
        <f>K6+SUM(K9:K16)</f>
        <v>0</v>
      </c>
      <c r="L18" s="210"/>
      <c r="M18" s="210"/>
      <c r="N18" s="210"/>
      <c r="O18" s="210"/>
      <c r="P18" s="209"/>
      <c r="W18" s="210"/>
      <c r="X18" s="210"/>
      <c r="Y18" s="210"/>
      <c r="Z18" s="211"/>
      <c r="AA18" s="210"/>
    </row>
    <row r="19" spans="1:11" s="11" customFormat="1" ht="45">
      <c r="A19" s="152" t="s">
        <v>132</v>
      </c>
      <c r="B19" s="169" t="s">
        <v>164</v>
      </c>
      <c r="C19" s="170"/>
      <c r="D19" s="247" t="s">
        <v>164</v>
      </c>
      <c r="E19" s="170"/>
      <c r="F19" s="169" t="s">
        <v>164</v>
      </c>
      <c r="G19" s="170"/>
      <c r="H19" s="169" t="s">
        <v>164</v>
      </c>
      <c r="I19" s="170"/>
      <c r="J19" s="169" t="s">
        <v>164</v>
      </c>
      <c r="K19" s="170"/>
    </row>
    <row r="21" spans="6:7" ht="12.75">
      <c r="F21" s="212"/>
      <c r="G21" s="212"/>
    </row>
    <row r="23" ht="12.75">
      <c r="F23" s="212"/>
    </row>
    <row r="24" ht="12.75">
      <c r="G24" s="212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showZeros="0" zoomScaleSheetLayoutView="100" zoomScalePageLayoutView="0" workbookViewId="0" topLeftCell="A1">
      <selection activeCell="C7" sqref="C7:O13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1"/>
      <c r="L1" s="101"/>
      <c r="M1" s="101"/>
      <c r="N1" s="101"/>
      <c r="O1" s="101"/>
      <c r="P1" s="101"/>
    </row>
    <row r="2" spans="1:5" s="12" customFormat="1" ht="15.75">
      <c r="A2" s="9" t="s">
        <v>133</v>
      </c>
      <c r="C2" s="9"/>
      <c r="D2" s="9"/>
      <c r="E2" s="9"/>
    </row>
    <row r="3" spans="1:16" s="7" customFormat="1" ht="15">
      <c r="A3" s="331" t="s">
        <v>11</v>
      </c>
      <c r="B3" s="384" t="s">
        <v>92</v>
      </c>
      <c r="C3" s="321" t="s">
        <v>280</v>
      </c>
      <c r="D3" s="321"/>
      <c r="E3" s="321"/>
      <c r="F3" s="321"/>
      <c r="G3" s="321" t="s">
        <v>281</v>
      </c>
      <c r="H3" s="321"/>
      <c r="I3" s="321"/>
      <c r="J3" s="321"/>
      <c r="K3" s="321" t="s">
        <v>282</v>
      </c>
      <c r="L3" s="321"/>
      <c r="M3" s="321" t="s">
        <v>168</v>
      </c>
      <c r="N3" s="321"/>
      <c r="O3" s="321" t="s">
        <v>283</v>
      </c>
      <c r="P3" s="321"/>
    </row>
    <row r="4" spans="1:16" ht="13.5" customHeight="1">
      <c r="A4" s="386"/>
      <c r="B4" s="387"/>
      <c r="C4" s="321" t="s">
        <v>27</v>
      </c>
      <c r="D4" s="321"/>
      <c r="E4" s="321" t="s">
        <v>28</v>
      </c>
      <c r="F4" s="321"/>
      <c r="G4" s="321" t="s">
        <v>27</v>
      </c>
      <c r="H4" s="321"/>
      <c r="I4" s="321" t="s">
        <v>28</v>
      </c>
      <c r="J4" s="321"/>
      <c r="K4" s="384" t="s">
        <v>135</v>
      </c>
      <c r="L4" s="384" t="s">
        <v>136</v>
      </c>
      <c r="M4" s="384" t="s">
        <v>135</v>
      </c>
      <c r="N4" s="384" t="s">
        <v>136</v>
      </c>
      <c r="O4" s="384" t="s">
        <v>135</v>
      </c>
      <c r="P4" s="384" t="s">
        <v>136</v>
      </c>
    </row>
    <row r="5" spans="1:16" ht="30">
      <c r="A5" s="333"/>
      <c r="B5" s="385"/>
      <c r="C5" s="172" t="s">
        <v>93</v>
      </c>
      <c r="D5" s="172" t="s">
        <v>94</v>
      </c>
      <c r="E5" s="172" t="s">
        <v>93</v>
      </c>
      <c r="F5" s="172" t="s">
        <v>94</v>
      </c>
      <c r="G5" s="172" t="s">
        <v>93</v>
      </c>
      <c r="H5" s="172" t="s">
        <v>94</v>
      </c>
      <c r="I5" s="172" t="s">
        <v>93</v>
      </c>
      <c r="J5" s="172" t="s">
        <v>94</v>
      </c>
      <c r="K5" s="385"/>
      <c r="L5" s="385"/>
      <c r="M5" s="385"/>
      <c r="N5" s="385"/>
      <c r="O5" s="385"/>
      <c r="P5" s="385"/>
    </row>
    <row r="6" spans="1:16" ht="15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172">
        <v>12</v>
      </c>
      <c r="M6" s="172">
        <v>13</v>
      </c>
      <c r="N6" s="172">
        <v>14</v>
      </c>
      <c r="O6" s="172">
        <v>15</v>
      </c>
      <c r="P6" s="172">
        <v>16</v>
      </c>
    </row>
    <row r="7" spans="1:16" ht="15">
      <c r="A7" s="27"/>
      <c r="B7" s="184" t="s">
        <v>176</v>
      </c>
      <c r="C7" s="185">
        <v>16</v>
      </c>
      <c r="D7" s="185">
        <v>12</v>
      </c>
      <c r="E7" s="185"/>
      <c r="F7" s="185"/>
      <c r="G7" s="185">
        <v>14</v>
      </c>
      <c r="H7" s="185">
        <v>10.5</v>
      </c>
      <c r="I7" s="185"/>
      <c r="J7" s="185"/>
      <c r="K7" s="185">
        <v>14</v>
      </c>
      <c r="L7" s="185"/>
      <c r="M7" s="185">
        <v>14</v>
      </c>
      <c r="N7" s="185"/>
      <c r="O7" s="185">
        <v>14</v>
      </c>
      <c r="P7" s="185"/>
    </row>
    <row r="8" spans="1:16" ht="15">
      <c r="A8" s="27"/>
      <c r="B8" s="184" t="s">
        <v>177</v>
      </c>
      <c r="C8" s="185">
        <v>60.3</v>
      </c>
      <c r="D8" s="185">
        <v>53.3</v>
      </c>
      <c r="E8" s="185"/>
      <c r="F8" s="185"/>
      <c r="G8" s="185">
        <v>59.8</v>
      </c>
      <c r="H8" s="185">
        <v>53</v>
      </c>
      <c r="I8" s="185"/>
      <c r="J8" s="185"/>
      <c r="K8" s="185">
        <v>59.8</v>
      </c>
      <c r="L8" s="185"/>
      <c r="M8" s="185">
        <v>59.8</v>
      </c>
      <c r="N8" s="185"/>
      <c r="O8" s="185">
        <v>59.8</v>
      </c>
      <c r="P8" s="185"/>
    </row>
    <row r="9" spans="1:16" ht="15">
      <c r="A9" s="27"/>
      <c r="B9" s="184" t="s">
        <v>178</v>
      </c>
      <c r="C9" s="185">
        <v>245.5</v>
      </c>
      <c r="D9" s="185">
        <v>208</v>
      </c>
      <c r="E9" s="185"/>
      <c r="F9" s="185"/>
      <c r="G9" s="185">
        <v>249.5</v>
      </c>
      <c r="H9" s="185">
        <v>213</v>
      </c>
      <c r="I9" s="185"/>
      <c r="J9" s="185"/>
      <c r="K9" s="185">
        <v>249.5</v>
      </c>
      <c r="L9" s="185"/>
      <c r="M9" s="185">
        <v>249.5</v>
      </c>
      <c r="N9" s="185"/>
      <c r="O9" s="185">
        <v>249.5</v>
      </c>
      <c r="P9" s="185"/>
    </row>
    <row r="10" spans="1:16" ht="15">
      <c r="A10" s="27"/>
      <c r="B10" s="184" t="s">
        <v>179</v>
      </c>
      <c r="C10" s="185">
        <v>68.6</v>
      </c>
      <c r="D10" s="185">
        <v>55.5</v>
      </c>
      <c r="E10" s="185"/>
      <c r="F10" s="185"/>
      <c r="G10" s="185">
        <v>71.1</v>
      </c>
      <c r="H10" s="185">
        <v>51.4</v>
      </c>
      <c r="I10" s="185"/>
      <c r="J10" s="185"/>
      <c r="K10" s="185">
        <v>71.1</v>
      </c>
      <c r="L10" s="185"/>
      <c r="M10" s="185">
        <v>71.1</v>
      </c>
      <c r="N10" s="185"/>
      <c r="O10" s="185">
        <v>71.1</v>
      </c>
      <c r="P10" s="185"/>
    </row>
    <row r="11" spans="1:16" ht="15">
      <c r="A11" s="27"/>
      <c r="B11" s="184" t="s">
        <v>180</v>
      </c>
      <c r="C11" s="185">
        <v>168.6</v>
      </c>
      <c r="D11" s="185">
        <v>139.4</v>
      </c>
      <c r="E11" s="185"/>
      <c r="F11" s="185"/>
      <c r="G11" s="185">
        <v>162.1</v>
      </c>
      <c r="H11" s="185">
        <v>124.9</v>
      </c>
      <c r="I11" s="185"/>
      <c r="J11" s="185"/>
      <c r="K11" s="185">
        <v>162.1</v>
      </c>
      <c r="L11" s="185"/>
      <c r="M11" s="185">
        <v>162.1</v>
      </c>
      <c r="N11" s="185"/>
      <c r="O11" s="185">
        <v>162.1</v>
      </c>
      <c r="P11" s="185"/>
    </row>
    <row r="12" spans="1:16" s="6" customFormat="1" ht="14.25">
      <c r="A12" s="112"/>
      <c r="B12" s="112" t="s">
        <v>118</v>
      </c>
      <c r="C12" s="300">
        <f aca="true" t="shared" si="0" ref="C12:O12">C11+C10+C9+C8+C7</f>
        <v>559</v>
      </c>
      <c r="D12" s="300">
        <f t="shared" si="0"/>
        <v>468.2</v>
      </c>
      <c r="E12" s="300">
        <f t="shared" si="0"/>
        <v>0</v>
      </c>
      <c r="F12" s="300">
        <f t="shared" si="0"/>
        <v>0</v>
      </c>
      <c r="G12" s="300">
        <f t="shared" si="0"/>
        <v>556.5</v>
      </c>
      <c r="H12" s="300">
        <f t="shared" si="0"/>
        <v>452.8</v>
      </c>
      <c r="I12" s="300">
        <f t="shared" si="0"/>
        <v>0</v>
      </c>
      <c r="J12" s="300">
        <f t="shared" si="0"/>
        <v>0</v>
      </c>
      <c r="K12" s="300">
        <f t="shared" si="0"/>
        <v>556.5</v>
      </c>
      <c r="L12" s="300">
        <f t="shared" si="0"/>
        <v>0</v>
      </c>
      <c r="M12" s="300">
        <f t="shared" si="0"/>
        <v>556.5</v>
      </c>
      <c r="N12" s="300">
        <f t="shared" si="0"/>
        <v>0</v>
      </c>
      <c r="O12" s="300">
        <f t="shared" si="0"/>
        <v>556.5</v>
      </c>
      <c r="P12" s="175"/>
    </row>
    <row r="13" spans="1:16" ht="45" customHeight="1">
      <c r="A13" s="186"/>
      <c r="B13" s="178" t="s">
        <v>134</v>
      </c>
      <c r="C13" s="301" t="s">
        <v>164</v>
      </c>
      <c r="D13" s="301" t="s">
        <v>164</v>
      </c>
      <c r="E13" s="301"/>
      <c r="F13" s="302"/>
      <c r="G13" s="301" t="s">
        <v>164</v>
      </c>
      <c r="H13" s="301" t="s">
        <v>164</v>
      </c>
      <c r="I13" s="301"/>
      <c r="J13" s="302"/>
      <c r="K13" s="301" t="s">
        <v>164</v>
      </c>
      <c r="L13" s="302"/>
      <c r="M13" s="301" t="s">
        <v>164</v>
      </c>
      <c r="N13" s="302"/>
      <c r="O13" s="301" t="s">
        <v>164</v>
      </c>
      <c r="P13" s="170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Johnny Nick</cp:lastModifiedBy>
  <cp:lastPrinted>2019-11-20T07:41:40Z</cp:lastPrinted>
  <dcterms:created xsi:type="dcterms:W3CDTF">2002-11-05T07:08:11Z</dcterms:created>
  <dcterms:modified xsi:type="dcterms:W3CDTF">2019-11-21T11:09:18Z</dcterms:modified>
  <cp:category/>
  <cp:version/>
  <cp:contentType/>
  <cp:contentStatus/>
</cp:coreProperties>
</file>