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55" windowWidth="11145" windowHeight="5835" tabRatio="739" activeTab="0"/>
  </bookViews>
  <sheets>
    <sheet name="Форма-2 п.1-5.1" sheetId="73" r:id="rId1"/>
    <sheet name="5.2" sheetId="86" r:id="rId2"/>
    <sheet name="6.1-6.2." sheetId="85" r:id="rId3"/>
    <sheet name="6.3-6.4" sheetId="75" r:id="rId4"/>
    <sheet name="7.1-7.2" sheetId="77" r:id="rId5"/>
    <sheet name="8.1" sheetId="78" r:id="rId6"/>
    <sheet name="8.2" sheetId="79" r:id="rId7"/>
    <sheet name="9" sheetId="80" r:id="rId8"/>
    <sheet name="10" sheetId="81" r:id="rId9"/>
    <sheet name="11-13" sheetId="82" r:id="rId10"/>
    <sheet name="14-15" sheetId="84" r:id="rId11"/>
    <sheet name="Форма-3" sheetId="72" r:id="rId12"/>
  </sheets>
  <definedNames>
    <definedName name="_xlnm.Print_Titles" localSheetId="4">'7.1-7.2'!$4:$6</definedName>
    <definedName name="_xlnm.Print_Titles" localSheetId="5">'8.1'!$4:$6</definedName>
    <definedName name="_xlnm.Print_Titles" localSheetId="7">'9'!$3:$4</definedName>
    <definedName name="_xlnm.Print_Titles" localSheetId="8">'10'!$3:$5</definedName>
  </definedNames>
  <calcPr calcId="124519" fullPrecision="0"/>
</workbook>
</file>

<file path=xl/sharedStrings.xml><?xml version="1.0" encoding="utf-8"?>
<sst xmlns="http://schemas.openxmlformats.org/spreadsheetml/2006/main" count="1052" uniqueCount="370">
  <si>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</si>
  <si>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</si>
  <si>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</si>
  <si>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</si>
  <si>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</si>
  <si>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</si>
  <si>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</si>
  <si>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</si>
  <si>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</si>
  <si>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</si>
  <si>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</si>
  <si>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</si>
  <si>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</si>
  <si>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</si>
  <si>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</si>
  <si>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</si>
  <si>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</si>
  <si>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</si>
  <si>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</si>
  <si>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</si>
  <si>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</si>
  <si>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</si>
  <si>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</si>
  <si>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</si>
  <si>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</si>
  <si>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</si>
  <si>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</si>
  <si>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</si>
  <si>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</si>
  <si>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</si>
  <si>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</si>
  <si>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</si>
  <si>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</si>
  <si>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</si>
  <si>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</si>
  <si>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</si>
  <si>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</si>
  <si>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</si>
  <si>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</si>
  <si>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</si>
  <si>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</si>
  <si>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</si>
  <si>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</si>
  <si>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</si>
  <si>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</si>
  <si>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</si>
  <si>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</si>
  <si>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</si>
  <si>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</si>
  <si>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</si>
  <si>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</si>
  <si>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</si>
  <si>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</si>
  <si>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</si>
  <si>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</si>
  <si>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</si>
  <si>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</si>
  <si>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</si>
  <si>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</si>
  <si>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</si>
  <si>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</si>
  <si>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</si>
  <si>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</si>
  <si>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</si>
  <si>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</si>
  <si>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</si>
  <si>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</si>
  <si>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</si>
  <si>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</si>
  <si>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</si>
  <si>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</si>
  <si>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</si>
  <si>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</si>
  <si>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</si>
  <si>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</si>
  <si>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</si>
  <si>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</si>
  <si>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</si>
  <si>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</si>
  <si>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</si>
  <si>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</si>
  <si>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</si>
  <si>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</si>
  <si>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</si>
  <si>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</si>
  <si>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</si>
  <si>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</si>
  <si>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</si>
  <si>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</si>
  <si>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</si>
  <si>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</si>
  <si>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</si>
  <si>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</si>
  <si>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</si>
  <si>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</si>
  <si>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</si>
  <si>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</si>
  <si>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</si>
  <si>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</si>
  <si>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</si>
  <si>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</si>
  <si>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</si>
  <si>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</si>
  <si>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</si>
  <si>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</si>
  <si>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</si>
  <si>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</si>
  <si>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</si>
  <si>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</si>
  <si>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</si>
  <si>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</si>
  <si>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</si>
  <si>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</si>
  <si>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</si>
  <si>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</si>
  <si>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</si>
  <si>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</si>
  <si>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</si>
  <si>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</si>
  <si>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</si>
  <si>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</si>
  <si>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</si>
  <si>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</si>
  <si>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</si>
  <si>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</si>
  <si>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</si>
  <si>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</si>
  <si>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</si>
  <si>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</si>
  <si>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</si>
  <si>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</si>
  <si>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</si>
  <si>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</si>
  <si>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</si>
  <si>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</si>
  <si>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</si>
  <si>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</si>
  <si>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</si>
  <si>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</si>
  <si>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</si>
  <si>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</si>
  <si>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</si>
  <si>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</si>
  <si>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</si>
  <si>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</si>
  <si>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</si>
  <si>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</si>
  <si>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</si>
  <si>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</si>
  <si>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</si>
  <si>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</si>
  <si>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</si>
  <si>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</si>
  <si>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</si>
  <si>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</si>
  <si>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</si>
  <si>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</si>
  <si>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</si>
  <si>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</si>
  <si>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</si>
  <si>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</si>
  <si>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</si>
  <si>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</si>
  <si>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</si>
  <si>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</si>
  <si>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</si>
  <si>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</si>
  <si>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</si>
  <si>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лікарський персонал</t>
  </si>
  <si>
    <t>середній медичний персонал</t>
  </si>
  <si>
    <t>молодший медичний персонал</t>
  </si>
  <si>
    <t>спеціалісти(немедики)</t>
  </si>
  <si>
    <t>педагогічний персонал</t>
  </si>
  <si>
    <t>інші</t>
  </si>
  <si>
    <t>Показник затрат</t>
  </si>
  <si>
    <t>кількість установ</t>
  </si>
  <si>
    <t>кількість штатних одиниць</t>
  </si>
  <si>
    <t xml:space="preserve">у тому числі:
</t>
  </si>
  <si>
    <t>професіоналів та фахівців, які надають соціальні послуги</t>
  </si>
  <si>
    <t>показник продукту </t>
  </si>
  <si>
    <t>кількість місць в установах</t>
  </si>
  <si>
    <t>кількість отримувачів послуг</t>
  </si>
  <si>
    <t>середньорічна кількість отримувачів послуг, з них</t>
  </si>
  <si>
    <t>хлопців</t>
  </si>
  <si>
    <t>дівчат</t>
  </si>
  <si>
    <t>середньорічна кількість осіб з інвалідністю і ліжковохворих, з них</t>
  </si>
  <si>
    <t>показник ефективності </t>
  </si>
  <si>
    <t>витрати на утримання з розрахунку на одного користувача на рік</t>
  </si>
  <si>
    <t>середньорічні витрати на утримання одного хлопця</t>
  </si>
  <si>
    <t>середньорічні витрати на утримання однієї дівчини</t>
  </si>
  <si>
    <t>чисельність користувачів послуг відносно чисельності  професіоналів та фахівців, які надають соціальні послуги на одного такого фахівця та професіонала</t>
  </si>
  <si>
    <t>показник якості </t>
  </si>
  <si>
    <t>частка отримувачів послуг відносно кількості осіб, які потребують цих послуг</t>
  </si>
  <si>
    <t>житлова площа на одного користувача послуг</t>
  </si>
  <si>
    <t>частка отримувачів, які задіяні в активному дозвіллі та спорті, з них хлопців</t>
  </si>
  <si>
    <t>одиниць</t>
  </si>
  <si>
    <t>ліжок</t>
  </si>
  <si>
    <t>осіб</t>
  </si>
  <si>
    <t>грн</t>
  </si>
  <si>
    <t>грн.</t>
  </si>
  <si>
    <t>%</t>
  </si>
  <si>
    <t>кв.м.</t>
  </si>
  <si>
    <t>звітність форма №3 ДБІ</t>
  </si>
  <si>
    <t>штатний розпис</t>
  </si>
  <si>
    <t>кошторис, інформація про загальні відомості про будинки-інтернати системи соціального захисту</t>
  </si>
  <si>
    <t>кошторис, звітність форма №3 ДБІ</t>
  </si>
  <si>
    <t>розрахунково п10р1.2.2/п10р1.1.3</t>
  </si>
  <si>
    <t>паспорти технічного опису конструктивних елементів будинків та споруд установ</t>
  </si>
  <si>
    <t>оперативна інформація</t>
  </si>
  <si>
    <t>Капітальне будівництво їдальні</t>
  </si>
  <si>
    <t>1991-2019</t>
  </si>
  <si>
    <t>Департамент соціального захисту населення</t>
  </si>
  <si>
    <t>1.1.</t>
  </si>
  <si>
    <t>1.2.</t>
  </si>
  <si>
    <t>1.2.1.</t>
  </si>
  <si>
    <t>1.2.4.</t>
  </si>
  <si>
    <t>1.3.</t>
  </si>
  <si>
    <t>1.4.</t>
  </si>
  <si>
    <t>1.1.1</t>
  </si>
  <si>
    <t>1.1.2</t>
  </si>
  <si>
    <t>1.1.3</t>
  </si>
  <si>
    <t>1.2.2.</t>
  </si>
  <si>
    <t>1.2.3.</t>
  </si>
  <si>
    <t>1.2.5.</t>
  </si>
  <si>
    <t>1.2.6.</t>
  </si>
  <si>
    <t>1.2.7</t>
  </si>
  <si>
    <t>1.2.8</t>
  </si>
  <si>
    <t>1.3.1</t>
  </si>
  <si>
    <t>1.3.2</t>
  </si>
  <si>
    <t>1.3.3</t>
  </si>
  <si>
    <t>1.3.4</t>
  </si>
  <si>
    <t>1.4.1</t>
  </si>
  <si>
    <t>1.4.2</t>
  </si>
  <si>
    <t>1.4.3</t>
  </si>
  <si>
    <t>розрахунковоП6/П8р1.2.2</t>
  </si>
  <si>
    <t>розрахунково</t>
  </si>
  <si>
    <t>Забезпечення функціонування інтернатних установ</t>
  </si>
  <si>
    <t>Забезпечення соціальними послугами в дитячих будинках-інтернатах</t>
  </si>
  <si>
    <t>Надання соціальних послуг, зокрема стаціонарного догляду  дітям з інвалідністю в установах соціального обслуговування системи органів праці та соціального захисту населення</t>
  </si>
  <si>
    <t xml:space="preserve">Будівництво їдальні дитячого будинку-інтернату </t>
  </si>
  <si>
    <t>1.3.5</t>
  </si>
  <si>
    <t>1.1.4</t>
  </si>
  <si>
    <t>ПКД</t>
  </si>
  <si>
    <t>1.2.9</t>
  </si>
  <si>
    <t>од.</t>
  </si>
  <si>
    <t>Конституція України, Бюджетний Кодекс України від 08.07.2010 №2456-VІ,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Закон України "Про соціальні послуги від 19.06.2003 №966-IV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</si>
  <si>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</si>
  <si>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</si>
  <si>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</si>
  <si>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</si>
  <si>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</si>
  <si>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</si>
  <si>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</si>
  <si>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</si>
  <si>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</si>
  <si>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2020рік (проект)</t>
  </si>
  <si>
    <t>2019 рік (план)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</si>
  <si>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</si>
  <si>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</si>
  <si>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</si>
  <si>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</si>
  <si>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</si>
  <si>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</si>
  <si>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</si>
  <si>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2020 рік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</si>
  <si>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</si>
  <si>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</si>
  <si>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 xml:space="preserve">1. </t>
  </si>
  <si>
    <t>08</t>
  </si>
  <si>
    <t>03192974</t>
  </si>
  <si>
    <t>(код Типової відомчої класифікації видатків та кредитування місцевого бюджету)</t>
  </si>
  <si>
    <t>(код за ЄДРПОУ)</t>
  </si>
  <si>
    <t>081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</si>
  <si>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</si>
  <si>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</si>
  <si>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</si>
  <si>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</si>
  <si>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</si>
  <si>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</si>
  <si>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2) завдання бюджетної програми:</t>
  </si>
  <si>
    <t>разом     (3+4)</t>
  </si>
  <si>
    <t>разом     (7+8)</t>
  </si>
  <si>
    <t>0813101</t>
  </si>
  <si>
    <t>БЮДЖЕТНИЙ ЗАПИТ НА 2020 - 2022 РОКИ додатковий (Форма 2020-3)</t>
  </si>
  <si>
    <t>1) додаткові витрати на 2020 рік за бюджетною програмою:</t>
  </si>
  <si>
    <t>Код Економічної класифікації видатків бюджету/код Класифікації кредитування бюджету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</si>
  <si>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</si>
  <si>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</si>
  <si>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</si>
  <si>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</si>
  <si>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</si>
  <si>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</si>
  <si>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</si>
  <si>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</si>
  <si>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</si>
  <si>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М.ПЕТРІШКА</t>
  </si>
  <si>
    <t>О.ГУМЕНЮК</t>
  </si>
  <si>
    <t>3) видатки за кодами Економічної класифікації видатків бюджету у 2021 - 2022 роках:</t>
  </si>
  <si>
    <t>2) витрати за напрямами використання бюджетних коштів у 2021 - 2022 роках:</t>
  </si>
  <si>
    <t>7. Премії(диференціація)</t>
  </si>
  <si>
    <t>3223573</t>
  </si>
  <si>
    <t>2132102</t>
  </si>
  <si>
    <t>888891</t>
  </si>
  <si>
    <t>1239407</t>
  </si>
  <si>
    <t>49800</t>
  </si>
  <si>
    <t>345400</t>
  </si>
  <si>
    <t>1656907</t>
  </si>
  <si>
    <t>2636396</t>
  </si>
  <si>
    <t>213611</t>
  </si>
  <si>
    <t>кількість обєктів, які планують відремонтувати</t>
  </si>
  <si>
    <t>1.3.6</t>
  </si>
  <si>
    <t>1.4.4</t>
  </si>
  <si>
    <t>1.4.5</t>
  </si>
  <si>
    <t>питома вага відремонтованих обєктів у загальній кількості обєктів, що потребують ремонту</t>
  </si>
  <si>
    <t>розрахунково, проектно-кошторисна документація</t>
  </si>
  <si>
    <t>дані внутрішньогосподарського обліку</t>
  </si>
  <si>
    <t>обсяг ремонту</t>
  </si>
  <si>
    <t>розрахунковоП7(1)р4/П8р1.1.4</t>
  </si>
  <si>
    <t>Капітальний ремонт підвального приміщення головного корпусу Виноградівського дитячого будинку-інтернату в м.Виноградів, вул. Станційна,64</t>
  </si>
  <si>
    <t>кількість обєктів, які планують реконструювати</t>
  </si>
  <si>
    <t>середні витрати на реконструкцію одного  обєкта</t>
  </si>
  <si>
    <t>рівень готовності обєктів реконструкції</t>
  </si>
  <si>
    <t>1.2.10</t>
  </si>
  <si>
    <t>середня вартість метра квад.  обєкта, що плануються відремонтувати</t>
  </si>
  <si>
    <t>кошторис, інформація про загальні відомості про будинки-інтернати системи соціального захисту станом на 01.07.2019</t>
  </si>
  <si>
    <t>кошторис, розрахунково</t>
  </si>
  <si>
    <t>Реконструкція та реставрація інших обєктів</t>
  </si>
  <si>
    <t>обсяг будівництва</t>
  </si>
  <si>
    <t>кількість обєктів, які планують побудувати</t>
  </si>
  <si>
    <t>середні витрати на 1кв.м. будівництва обєкта</t>
  </si>
  <si>
    <t>розрахунково П7(1)р2/П8(1)р1.1.5</t>
  </si>
  <si>
    <t>1.1.5</t>
  </si>
  <si>
    <t>1.4.6</t>
  </si>
  <si>
    <t>рівень готовності будівництва</t>
  </si>
  <si>
    <t>23(9)</t>
  </si>
  <si>
    <t>дефектний акт, ПКД</t>
  </si>
  <si>
    <t>розрахунково п7.(2)р.2/п8(2)р1.2.9</t>
  </si>
  <si>
    <t>Капітальний ремонт інших обєктів</t>
  </si>
  <si>
    <t>показник затрат</t>
  </si>
  <si>
    <t>1.2.11</t>
  </si>
  <si>
    <t>розрахунковоП7(1)р3/П8р1.2.11</t>
  </si>
  <si>
    <t>1.1</t>
  </si>
  <si>
    <t>2.1</t>
  </si>
  <si>
    <t>2.2</t>
  </si>
  <si>
    <t>2.3</t>
  </si>
  <si>
    <t>показник якості</t>
  </si>
  <si>
    <t>3.1</t>
  </si>
  <si>
    <t>07100000000</t>
  </si>
  <si>
    <t>Капітальний ремон даху, заміна вікон, капітальний ремонт приміщень корпусу "Д", завершення капітального ремонту підвального приміщення головного корпусу КУ "Виноградівський дитячий будинок-інтернат" Закарпатської обласної ради</t>
  </si>
  <si>
    <t>2) результативні показники бюджетної програми у 2021 - 2022роках:</t>
  </si>
  <si>
    <t>Виготовлення проектно-кошторисної документації на об’єкт  "Реконструкція будівель Б і Г Вільшанського дитячого будинку інтернату із встановленням зовнішніх ліфтів за адресою: Хустський р-н,  с. Вільшани, 10"</t>
  </si>
  <si>
    <t>2) надання кредитів за кодами Класифікації кредитування бюджету у 2018 - 2020 роках:</t>
  </si>
  <si>
    <t>20119 рік (затверджено)</t>
  </si>
  <si>
    <t>4) надання кредитів за кодами Класифікації кредитування бюджету у 2021 - 2022 роках:</t>
  </si>
  <si>
    <t>придбання автомобіля для перевезення підопічних  інтернатного закладу КУ "Виноградівський дитячий будинок-інтернат"</t>
  </si>
  <si>
    <t>"Реконструкція будівель Б і Г Вільшанського дитячого будинку інтернату із встановленням зовнішніх ліфтів за адресою: Хустський р-н,  с. Вільшани, 10"</t>
  </si>
  <si>
    <t>2019-2020</t>
  </si>
  <si>
    <t>3) дебіторська заборгованість у 2018 - 2019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</si>
  <si>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</si>
  <si>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</si>
  <si>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</si>
  <si>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</si>
  <si>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погашення заборгованості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</si>
  <si>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</si>
  <si>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2020 році.</t>
  </si>
  <si>
    <t>М. ПЕТРІШКА</t>
  </si>
  <si>
    <t>О.  ГУМЕНЮК</t>
  </si>
  <si>
    <t>Надання соціальних послуг, забезпечення житловою площею з комунально-побутовими зручностями, одягом, взуттям, постільною білизною, мяким і твердим інвентарем, засобами особистої гігієни та інше дітей з вадами фізичного та розумового розвитку</t>
  </si>
  <si>
    <t>Забезпечення медикаментами, мяким інвентарем, надання окремих видів послуг, придбання обладнання та забезпечення нормальних умов життя дітей з вадами фізичного та розумового розвитку</t>
  </si>
  <si>
    <t>2020-2021</t>
  </si>
</sst>
</file>

<file path=xl/styles.xml><?xml version="1.0" encoding="utf-8"?>
<styleSheet xmlns="http://schemas.openxmlformats.org/spreadsheetml/2006/main">
  <numFmts count="1">
    <numFmt numFmtId="164" formatCode="#,##0.0"/>
  </numFmts>
  <fonts count="4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2"/>
    </font>
    <font>
      <sz val="12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2"/>
    </font>
    <font>
      <sz val="11"/>
      <name val="Times New Roman CYR"/>
      <family val="2"/>
    </font>
    <font>
      <sz val="11"/>
      <name val="Arial Cyr"/>
      <family val="2"/>
    </font>
    <font>
      <sz val="12"/>
      <color indexed="5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Helv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7" applyNumberFormat="0" applyFill="0" applyAlignment="0" applyProtection="0"/>
    <xf numFmtId="0" fontId="21" fillId="3" borderId="0" applyNumberFormat="0" applyBorder="0" applyAlignment="0" applyProtection="0"/>
    <xf numFmtId="0" fontId="1" fillId="22" borderId="8" applyNumberFormat="0" applyFont="0" applyAlignment="0" applyProtection="0"/>
    <xf numFmtId="0" fontId="22" fillId="21" borderId="9" applyNumberFormat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79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/>
    <xf numFmtId="0" fontId="8" fillId="0" borderId="0" xfId="0" applyFont="1"/>
    <xf numFmtId="0" fontId="4" fillId="0" borderId="0" xfId="0" applyFont="1" applyFill="1" applyAlignment="1">
      <alignment horizontal="centerContinuous"/>
    </xf>
    <xf numFmtId="0" fontId="8" fillId="0" borderId="0" xfId="0" applyFont="1" applyAlignment="1">
      <alignment wrapText="1"/>
    </xf>
    <xf numFmtId="0" fontId="8" fillId="0" borderId="11" xfId="0" applyFont="1" applyBorder="1"/>
    <xf numFmtId="0" fontId="8" fillId="0" borderId="11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Continuous"/>
    </xf>
    <xf numFmtId="0" fontId="8" fillId="0" borderId="11" xfId="0" applyFont="1" applyBorder="1" applyAlignment="1">
      <alignment wrapText="1"/>
    </xf>
    <xf numFmtId="0" fontId="8" fillId="0" borderId="0" xfId="0" applyFont="1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33" fillId="0" borderId="0" xfId="0" applyFont="1"/>
    <xf numFmtId="0" fontId="0" fillId="0" borderId="0" xfId="0" applyFont="1"/>
    <xf numFmtId="0" fontId="4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34" fillId="0" borderId="0" xfId="0" applyFont="1"/>
    <xf numFmtId="0" fontId="35" fillId="0" borderId="0" xfId="0" applyFont="1"/>
    <xf numFmtId="0" fontId="8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6" fillId="0" borderId="0" xfId="55" applyFont="1" applyBorder="1" applyAlignment="1">
      <alignment wrapText="1"/>
      <protection/>
    </xf>
    <xf numFmtId="1" fontId="6" fillId="0" borderId="0" xfId="55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Continuous" wrapText="1"/>
    </xf>
    <xf numFmtId="0" fontId="8" fillId="0" borderId="0" xfId="0" applyFont="1" applyFill="1"/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7" fillId="0" borderId="1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/>
    <xf numFmtId="164" fontId="26" fillId="0" borderId="10" xfId="0" applyNumberFormat="1" applyFont="1" applyBorder="1"/>
    <xf numFmtId="0" fontId="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7" fillId="0" borderId="0" xfId="0" applyFont="1" applyFill="1"/>
    <xf numFmtId="0" fontId="37" fillId="0" borderId="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64" fontId="32" fillId="0" borderId="0" xfId="54" applyNumberFormat="1" applyFont="1" applyFill="1" applyBorder="1">
      <alignment/>
      <protection/>
    </xf>
    <xf numFmtId="164" fontId="4" fillId="0" borderId="0" xfId="0" applyNumberFormat="1" applyFont="1" applyFill="1" applyBorder="1"/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55" applyFont="1" applyAlignment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 vertical="top" wrapText="1"/>
    </xf>
    <xf numFmtId="0" fontId="4" fillId="0" borderId="13" xfId="0" applyFont="1" applyFill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Border="1"/>
    <xf numFmtId="0" fontId="26" fillId="0" borderId="1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/>
    </xf>
    <xf numFmtId="164" fontId="26" fillId="0" borderId="10" xfId="0" applyNumberFormat="1" applyFont="1" applyFill="1" applyBorder="1" applyAlignment="1">
      <alignment wrapText="1"/>
    </xf>
    <xf numFmtId="0" fontId="26" fillId="0" borderId="0" xfId="0" applyFont="1" applyFill="1"/>
    <xf numFmtId="0" fontId="7" fillId="0" borderId="0" xfId="0" applyFont="1" applyFill="1" applyAlignment="1">
      <alignment wrapText="1"/>
    </xf>
    <xf numFmtId="0" fontId="30" fillId="0" borderId="14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164" fontId="38" fillId="0" borderId="10" xfId="54" applyNumberFormat="1" applyFont="1" applyFill="1" applyBorder="1" applyAlignment="1">
      <alignment vertical="top"/>
      <protection/>
    </xf>
    <xf numFmtId="164" fontId="39" fillId="0" borderId="10" xfId="54" applyNumberFormat="1" applyFont="1" applyFill="1" applyBorder="1" applyAlignment="1">
      <alignment vertical="top"/>
      <protection/>
    </xf>
    <xf numFmtId="164" fontId="39" fillId="0" borderId="12" xfId="54" applyNumberFormat="1" applyFont="1" applyFill="1" applyBorder="1" applyAlignment="1">
      <alignment vertical="top"/>
      <protection/>
    </xf>
    <xf numFmtId="164" fontId="39" fillId="0" borderId="17" xfId="54" applyNumberFormat="1" applyFont="1" applyFill="1" applyBorder="1" applyAlignment="1">
      <alignment vertical="top"/>
      <protection/>
    </xf>
    <xf numFmtId="0" fontId="7" fillId="0" borderId="10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/>
    <xf numFmtId="49" fontId="7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0" xfId="0" applyFont="1"/>
    <xf numFmtId="0" fontId="8" fillId="0" borderId="0" xfId="0" applyFont="1" applyFill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/>
    <xf numFmtId="0" fontId="40" fillId="0" borderId="0" xfId="0" applyFont="1"/>
    <xf numFmtId="0" fontId="0" fillId="0" borderId="0" xfId="0" applyFont="1"/>
    <xf numFmtId="0" fontId="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164" fontId="26" fillId="0" borderId="10" xfId="0" applyNumberFormat="1" applyFont="1" applyBorder="1" applyAlignment="1">
      <alignment vertical="top" wrapText="1"/>
    </xf>
    <xf numFmtId="164" fontId="6" fillId="0" borderId="10" xfId="55" applyNumberFormat="1" applyFont="1" applyBorder="1" applyAlignment="1">
      <alignment vertical="top" wrapText="1"/>
      <protection/>
    </xf>
    <xf numFmtId="0" fontId="7" fillId="0" borderId="10" xfId="0" applyFont="1" applyBorder="1" applyAlignment="1">
      <alignment wrapText="1"/>
    </xf>
    <xf numFmtId="0" fontId="26" fillId="0" borderId="18" xfId="0" applyFont="1" applyBorder="1" applyAlignment="1">
      <alignment horizontal="center"/>
    </xf>
    <xf numFmtId="2" fontId="7" fillId="0" borderId="10" xfId="0" applyNumberFormat="1" applyFont="1" applyFill="1" applyBorder="1" applyAlignment="1" applyProtection="1">
      <alignment vertical="top" wrapText="1"/>
      <protection/>
    </xf>
    <xf numFmtId="164" fontId="7" fillId="0" borderId="10" xfId="0" applyNumberFormat="1" applyFont="1" applyFill="1" applyBorder="1"/>
    <xf numFmtId="0" fontId="7" fillId="0" borderId="10" xfId="0" applyFont="1" applyBorder="1"/>
    <xf numFmtId="0" fontId="26" fillId="0" borderId="10" xfId="0" applyFont="1" applyFill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26" fillId="0" borderId="19" xfId="0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55" applyFont="1" applyBorder="1" applyAlignment="1">
      <alignment horizontal="center" vertical="top" wrapText="1"/>
      <protection/>
    </xf>
    <xf numFmtId="49" fontId="3" fillId="0" borderId="11" xfId="0" applyNumberFormat="1" applyFont="1" applyFill="1" applyBorder="1" applyAlignment="1">
      <alignment/>
    </xf>
    <xf numFmtId="164" fontId="8" fillId="0" borderId="0" xfId="0" applyNumberFormat="1" applyFont="1" applyFill="1"/>
    <xf numFmtId="164" fontId="26" fillId="0" borderId="0" xfId="0" applyNumberFormat="1" applyFont="1" applyBorder="1" applyAlignment="1">
      <alignment vertical="top" wrapText="1"/>
    </xf>
    <xf numFmtId="164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vertical="top" wrapText="1"/>
    </xf>
    <xf numFmtId="0" fontId="7" fillId="0" borderId="19" xfId="0" applyNumberFormat="1" applyFont="1" applyFill="1" applyBorder="1" applyAlignment="1">
      <alignment vertical="top" wrapText="1"/>
    </xf>
    <xf numFmtId="0" fontId="4" fillId="0" borderId="10" xfId="0" applyFont="1" applyFill="1" applyBorder="1"/>
    <xf numFmtId="0" fontId="7" fillId="0" borderId="10" xfId="0" applyFont="1" applyFill="1" applyBorder="1"/>
    <xf numFmtId="0" fontId="26" fillId="0" borderId="10" xfId="0" applyFont="1" applyFill="1" applyBorder="1"/>
    <xf numFmtId="0" fontId="7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7" fillId="0" borderId="0" xfId="0" applyNumberFormat="1" applyFont="1"/>
    <xf numFmtId="3" fontId="26" fillId="0" borderId="0" xfId="0" applyNumberFormat="1" applyFont="1"/>
    <xf numFmtId="4" fontId="7" fillId="0" borderId="0" xfId="0" applyNumberFormat="1" applyFont="1"/>
    <xf numFmtId="3" fontId="26" fillId="0" borderId="10" xfId="0" applyNumberFormat="1" applyFont="1" applyBorder="1"/>
    <xf numFmtId="3" fontId="39" fillId="0" borderId="10" xfId="54" applyNumberFormat="1" applyFont="1" applyFill="1" applyBorder="1" applyAlignment="1">
      <alignment vertical="top"/>
      <protection/>
    </xf>
    <xf numFmtId="3" fontId="38" fillId="0" borderId="10" xfId="54" applyNumberFormat="1" applyFont="1" applyFill="1" applyBorder="1" applyAlignment="1">
      <alignment vertical="top"/>
      <protection/>
    </xf>
    <xf numFmtId="3" fontId="39" fillId="0" borderId="12" xfId="54" applyNumberFormat="1" applyFont="1" applyFill="1" applyBorder="1" applyAlignment="1">
      <alignment vertical="top"/>
      <protection/>
    </xf>
    <xf numFmtId="3" fontId="39" fillId="0" borderId="17" xfId="54" applyNumberFormat="1" applyFont="1" applyFill="1" applyBorder="1" applyAlignment="1">
      <alignment vertical="top"/>
      <protection/>
    </xf>
    <xf numFmtId="3" fontId="26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vertical="top"/>
    </xf>
    <xf numFmtId="0" fontId="41" fillId="0" borderId="0" xfId="0" applyFont="1" applyFill="1"/>
    <xf numFmtId="0" fontId="8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3" fontId="26" fillId="0" borderId="19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3" fillId="0" borderId="10" xfId="0" applyNumberFormat="1" applyFont="1" applyFill="1" applyBorder="1"/>
    <xf numFmtId="49" fontId="7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/>
    <xf numFmtId="49" fontId="4" fillId="0" borderId="10" xfId="0" applyNumberFormat="1" applyFont="1" applyFill="1" applyBorder="1"/>
    <xf numFmtId="3" fontId="7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wrapText="1"/>
    </xf>
    <xf numFmtId="164" fontId="43" fillId="0" borderId="0" xfId="0" applyNumberFormat="1" applyFont="1" applyBorder="1" applyAlignment="1">
      <alignment vertical="center" wrapText="1"/>
    </xf>
    <xf numFmtId="164" fontId="43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8" fillId="0" borderId="11" xfId="0" applyFont="1" applyFill="1" applyBorder="1" applyAlignment="1">
      <alignment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horizontal="centerContinuous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Fill="1" applyBorder="1" applyAlignment="1">
      <alignment wrapText="1"/>
    </xf>
    <xf numFmtId="164" fontId="42" fillId="0" borderId="10" xfId="0" applyNumberFormat="1" applyFont="1" applyFill="1" applyBorder="1"/>
    <xf numFmtId="164" fontId="42" fillId="0" borderId="10" xfId="0" applyNumberFormat="1" applyFont="1" applyBorder="1"/>
    <xf numFmtId="164" fontId="43" fillId="0" borderId="10" xfId="0" applyNumberFormat="1" applyFont="1" applyBorder="1" applyAlignment="1">
      <alignment vertical="top" wrapText="1"/>
    </xf>
    <xf numFmtId="3" fontId="26" fillId="0" borderId="0" xfId="0" applyNumberFormat="1" applyFont="1" applyBorder="1"/>
    <xf numFmtId="4" fontId="7" fillId="0" borderId="0" xfId="0" applyNumberFormat="1" applyFont="1" applyFill="1"/>
    <xf numFmtId="4" fontId="7" fillId="0" borderId="0" xfId="0" applyNumberFormat="1" applyFont="1" applyFill="1" applyAlignment="1">
      <alignment wrapText="1"/>
    </xf>
    <xf numFmtId="3" fontId="7" fillId="0" borderId="10" xfId="0" applyNumberFormat="1" applyFont="1" applyFill="1" applyBorder="1"/>
    <xf numFmtId="3" fontId="26" fillId="0" borderId="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vertical="top"/>
    </xf>
    <xf numFmtId="3" fontId="39" fillId="0" borderId="0" xfId="54" applyNumberFormat="1" applyFont="1" applyFill="1" applyBorder="1" applyAlignment="1">
      <alignment vertical="top"/>
      <protection/>
    </xf>
    <xf numFmtId="164" fontId="39" fillId="0" borderId="0" xfId="54" applyNumberFormat="1" applyFont="1" applyFill="1" applyBorder="1" applyAlignment="1">
      <alignment vertical="top"/>
      <protection/>
    </xf>
    <xf numFmtId="3" fontId="7" fillId="0" borderId="10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4" fillId="0" borderId="0" xfId="0" applyNumberFormat="1" applyFont="1" applyFill="1"/>
    <xf numFmtId="0" fontId="7" fillId="0" borderId="18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3" fontId="26" fillId="0" borderId="19" xfId="0" applyNumberFormat="1" applyFont="1" applyBorder="1" applyAlignment="1">
      <alignment/>
    </xf>
    <xf numFmtId="0" fontId="30" fillId="0" borderId="21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3" fontId="4" fillId="0" borderId="10" xfId="55" applyNumberFormat="1" applyFont="1" applyBorder="1" applyAlignment="1">
      <alignment horizontal="center" wrapText="1"/>
      <protection/>
    </xf>
    <xf numFmtId="3" fontId="6" fillId="0" borderId="10" xfId="55" applyNumberFormat="1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center" wrapText="1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4" fillId="0" borderId="11" xfId="55" applyFont="1" applyBorder="1">
      <alignment/>
      <protection/>
    </xf>
    <xf numFmtId="3" fontId="47" fillId="0" borderId="10" xfId="54" applyNumberFormat="1" applyFont="1" applyFill="1" applyBorder="1" applyAlignment="1">
      <alignment vertical="top"/>
      <protection/>
    </xf>
    <xf numFmtId="3" fontId="47" fillId="0" borderId="10" xfId="54" applyNumberFormat="1" applyFont="1" applyFill="1" applyBorder="1" applyAlignment="1">
      <alignment horizontal="center" vertical="top"/>
      <protection/>
    </xf>
    <xf numFmtId="3" fontId="32" fillId="0" borderId="10" xfId="54" applyNumberFormat="1" applyFont="1" applyFill="1" applyBorder="1" applyAlignment="1">
      <alignment vertical="top"/>
      <protection/>
    </xf>
    <xf numFmtId="3" fontId="32" fillId="0" borderId="10" xfId="54" applyNumberFormat="1" applyFont="1" applyFill="1" applyBorder="1" applyAlignment="1">
      <alignment horizontal="center" vertical="top"/>
      <protection/>
    </xf>
    <xf numFmtId="3" fontId="32" fillId="0" borderId="12" xfId="54" applyNumberFormat="1" applyFont="1" applyFill="1" applyBorder="1" applyAlignment="1">
      <alignment vertical="top"/>
      <protection/>
    </xf>
    <xf numFmtId="3" fontId="32" fillId="0" borderId="12" xfId="54" applyNumberFormat="1" applyFont="1" applyFill="1" applyBorder="1" applyAlignment="1">
      <alignment horizontal="center" vertical="top"/>
      <protection/>
    </xf>
    <xf numFmtId="3" fontId="32" fillId="0" borderId="17" xfId="54" applyNumberFormat="1" applyFont="1" applyFill="1" applyBorder="1" applyAlignment="1">
      <alignment vertical="top"/>
      <protection/>
    </xf>
    <xf numFmtId="3" fontId="32" fillId="0" borderId="17" xfId="54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/>
    <xf numFmtId="0" fontId="26" fillId="0" borderId="0" xfId="55" applyFont="1">
      <alignment/>
      <protection/>
    </xf>
    <xf numFmtId="3" fontId="8" fillId="0" borderId="0" xfId="0" applyNumberFormat="1" applyFont="1" applyFill="1"/>
    <xf numFmtId="3" fontId="7" fillId="0" borderId="10" xfId="0" applyNumberFormat="1" applyFont="1" applyBorder="1" applyAlignment="1">
      <alignment vertical="top" wrapText="1"/>
    </xf>
    <xf numFmtId="0" fontId="29" fillId="0" borderId="18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44" fillId="0" borderId="11" xfId="0" applyFont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8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26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2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20" xfId="55" applyFont="1" applyBorder="1" applyAlignment="1">
      <alignment horizontal="center" wrapText="1"/>
      <protection/>
    </xf>
    <xf numFmtId="0" fontId="4" fillId="0" borderId="19" xfId="55" applyFont="1" applyBorder="1" applyAlignment="1">
      <alignment horizontal="center" wrapText="1"/>
      <protection/>
    </xf>
    <xf numFmtId="0" fontId="4" fillId="0" borderId="24" xfId="55" applyFont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top" wrapText="1"/>
      <protection/>
    </xf>
    <xf numFmtId="0" fontId="4" fillId="0" borderId="25" xfId="55" applyFont="1" applyBorder="1" applyAlignment="1">
      <alignment horizontal="center" vertical="top" wrapText="1"/>
      <protection/>
    </xf>
    <xf numFmtId="0" fontId="4" fillId="0" borderId="26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0" fontId="4" fillId="0" borderId="27" xfId="55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6" fillId="0" borderId="18" xfId="55" applyFont="1" applyBorder="1" applyAlignment="1">
      <alignment horizontal="center" wrapText="1"/>
      <protection/>
    </xf>
    <xf numFmtId="0" fontId="6" fillId="0" borderId="20" xfId="55" applyFont="1" applyBorder="1" applyAlignment="1">
      <alignment horizontal="center" wrapText="1"/>
      <protection/>
    </xf>
    <xf numFmtId="0" fontId="6" fillId="0" borderId="19" xfId="55" applyFont="1" applyBorder="1" applyAlignment="1">
      <alignment horizontal="center" wrapText="1"/>
      <protection/>
    </xf>
    <xf numFmtId="0" fontId="31" fillId="0" borderId="10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3" fillId="0" borderId="0" xfId="55" applyNumberFormat="1" applyFont="1" applyAlignment="1">
      <alignment horizontal="left" wrapText="1"/>
      <protection/>
    </xf>
    <xf numFmtId="0" fontId="7" fillId="0" borderId="11" xfId="55" applyFont="1" applyBorder="1" applyAlignment="1">
      <alignment horizontal="left" wrapText="1"/>
      <protection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4" xfId="55" applyFont="1" applyBorder="1" applyAlignment="1">
      <alignment horizontal="center" vertical="top" wrapText="1"/>
      <protection/>
    </xf>
    <xf numFmtId="0" fontId="7" fillId="0" borderId="25" xfId="55" applyFont="1" applyBorder="1" applyAlignment="1">
      <alignment horizontal="center" vertical="top" wrapText="1"/>
      <protection/>
    </xf>
    <xf numFmtId="0" fontId="7" fillId="0" borderId="26" xfId="55" applyFont="1" applyBorder="1" applyAlignment="1">
      <alignment horizontal="center" vertical="top" wrapText="1"/>
      <protection/>
    </xf>
    <xf numFmtId="0" fontId="7" fillId="0" borderId="27" xfId="55" applyFont="1" applyBorder="1" applyAlignment="1">
      <alignment horizontal="center" vertical="top" wrapText="1"/>
      <protection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– Акцентування1" xfId="26"/>
    <cellStyle name="40% – Акцентування2" xfId="27"/>
    <cellStyle name="40% – Акцентування3" xfId="28"/>
    <cellStyle name="40% – Акцентування4" xfId="29"/>
    <cellStyle name="40% – Акцентування5" xfId="30"/>
    <cellStyle name="40% – Акцентування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Dod5kochtor" xfId="54"/>
    <cellStyle name="Обычный_бюджетний запит 70101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abSelected="1" zoomScaleSheetLayoutView="90" workbookViewId="0" topLeftCell="A1">
      <selection activeCell="A15" sqref="A15:N15"/>
    </sheetView>
  </sheetViews>
  <sheetFormatPr defaultColWidth="9.00390625" defaultRowHeight="12.75"/>
  <cols>
    <col min="1" max="1" width="7.875" style="54" customWidth="1"/>
    <col min="2" max="2" width="37.25390625" style="54" customWidth="1"/>
    <col min="3" max="3" width="7.375" style="54" customWidth="1"/>
    <col min="4" max="4" width="12.875" style="54" customWidth="1"/>
    <col min="5" max="5" width="2.25390625" style="54" hidden="1" customWidth="1"/>
    <col min="6" max="6" width="12.375" style="54" customWidth="1"/>
    <col min="7" max="7" width="10.25390625" style="54" customWidth="1"/>
    <col min="8" max="8" width="11.00390625" style="54" customWidth="1"/>
    <col min="9" max="9" width="11.75390625" style="54" customWidth="1"/>
    <col min="10" max="10" width="11.125" style="54" customWidth="1"/>
    <col min="11" max="11" width="11.75390625" style="54" customWidth="1"/>
    <col min="12" max="12" width="10.625" style="54" customWidth="1"/>
    <col min="13" max="14" width="11.00390625" style="54" customWidth="1"/>
    <col min="15" max="15" width="11.875" style="54" customWidth="1"/>
    <col min="16" max="16" width="8.75390625" style="54" customWidth="1"/>
    <col min="17" max="17" width="14.00390625" style="54" customWidth="1"/>
    <col min="18" max="16384" width="9.125" style="54" customWidth="1"/>
  </cols>
  <sheetData>
    <row r="1" spans="10:14" ht="8.25" customHeight="1">
      <c r="J1" s="91"/>
      <c r="K1" s="91"/>
      <c r="L1" s="91"/>
      <c r="M1" s="91"/>
      <c r="N1" s="91"/>
    </row>
    <row r="2" spans="1:17" ht="18.75">
      <c r="A2" s="80" t="s">
        <v>246</v>
      </c>
      <c r="B2" s="221"/>
      <c r="C2" s="221"/>
      <c r="D2" s="221"/>
      <c r="E2" s="221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.75">
      <c r="A3" s="95" t="s">
        <v>267</v>
      </c>
      <c r="B3" s="328" t="s">
        <v>211</v>
      </c>
      <c r="C3" s="328"/>
      <c r="D3" s="328"/>
      <c r="E3" s="328"/>
      <c r="F3" s="328"/>
      <c r="G3" s="328"/>
      <c r="H3" s="328"/>
      <c r="I3" s="328"/>
      <c r="J3" s="56"/>
      <c r="K3" s="325" t="s">
        <v>268</v>
      </c>
      <c r="L3" s="325"/>
      <c r="M3" s="325"/>
      <c r="N3" s="325"/>
      <c r="O3" s="325"/>
      <c r="P3" s="73"/>
      <c r="Q3" s="223" t="s">
        <v>269</v>
      </c>
    </row>
    <row r="4" spans="1:17" s="36" customFormat="1" ht="25.5">
      <c r="A4" s="98" t="s">
        <v>111</v>
      </c>
      <c r="B4" s="98"/>
      <c r="C4" s="93"/>
      <c r="D4" s="93"/>
      <c r="E4" s="93"/>
      <c r="F4" s="93"/>
      <c r="G4" s="93"/>
      <c r="H4" s="93"/>
      <c r="I4" s="93"/>
      <c r="J4" s="224"/>
      <c r="K4" s="314" t="s">
        <v>270</v>
      </c>
      <c r="L4" s="314"/>
      <c r="M4" s="314"/>
      <c r="N4" s="314"/>
      <c r="O4" s="314"/>
      <c r="P4" s="224"/>
      <c r="Q4" s="220" t="s">
        <v>271</v>
      </c>
    </row>
    <row r="5" spans="1:17" ht="12.75">
      <c r="A5" s="226" t="s">
        <v>24</v>
      </c>
      <c r="B5" s="328" t="s">
        <v>211</v>
      </c>
      <c r="C5" s="328"/>
      <c r="D5" s="328"/>
      <c r="E5" s="328"/>
      <c r="F5" s="328"/>
      <c r="G5" s="328"/>
      <c r="H5" s="328"/>
      <c r="I5" s="328"/>
      <c r="J5" s="56"/>
      <c r="K5" s="325" t="s">
        <v>272</v>
      </c>
      <c r="L5" s="325"/>
      <c r="M5" s="325"/>
      <c r="N5" s="325"/>
      <c r="O5" s="325"/>
      <c r="P5" s="73"/>
      <c r="Q5" s="223" t="s">
        <v>269</v>
      </c>
    </row>
    <row r="6" spans="1:17" s="36" customFormat="1" ht="25.5">
      <c r="A6" s="98" t="s">
        <v>114</v>
      </c>
      <c r="B6" s="98"/>
      <c r="C6" s="98"/>
      <c r="D6" s="98"/>
      <c r="E6" s="98"/>
      <c r="F6" s="98"/>
      <c r="G6" s="98"/>
      <c r="H6" s="98"/>
      <c r="I6" s="98"/>
      <c r="J6" s="224"/>
      <c r="K6" s="314" t="s">
        <v>273</v>
      </c>
      <c r="L6" s="314"/>
      <c r="M6" s="314"/>
      <c r="N6" s="314"/>
      <c r="O6" s="314"/>
      <c r="P6" s="224"/>
      <c r="Q6" s="225" t="s">
        <v>271</v>
      </c>
    </row>
    <row r="7" spans="1:17" ht="49.5" customHeight="1">
      <c r="A7" s="58" t="s">
        <v>97</v>
      </c>
      <c r="B7" s="325" t="s">
        <v>282</v>
      </c>
      <c r="C7" s="325"/>
      <c r="D7" s="227"/>
      <c r="E7" s="326">
        <v>3101</v>
      </c>
      <c r="F7" s="326"/>
      <c r="G7" s="57"/>
      <c r="H7" s="326">
        <v>1010</v>
      </c>
      <c r="I7" s="326"/>
      <c r="J7" s="73"/>
      <c r="K7" s="327" t="s">
        <v>167</v>
      </c>
      <c r="L7" s="327"/>
      <c r="M7" s="327"/>
      <c r="N7" s="327"/>
      <c r="O7" s="327"/>
      <c r="P7" s="232"/>
      <c r="Q7" s="269" t="s">
        <v>347</v>
      </c>
    </row>
    <row r="8" spans="1:17" s="36" customFormat="1" ht="12.75">
      <c r="A8" s="229"/>
      <c r="B8" s="316" t="s">
        <v>274</v>
      </c>
      <c r="C8" s="316"/>
      <c r="D8" s="225"/>
      <c r="E8" s="316" t="s">
        <v>275</v>
      </c>
      <c r="F8" s="316"/>
      <c r="G8" s="42"/>
      <c r="H8" s="317" t="s">
        <v>276</v>
      </c>
      <c r="I8" s="317"/>
      <c r="J8" s="224"/>
      <c r="K8" s="314" t="s">
        <v>277</v>
      </c>
      <c r="L8" s="314"/>
      <c r="M8" s="314"/>
      <c r="N8" s="314"/>
      <c r="O8" s="314"/>
      <c r="P8" s="224"/>
      <c r="Q8" s="231" t="s">
        <v>278</v>
      </c>
    </row>
    <row r="9" spans="1:17" ht="12.75">
      <c r="A9" s="24" t="s">
        <v>247</v>
      </c>
      <c r="B9" s="24"/>
      <c r="C9" s="24"/>
      <c r="D9" s="24"/>
      <c r="E9" s="24"/>
      <c r="F9" s="24"/>
      <c r="G9" s="24"/>
      <c r="H9" s="24"/>
      <c r="K9" s="24"/>
      <c r="L9" s="24"/>
      <c r="M9" s="24"/>
      <c r="N9" s="24"/>
      <c r="O9" s="24"/>
      <c r="P9" s="24"/>
      <c r="Q9" s="24"/>
    </row>
    <row r="10" spans="1:17" ht="12.75">
      <c r="A10" s="56" t="s">
        <v>153</v>
      </c>
      <c r="B10" s="73"/>
      <c r="C10" s="73"/>
      <c r="D10" s="73"/>
      <c r="E10" s="73"/>
      <c r="F10" s="57"/>
      <c r="G10" s="57"/>
      <c r="H10" s="57"/>
      <c r="K10" s="57"/>
      <c r="L10" s="57"/>
      <c r="M10" s="57"/>
      <c r="N10" s="57"/>
      <c r="O10" s="57"/>
      <c r="P10" s="57"/>
      <c r="Q10" s="57"/>
    </row>
    <row r="11" spans="1:17" ht="19.5" customHeight="1">
      <c r="A11" s="322" t="s">
        <v>238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232"/>
      <c r="Q11" s="232"/>
    </row>
    <row r="12" spans="1:17" ht="20.25" customHeight="1">
      <c r="A12" s="56" t="s">
        <v>279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2.75">
      <c r="A13" s="322" t="s">
        <v>237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232"/>
      <c r="M13" s="232"/>
      <c r="N13" s="232"/>
      <c r="O13" s="232"/>
      <c r="P13" s="232"/>
      <c r="Q13" s="232"/>
    </row>
    <row r="14" spans="1:17" ht="12.75">
      <c r="A14" s="58" t="s">
        <v>151</v>
      </c>
      <c r="B14" s="73"/>
      <c r="C14" s="73"/>
      <c r="D14" s="73"/>
      <c r="E14" s="73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53.25" customHeight="1">
      <c r="A15" s="322" t="s">
        <v>245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4"/>
      <c r="O15" s="232"/>
      <c r="P15" s="232"/>
      <c r="Q15" s="232"/>
    </row>
    <row r="16" spans="1:17" s="73" customFormat="1" ht="12.75">
      <c r="A16" s="58" t="s">
        <v>152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10" t="s">
        <v>248</v>
      </c>
      <c r="Q17" s="37" t="s">
        <v>112</v>
      </c>
    </row>
    <row r="18" spans="1:17" ht="15.75" customHeight="1">
      <c r="A18" s="318" t="s">
        <v>3</v>
      </c>
      <c r="B18" s="318" t="s">
        <v>15</v>
      </c>
      <c r="C18" s="318"/>
      <c r="D18" s="318"/>
      <c r="E18" s="318"/>
      <c r="F18" s="319" t="s">
        <v>249</v>
      </c>
      <c r="G18" s="320"/>
      <c r="H18" s="320"/>
      <c r="I18" s="321"/>
      <c r="J18" s="319" t="s">
        <v>250</v>
      </c>
      <c r="K18" s="320"/>
      <c r="L18" s="320"/>
      <c r="M18" s="321"/>
      <c r="N18" s="319" t="s">
        <v>251</v>
      </c>
      <c r="O18" s="320"/>
      <c r="P18" s="320"/>
      <c r="Q18" s="321"/>
    </row>
    <row r="19" spans="1:17" ht="75">
      <c r="A19" s="323"/>
      <c r="B19" s="318"/>
      <c r="C19" s="318"/>
      <c r="D19" s="318"/>
      <c r="E19" s="318"/>
      <c r="F19" s="118" t="s">
        <v>25</v>
      </c>
      <c r="G19" s="118" t="s">
        <v>26</v>
      </c>
      <c r="H19" s="155" t="s">
        <v>116</v>
      </c>
      <c r="I19" s="155" t="s">
        <v>280</v>
      </c>
      <c r="J19" s="170" t="s">
        <v>25</v>
      </c>
      <c r="K19" s="118" t="s">
        <v>26</v>
      </c>
      <c r="L19" s="155" t="s">
        <v>116</v>
      </c>
      <c r="M19" s="155" t="s">
        <v>281</v>
      </c>
      <c r="N19" s="170" t="s">
        <v>25</v>
      </c>
      <c r="O19" s="118" t="s">
        <v>26</v>
      </c>
      <c r="P19" s="155" t="s">
        <v>116</v>
      </c>
      <c r="Q19" s="155" t="s">
        <v>126</v>
      </c>
    </row>
    <row r="20" spans="1:17" s="78" customFormat="1" ht="15">
      <c r="A20" s="29">
        <v>1</v>
      </c>
      <c r="B20" s="307">
        <v>2</v>
      </c>
      <c r="C20" s="308"/>
      <c r="D20" s="308"/>
      <c r="E20" s="309"/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</row>
    <row r="21" spans="1:17" s="78" customFormat="1" ht="15">
      <c r="A21" s="26"/>
      <c r="B21" s="310" t="s">
        <v>2</v>
      </c>
      <c r="C21" s="310"/>
      <c r="D21" s="310"/>
      <c r="E21" s="310"/>
      <c r="F21" s="197">
        <v>36345119</v>
      </c>
      <c r="G21" s="66" t="s">
        <v>159</v>
      </c>
      <c r="H21" s="66" t="s">
        <v>159</v>
      </c>
      <c r="I21" s="207">
        <f>F21</f>
        <v>36345119</v>
      </c>
      <c r="J21" s="207">
        <v>41430500</v>
      </c>
      <c r="K21" s="66" t="s">
        <v>159</v>
      </c>
      <c r="L21" s="66" t="s">
        <v>159</v>
      </c>
      <c r="M21" s="207">
        <f>J21</f>
        <v>41430500</v>
      </c>
      <c r="N21" s="260">
        <v>45339400</v>
      </c>
      <c r="O21" s="66" t="s">
        <v>159</v>
      </c>
      <c r="P21" s="66" t="s">
        <v>159</v>
      </c>
      <c r="Q21" s="207">
        <f>N21</f>
        <v>45339400</v>
      </c>
    </row>
    <row r="22" spans="1:17" s="78" customFormat="1" ht="18" customHeight="1">
      <c r="A22" s="26"/>
      <c r="B22" s="311" t="s">
        <v>110</v>
      </c>
      <c r="C22" s="312"/>
      <c r="D22" s="312"/>
      <c r="E22" s="313"/>
      <c r="F22" s="66" t="s">
        <v>159</v>
      </c>
      <c r="G22" s="103"/>
      <c r="H22" s="103"/>
      <c r="I22" s="197"/>
      <c r="J22" s="66" t="s">
        <v>159</v>
      </c>
      <c r="K22" s="103"/>
      <c r="L22" s="103"/>
      <c r="M22" s="197"/>
      <c r="N22" s="66" t="s">
        <v>159</v>
      </c>
      <c r="O22" s="103"/>
      <c r="P22" s="103"/>
      <c r="Q22" s="197"/>
    </row>
    <row r="23" spans="1:17" s="36" customFormat="1" ht="30" customHeight="1">
      <c r="A23" s="8">
        <v>25010100</v>
      </c>
      <c r="B23" s="304" t="s">
        <v>7</v>
      </c>
      <c r="C23" s="305"/>
      <c r="D23" s="305"/>
      <c r="E23" s="306"/>
      <c r="F23" s="66" t="s">
        <v>159</v>
      </c>
      <c r="G23" s="103"/>
      <c r="H23" s="103"/>
      <c r="I23" s="197"/>
      <c r="J23" s="66" t="s">
        <v>159</v>
      </c>
      <c r="K23" s="103"/>
      <c r="L23" s="103"/>
      <c r="M23" s="197"/>
      <c r="N23" s="66" t="s">
        <v>159</v>
      </c>
      <c r="O23" s="103"/>
      <c r="P23" s="103"/>
      <c r="Q23" s="197"/>
    </row>
    <row r="24" spans="1:17" s="36" customFormat="1" ht="32.25" customHeight="1">
      <c r="A24" s="8">
        <v>25010200</v>
      </c>
      <c r="B24" s="304" t="s">
        <v>23</v>
      </c>
      <c r="C24" s="305"/>
      <c r="D24" s="305"/>
      <c r="E24" s="306"/>
      <c r="F24" s="66" t="s">
        <v>159</v>
      </c>
      <c r="G24" s="197">
        <v>617210</v>
      </c>
      <c r="H24" s="103"/>
      <c r="I24" s="197">
        <f>G24</f>
        <v>617210</v>
      </c>
      <c r="J24" s="66" t="s">
        <v>159</v>
      </c>
      <c r="K24" s="197">
        <v>825000</v>
      </c>
      <c r="L24" s="103"/>
      <c r="M24" s="197">
        <f>K24</f>
        <v>825000</v>
      </c>
      <c r="N24" s="66" t="s">
        <v>159</v>
      </c>
      <c r="O24" s="197">
        <v>1030200</v>
      </c>
      <c r="P24" s="197"/>
      <c r="Q24" s="197">
        <f>O24</f>
        <v>1030200</v>
      </c>
    </row>
    <row r="25" spans="1:17" s="36" customFormat="1" ht="15">
      <c r="A25" s="8">
        <v>25010300</v>
      </c>
      <c r="B25" s="304" t="s">
        <v>4</v>
      </c>
      <c r="C25" s="305"/>
      <c r="D25" s="305"/>
      <c r="E25" s="306"/>
      <c r="F25" s="66" t="s">
        <v>159</v>
      </c>
      <c r="G25" s="197">
        <v>30957</v>
      </c>
      <c r="H25" s="103"/>
      <c r="I25" s="197">
        <f>G25</f>
        <v>30957</v>
      </c>
      <c r="J25" s="66" t="s">
        <v>159</v>
      </c>
      <c r="K25" s="197">
        <v>50000</v>
      </c>
      <c r="L25" s="103"/>
      <c r="M25" s="197">
        <f aca="true" t="shared" si="0" ref="M25:M31">K25</f>
        <v>50000</v>
      </c>
      <c r="N25" s="66" t="s">
        <v>159</v>
      </c>
      <c r="O25" s="197">
        <v>60000</v>
      </c>
      <c r="P25" s="197"/>
      <c r="Q25" s="197">
        <f aca="true" t="shared" si="1" ref="Q25:Q31">O25</f>
        <v>60000</v>
      </c>
    </row>
    <row r="26" spans="1:17" s="36" customFormat="1" ht="32.25" customHeight="1">
      <c r="A26" s="8">
        <v>25010400</v>
      </c>
      <c r="B26" s="304" t="s">
        <v>8</v>
      </c>
      <c r="C26" s="305"/>
      <c r="D26" s="305"/>
      <c r="E26" s="306"/>
      <c r="F26" s="66" t="s">
        <v>159</v>
      </c>
      <c r="G26" s="197"/>
      <c r="H26" s="103"/>
      <c r="I26" s="197">
        <f>G26</f>
        <v>0</v>
      </c>
      <c r="J26" s="66" t="s">
        <v>159</v>
      </c>
      <c r="K26" s="197"/>
      <c r="L26" s="103"/>
      <c r="M26" s="197">
        <f t="shared" si="0"/>
        <v>0</v>
      </c>
      <c r="N26" s="66" t="s">
        <v>159</v>
      </c>
      <c r="O26" s="197"/>
      <c r="P26" s="197"/>
      <c r="Q26" s="197">
        <f t="shared" si="1"/>
        <v>0</v>
      </c>
    </row>
    <row r="27" spans="1:17" s="36" customFormat="1" ht="15">
      <c r="A27" s="8">
        <v>25020100</v>
      </c>
      <c r="B27" s="304" t="s">
        <v>9</v>
      </c>
      <c r="C27" s="305"/>
      <c r="D27" s="305"/>
      <c r="E27" s="306"/>
      <c r="F27" s="66" t="s">
        <v>159</v>
      </c>
      <c r="G27" s="197"/>
      <c r="H27" s="103"/>
      <c r="I27" s="197">
        <f>G27</f>
        <v>0</v>
      </c>
      <c r="J27" s="66" t="s">
        <v>159</v>
      </c>
      <c r="K27" s="197"/>
      <c r="L27" s="103"/>
      <c r="M27" s="197">
        <f t="shared" si="0"/>
        <v>0</v>
      </c>
      <c r="N27" s="66" t="s">
        <v>159</v>
      </c>
      <c r="O27" s="197"/>
      <c r="P27" s="197"/>
      <c r="Q27" s="197">
        <f t="shared" si="1"/>
        <v>0</v>
      </c>
    </row>
    <row r="28" spans="1:18" s="36" customFormat="1" ht="40.5" customHeight="1">
      <c r="A28" s="8">
        <v>25020200</v>
      </c>
      <c r="B28" s="304" t="s">
        <v>18</v>
      </c>
      <c r="C28" s="305"/>
      <c r="D28" s="305"/>
      <c r="E28" s="306"/>
      <c r="F28" s="66" t="s">
        <v>159</v>
      </c>
      <c r="G28" s="197">
        <f>7878900-G24-G25-G31-G32</f>
        <v>5710105</v>
      </c>
      <c r="H28" s="103"/>
      <c r="I28" s="197">
        <f>G28</f>
        <v>5710105</v>
      </c>
      <c r="J28" s="66" t="s">
        <v>159</v>
      </c>
      <c r="K28" s="197">
        <v>6250000</v>
      </c>
      <c r="L28" s="103"/>
      <c r="M28" s="197">
        <f t="shared" si="0"/>
        <v>6250000</v>
      </c>
      <c r="N28" s="66" t="s">
        <v>159</v>
      </c>
      <c r="O28" s="197">
        <v>8888600</v>
      </c>
      <c r="P28" s="197"/>
      <c r="Q28" s="197">
        <f t="shared" si="1"/>
        <v>8888600</v>
      </c>
      <c r="R28" s="267"/>
    </row>
    <row r="29" spans="1:17" s="36" customFormat="1" ht="61.5" customHeight="1">
      <c r="A29" s="8">
        <v>25020300</v>
      </c>
      <c r="B29" s="304" t="s">
        <v>10</v>
      </c>
      <c r="C29" s="305"/>
      <c r="D29" s="305"/>
      <c r="E29" s="306"/>
      <c r="F29" s="66" t="s">
        <v>159</v>
      </c>
      <c r="G29" s="197"/>
      <c r="H29" s="103"/>
      <c r="I29" s="197"/>
      <c r="J29" s="66" t="s">
        <v>159</v>
      </c>
      <c r="K29" s="197"/>
      <c r="L29" s="103"/>
      <c r="M29" s="197">
        <f t="shared" si="0"/>
        <v>0</v>
      </c>
      <c r="N29" s="66" t="s">
        <v>159</v>
      </c>
      <c r="O29" s="197"/>
      <c r="P29" s="197"/>
      <c r="Q29" s="197">
        <f t="shared" si="1"/>
        <v>0</v>
      </c>
    </row>
    <row r="30" spans="1:17" s="78" customFormat="1" ht="15">
      <c r="A30" s="8"/>
      <c r="B30" s="311" t="s">
        <v>99</v>
      </c>
      <c r="C30" s="312"/>
      <c r="D30" s="312"/>
      <c r="E30" s="313"/>
      <c r="F30" s="66" t="s">
        <v>159</v>
      </c>
      <c r="G30" s="197"/>
      <c r="H30" s="103"/>
      <c r="I30" s="197"/>
      <c r="J30" s="66" t="s">
        <v>159</v>
      </c>
      <c r="K30" s="197"/>
      <c r="L30" s="103"/>
      <c r="M30" s="197">
        <f t="shared" si="0"/>
        <v>0</v>
      </c>
      <c r="N30" s="66" t="s">
        <v>159</v>
      </c>
      <c r="O30" s="197"/>
      <c r="P30" s="197"/>
      <c r="Q30" s="197">
        <f t="shared" si="1"/>
        <v>0</v>
      </c>
    </row>
    <row r="31" spans="1:17" s="78" customFormat="1" ht="28.5" customHeight="1">
      <c r="A31" s="2">
        <v>602400</v>
      </c>
      <c r="B31" s="304" t="s">
        <v>20</v>
      </c>
      <c r="C31" s="305"/>
      <c r="D31" s="305"/>
      <c r="E31" s="306"/>
      <c r="F31" s="66" t="s">
        <v>159</v>
      </c>
      <c r="G31" s="213">
        <v>1400641</v>
      </c>
      <c r="H31" s="213">
        <v>1400641</v>
      </c>
      <c r="I31" s="213">
        <v>1400641</v>
      </c>
      <c r="J31" s="66" t="s">
        <v>159</v>
      </c>
      <c r="K31" s="213">
        <v>1889000</v>
      </c>
      <c r="L31" s="213">
        <v>1889000</v>
      </c>
      <c r="M31" s="197">
        <f t="shared" si="0"/>
        <v>1889000</v>
      </c>
      <c r="N31" s="66" t="s">
        <v>159</v>
      </c>
      <c r="O31" s="213">
        <v>770000</v>
      </c>
      <c r="P31" s="213">
        <v>770000</v>
      </c>
      <c r="Q31" s="197">
        <f t="shared" si="1"/>
        <v>770000</v>
      </c>
    </row>
    <row r="32" spans="1:17" s="78" customFormat="1" ht="15">
      <c r="A32" s="2"/>
      <c r="B32" s="311" t="s">
        <v>115</v>
      </c>
      <c r="C32" s="312"/>
      <c r="D32" s="312"/>
      <c r="E32" s="313"/>
      <c r="F32" s="66" t="s">
        <v>159</v>
      </c>
      <c r="G32" s="213">
        <v>119987</v>
      </c>
      <c r="H32" s="104"/>
      <c r="I32" s="213">
        <v>119987</v>
      </c>
      <c r="J32" s="66" t="s">
        <v>159</v>
      </c>
      <c r="K32" s="213"/>
      <c r="L32" s="213"/>
      <c r="M32" s="104"/>
      <c r="N32" s="66" t="s">
        <v>159</v>
      </c>
      <c r="O32" s="104"/>
      <c r="P32" s="104"/>
      <c r="Q32" s="104"/>
    </row>
    <row r="33" spans="1:17" s="106" customFormat="1" ht="14.25">
      <c r="A33" s="30"/>
      <c r="B33" s="315" t="s">
        <v>113</v>
      </c>
      <c r="C33" s="315"/>
      <c r="D33" s="315"/>
      <c r="E33" s="315"/>
      <c r="F33" s="206">
        <f>F21</f>
        <v>36345119</v>
      </c>
      <c r="G33" s="195">
        <f>G32+G31+G28+G25+G24</f>
        <v>7878900</v>
      </c>
      <c r="H33" s="195">
        <f>H31</f>
        <v>1400641</v>
      </c>
      <c r="I33" s="195">
        <f>F33+G33</f>
        <v>44224019</v>
      </c>
      <c r="J33" s="206">
        <v>41430500</v>
      </c>
      <c r="K33" s="195">
        <f>K31+K28+K25+K24</f>
        <v>9014000</v>
      </c>
      <c r="L33" s="195">
        <f>L31</f>
        <v>1889000</v>
      </c>
      <c r="M33" s="195">
        <f>J33+K33</f>
        <v>50444500</v>
      </c>
      <c r="N33" s="206">
        <f>N21</f>
        <v>45339400</v>
      </c>
      <c r="O33" s="195">
        <f>O31+O28+O25+O24</f>
        <v>10748800</v>
      </c>
      <c r="P33" s="195">
        <f>P31</f>
        <v>770000</v>
      </c>
      <c r="Q33" s="195">
        <f>N33+O33</f>
        <v>56088200</v>
      </c>
    </row>
    <row r="34" spans="1:17" ht="12.75">
      <c r="A34" s="76"/>
      <c r="B34" s="199"/>
      <c r="C34" s="233"/>
      <c r="D34" s="233"/>
      <c r="E34" s="233"/>
      <c r="F34" s="233"/>
      <c r="G34" s="233"/>
      <c r="H34" s="233"/>
      <c r="I34" s="233"/>
      <c r="J34" s="233"/>
      <c r="K34" s="234"/>
      <c r="L34" s="233"/>
      <c r="M34" s="233"/>
      <c r="N34" s="234"/>
      <c r="O34" s="106"/>
      <c r="P34" s="106"/>
      <c r="Q34" s="106"/>
    </row>
    <row r="35" ht="12.75">
      <c r="D35" s="175"/>
    </row>
  </sheetData>
  <mergeCells count="36">
    <mergeCell ref="B3:I3"/>
    <mergeCell ref="K3:O3"/>
    <mergeCell ref="K4:O4"/>
    <mergeCell ref="B5:I5"/>
    <mergeCell ref="K5:O5"/>
    <mergeCell ref="A15:N15"/>
    <mergeCell ref="A13:K13"/>
    <mergeCell ref="K8:O8"/>
    <mergeCell ref="B7:C7"/>
    <mergeCell ref="E7:F7"/>
    <mergeCell ref="H7:I7"/>
    <mergeCell ref="K7:O7"/>
    <mergeCell ref="K6:O6"/>
    <mergeCell ref="B33:E33"/>
    <mergeCell ref="B28:E28"/>
    <mergeCell ref="B29:E29"/>
    <mergeCell ref="B30:E30"/>
    <mergeCell ref="B31:E31"/>
    <mergeCell ref="B32:E32"/>
    <mergeCell ref="B8:C8"/>
    <mergeCell ref="E8:F8"/>
    <mergeCell ref="H8:I8"/>
    <mergeCell ref="B18:E19"/>
    <mergeCell ref="F18:I18"/>
    <mergeCell ref="A11:O11"/>
    <mergeCell ref="N18:Q18"/>
    <mergeCell ref="A18:A19"/>
    <mergeCell ref="J18:M18"/>
    <mergeCell ref="B27:E27"/>
    <mergeCell ref="B20:E20"/>
    <mergeCell ref="B21:E21"/>
    <mergeCell ref="B22:E22"/>
    <mergeCell ref="B26:E26"/>
    <mergeCell ref="B24:E24"/>
    <mergeCell ref="B25:E25"/>
    <mergeCell ref="B23:E23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SheetLayoutView="100" workbookViewId="0" topLeftCell="A25">
      <selection activeCell="G50" sqref="G50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31"/>
      <c r="H1" s="131"/>
      <c r="I1" s="131"/>
      <c r="J1" s="131"/>
      <c r="K1" s="131"/>
      <c r="L1" s="131"/>
      <c r="N1" s="141"/>
    </row>
    <row r="2" spans="1:10" s="40" customFormat="1" ht="15.75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257</v>
      </c>
      <c r="B3" s="9"/>
      <c r="C3" s="9"/>
      <c r="D3" s="9"/>
      <c r="E3" s="9"/>
      <c r="F3" s="9"/>
      <c r="G3" s="9"/>
      <c r="H3" s="9"/>
      <c r="I3" s="88"/>
      <c r="J3" s="88"/>
      <c r="N3" s="37" t="s">
        <v>112</v>
      </c>
    </row>
    <row r="4" spans="1:14" s="146" customFormat="1" ht="12.75">
      <c r="A4" s="386" t="s">
        <v>11</v>
      </c>
      <c r="B4" s="392" t="s">
        <v>134</v>
      </c>
      <c r="C4" s="392" t="s">
        <v>92</v>
      </c>
      <c r="D4" s="316"/>
      <c r="E4" s="393"/>
      <c r="F4" s="389" t="s">
        <v>249</v>
      </c>
      <c r="G4" s="390"/>
      <c r="H4" s="391"/>
      <c r="I4" s="389" t="s">
        <v>250</v>
      </c>
      <c r="J4" s="390"/>
      <c r="K4" s="391"/>
      <c r="L4" s="403" t="s">
        <v>251</v>
      </c>
      <c r="M4" s="403"/>
      <c r="N4" s="403"/>
    </row>
    <row r="5" spans="1:14" s="146" customFormat="1" ht="25.5">
      <c r="A5" s="386"/>
      <c r="B5" s="394"/>
      <c r="C5" s="394"/>
      <c r="D5" s="395"/>
      <c r="E5" s="396"/>
      <c r="F5" s="172" t="s">
        <v>25</v>
      </c>
      <c r="G5" s="172" t="s">
        <v>26</v>
      </c>
      <c r="H5" s="33" t="s">
        <v>155</v>
      </c>
      <c r="I5" s="172" t="s">
        <v>25</v>
      </c>
      <c r="J5" s="172" t="s">
        <v>26</v>
      </c>
      <c r="K5" s="33" t="s">
        <v>120</v>
      </c>
      <c r="L5" s="172" t="s">
        <v>25</v>
      </c>
      <c r="M5" s="172" t="s">
        <v>26</v>
      </c>
      <c r="N5" s="33" t="s">
        <v>154</v>
      </c>
    </row>
    <row r="6" spans="1:14" s="146" customFormat="1" ht="12.75">
      <c r="A6" s="33">
        <v>1</v>
      </c>
      <c r="B6" s="168">
        <v>2</v>
      </c>
      <c r="C6" s="400">
        <v>3</v>
      </c>
      <c r="D6" s="401"/>
      <c r="E6" s="402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15">
      <c r="A7" s="154"/>
      <c r="B7" s="166"/>
      <c r="C7" s="319"/>
      <c r="D7" s="320"/>
      <c r="E7" s="321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41" customFormat="1" ht="15">
      <c r="A8" s="154"/>
      <c r="B8" s="166"/>
      <c r="C8" s="319"/>
      <c r="D8" s="320"/>
      <c r="E8" s="321"/>
      <c r="F8" s="156"/>
      <c r="G8" s="156"/>
      <c r="H8" s="156"/>
      <c r="I8" s="156"/>
      <c r="J8" s="156"/>
      <c r="K8" s="156"/>
      <c r="L8" s="156"/>
      <c r="M8" s="156"/>
      <c r="N8" s="156"/>
    </row>
    <row r="9" spans="1:14" s="145" customFormat="1" ht="15">
      <c r="A9" s="157"/>
      <c r="B9" s="161" t="s">
        <v>113</v>
      </c>
      <c r="C9" s="319"/>
      <c r="D9" s="320"/>
      <c r="E9" s="321"/>
      <c r="F9" s="158"/>
      <c r="G9" s="158"/>
      <c r="H9" s="158"/>
      <c r="I9" s="158"/>
      <c r="J9" s="158"/>
      <c r="K9" s="158"/>
      <c r="L9" s="158"/>
      <c r="M9" s="158"/>
      <c r="N9" s="158"/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258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112</v>
      </c>
    </row>
    <row r="12" spans="1:14" s="146" customFormat="1" ht="12.75">
      <c r="A12" s="386" t="s">
        <v>11</v>
      </c>
      <c r="B12" s="386" t="s">
        <v>134</v>
      </c>
      <c r="C12" s="386"/>
      <c r="D12" s="386"/>
      <c r="E12" s="386"/>
      <c r="F12" s="392" t="s">
        <v>92</v>
      </c>
      <c r="G12" s="316"/>
      <c r="H12" s="393"/>
      <c r="I12" s="386" t="s">
        <v>163</v>
      </c>
      <c r="J12" s="386"/>
      <c r="K12" s="386"/>
      <c r="L12" s="386" t="s">
        <v>253</v>
      </c>
      <c r="M12" s="386"/>
      <c r="N12" s="386"/>
    </row>
    <row r="13" spans="1:14" s="146" customFormat="1" ht="25.5">
      <c r="A13" s="386"/>
      <c r="B13" s="386"/>
      <c r="C13" s="386"/>
      <c r="D13" s="386"/>
      <c r="E13" s="386"/>
      <c r="F13" s="394"/>
      <c r="G13" s="395"/>
      <c r="H13" s="396"/>
      <c r="I13" s="172" t="s">
        <v>25</v>
      </c>
      <c r="J13" s="172" t="s">
        <v>26</v>
      </c>
      <c r="K13" s="33" t="s">
        <v>155</v>
      </c>
      <c r="L13" s="172" t="s">
        <v>25</v>
      </c>
      <c r="M13" s="172" t="s">
        <v>26</v>
      </c>
      <c r="N13" s="33" t="s">
        <v>120</v>
      </c>
    </row>
    <row r="14" spans="1:14" s="146" customFormat="1" ht="12.75">
      <c r="A14" s="33">
        <v>1</v>
      </c>
      <c r="B14" s="386">
        <v>2</v>
      </c>
      <c r="C14" s="386"/>
      <c r="D14" s="386"/>
      <c r="E14" s="386"/>
      <c r="F14" s="400">
        <v>3</v>
      </c>
      <c r="G14" s="401"/>
      <c r="H14" s="402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15">
      <c r="A15" s="154"/>
      <c r="B15" s="323"/>
      <c r="C15" s="323"/>
      <c r="D15" s="323"/>
      <c r="E15" s="323"/>
      <c r="F15" s="319"/>
      <c r="G15" s="320"/>
      <c r="H15" s="321"/>
      <c r="I15" s="156"/>
      <c r="J15" s="156"/>
      <c r="K15" s="156"/>
      <c r="L15" s="156"/>
      <c r="M15" s="156"/>
      <c r="N15" s="156"/>
    </row>
    <row r="16" spans="1:14" s="41" customFormat="1" ht="15">
      <c r="A16" s="154"/>
      <c r="B16" s="323"/>
      <c r="C16" s="323"/>
      <c r="D16" s="323"/>
      <c r="E16" s="323"/>
      <c r="F16" s="319"/>
      <c r="G16" s="320"/>
      <c r="H16" s="321"/>
      <c r="I16" s="156"/>
      <c r="J16" s="156"/>
      <c r="K16" s="156"/>
      <c r="L16" s="156"/>
      <c r="M16" s="156"/>
      <c r="N16" s="156"/>
    </row>
    <row r="17" spans="1:14" s="41" customFormat="1" ht="15">
      <c r="A17" s="157"/>
      <c r="B17" s="385" t="s">
        <v>113</v>
      </c>
      <c r="C17" s="385"/>
      <c r="D17" s="385"/>
      <c r="E17" s="385"/>
      <c r="F17" s="319"/>
      <c r="G17" s="320"/>
      <c r="H17" s="321"/>
      <c r="I17" s="158"/>
      <c r="J17" s="158"/>
      <c r="K17" s="158"/>
      <c r="L17" s="158"/>
      <c r="M17" s="158"/>
      <c r="N17" s="158"/>
    </row>
    <row r="19" spans="1:14" ht="15.75">
      <c r="A19" s="9" t="s">
        <v>259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112</v>
      </c>
    </row>
    <row r="20" spans="1:14" ht="12.75" customHeight="1">
      <c r="A20" s="386" t="s">
        <v>138</v>
      </c>
      <c r="B20" s="386"/>
      <c r="C20" s="387" t="s">
        <v>162</v>
      </c>
      <c r="D20" s="387" t="s">
        <v>137</v>
      </c>
      <c r="E20" s="386" t="s">
        <v>249</v>
      </c>
      <c r="F20" s="386"/>
      <c r="G20" s="386" t="s">
        <v>250</v>
      </c>
      <c r="H20" s="386"/>
      <c r="I20" s="386" t="s">
        <v>251</v>
      </c>
      <c r="J20" s="386"/>
      <c r="K20" s="386" t="s">
        <v>163</v>
      </c>
      <c r="L20" s="386"/>
      <c r="M20" s="386" t="s">
        <v>253</v>
      </c>
      <c r="N20" s="386"/>
    </row>
    <row r="21" spans="1:14" ht="89.25" customHeight="1">
      <c r="A21" s="386"/>
      <c r="B21" s="386"/>
      <c r="C21" s="388"/>
      <c r="D21" s="388"/>
      <c r="E21" s="33" t="s">
        <v>135</v>
      </c>
      <c r="F21" s="33" t="s">
        <v>136</v>
      </c>
      <c r="G21" s="33" t="s">
        <v>135</v>
      </c>
      <c r="H21" s="33" t="s">
        <v>136</v>
      </c>
      <c r="I21" s="33" t="s">
        <v>135</v>
      </c>
      <c r="J21" s="33" t="s">
        <v>136</v>
      </c>
      <c r="K21" s="33" t="s">
        <v>135</v>
      </c>
      <c r="L21" s="33" t="s">
        <v>136</v>
      </c>
      <c r="M21" s="33" t="s">
        <v>135</v>
      </c>
      <c r="N21" s="33" t="s">
        <v>136</v>
      </c>
    </row>
    <row r="22" spans="1:14" ht="19.5" customHeight="1">
      <c r="A22" s="386">
        <v>1</v>
      </c>
      <c r="B22" s="386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6" ht="18.75" customHeight="1">
      <c r="A23" s="307" t="s">
        <v>209</v>
      </c>
      <c r="B23" s="309"/>
      <c r="C23" s="155" t="s">
        <v>210</v>
      </c>
      <c r="D23" s="271">
        <v>3209696</v>
      </c>
      <c r="E23" s="271">
        <v>598892</v>
      </c>
      <c r="F23" s="272">
        <v>95.2</v>
      </c>
      <c r="G23" s="271">
        <v>154208</v>
      </c>
      <c r="H23" s="271">
        <v>100</v>
      </c>
      <c r="I23" s="156"/>
      <c r="J23" s="154"/>
      <c r="K23" s="154"/>
      <c r="L23" s="154"/>
      <c r="M23" s="154"/>
      <c r="N23" s="154"/>
      <c r="P23" s="100"/>
    </row>
    <row r="24" spans="1:14" ht="78.75" customHeight="1">
      <c r="A24" s="332" t="s">
        <v>355</v>
      </c>
      <c r="B24" s="334"/>
      <c r="C24" s="154" t="s">
        <v>369</v>
      </c>
      <c r="D24" s="303">
        <v>1700000</v>
      </c>
      <c r="E24" s="156"/>
      <c r="F24" s="156"/>
      <c r="G24" s="271"/>
      <c r="H24" s="272"/>
      <c r="I24" s="271">
        <v>110000</v>
      </c>
      <c r="J24" s="272">
        <v>6.4</v>
      </c>
      <c r="K24" s="271">
        <v>1600000</v>
      </c>
      <c r="L24" s="155">
        <v>100</v>
      </c>
      <c r="M24" s="154"/>
      <c r="N24" s="154"/>
    </row>
    <row r="25" spans="1:14" ht="75.75" customHeight="1">
      <c r="A25" s="398" t="s">
        <v>318</v>
      </c>
      <c r="B25" s="399"/>
      <c r="C25" s="154" t="s">
        <v>356</v>
      </c>
      <c r="D25" s="154">
        <v>1229810</v>
      </c>
      <c r="E25" s="156"/>
      <c r="F25" s="156"/>
      <c r="G25" s="156">
        <v>373368</v>
      </c>
      <c r="H25" s="156">
        <v>30.3</v>
      </c>
      <c r="I25" s="156">
        <v>660000</v>
      </c>
      <c r="J25" s="272">
        <v>84</v>
      </c>
      <c r="K25" s="154"/>
      <c r="L25" s="154"/>
      <c r="M25" s="154"/>
      <c r="N25" s="154"/>
    </row>
    <row r="26" spans="1:14" ht="14.25">
      <c r="A26" s="385" t="s">
        <v>113</v>
      </c>
      <c r="B26" s="385"/>
      <c r="C26" s="167"/>
      <c r="D26" s="273">
        <f>D23</f>
        <v>3209696</v>
      </c>
      <c r="E26" s="273">
        <f>E23</f>
        <v>598892</v>
      </c>
      <c r="F26" s="273"/>
      <c r="G26" s="273">
        <f>G23</f>
        <v>154208</v>
      </c>
      <c r="H26" s="273"/>
      <c r="I26" s="273">
        <f>I25+I24</f>
        <v>770000</v>
      </c>
      <c r="J26" s="273"/>
      <c r="K26" s="273">
        <f>K25+K24</f>
        <v>1600000</v>
      </c>
      <c r="L26" s="273"/>
      <c r="M26" s="157"/>
      <c r="N26" s="157"/>
    </row>
    <row r="27" spans="2:14" ht="12.75">
      <c r="B27" s="65"/>
      <c r="C27" s="65"/>
      <c r="D27" s="65"/>
      <c r="E27" s="65"/>
      <c r="F27" s="147"/>
      <c r="G27" s="147"/>
      <c r="H27" s="147"/>
      <c r="I27" s="147"/>
      <c r="J27" s="147"/>
      <c r="K27" s="147"/>
      <c r="L27" s="147"/>
      <c r="M27" s="147"/>
      <c r="N27" s="45"/>
    </row>
    <row r="28" spans="1:14" ht="30" customHeight="1">
      <c r="A28" s="384" t="s">
        <v>260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  <row r="29" spans="1:14" s="11" customFormat="1" ht="43.5" customHeight="1">
      <c r="A29" s="397" t="s">
        <v>367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</row>
  </sheetData>
  <mergeCells count="38">
    <mergeCell ref="C6:E6"/>
    <mergeCell ref="I12:K12"/>
    <mergeCell ref="C7:E7"/>
    <mergeCell ref="C4:E5"/>
    <mergeCell ref="C8:E8"/>
    <mergeCell ref="F4:H4"/>
    <mergeCell ref="F12:H13"/>
    <mergeCell ref="C9:E9"/>
    <mergeCell ref="A29:N29"/>
    <mergeCell ref="I4:K4"/>
    <mergeCell ref="A25:B25"/>
    <mergeCell ref="A4:A5"/>
    <mergeCell ref="A24:B24"/>
    <mergeCell ref="E20:F20"/>
    <mergeCell ref="G20:H20"/>
    <mergeCell ref="B4:B5"/>
    <mergeCell ref="F14:H14"/>
    <mergeCell ref="F17:H17"/>
    <mergeCell ref="L4:N4"/>
    <mergeCell ref="L12:N12"/>
    <mergeCell ref="A12:A13"/>
    <mergeCell ref="I20:J20"/>
    <mergeCell ref="B17:E17"/>
    <mergeCell ref="B15:E15"/>
    <mergeCell ref="B16:E16"/>
    <mergeCell ref="F15:H15"/>
    <mergeCell ref="F16:H16"/>
    <mergeCell ref="B14:E14"/>
    <mergeCell ref="B12:E13"/>
    <mergeCell ref="A28:N28"/>
    <mergeCell ref="A26:B26"/>
    <mergeCell ref="K20:L20"/>
    <mergeCell ref="C20:C21"/>
    <mergeCell ref="A20:B21"/>
    <mergeCell ref="D20:D21"/>
    <mergeCell ref="A23:B23"/>
    <mergeCell ref="A22:B22"/>
    <mergeCell ref="M20:N20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5"/>
  <sheetViews>
    <sheetView showZeros="0" zoomScaleSheetLayoutView="90" workbookViewId="0" topLeftCell="A124">
      <selection activeCell="H154" sqref="H154"/>
    </sheetView>
  </sheetViews>
  <sheetFormatPr defaultColWidth="8.875" defaultRowHeight="12.75"/>
  <cols>
    <col min="1" max="1" width="15.875" style="48" customWidth="1"/>
    <col min="2" max="2" width="23.625" style="48" customWidth="1"/>
    <col min="3" max="3" width="12.375" style="48" bestFit="1" customWidth="1"/>
    <col min="4" max="4" width="12.875" style="48" customWidth="1"/>
    <col min="5" max="5" width="12.625" style="48" customWidth="1"/>
    <col min="6" max="7" width="12.875" style="48" customWidth="1"/>
    <col min="8" max="8" width="12.75390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6" customFormat="1" ht="15.75" customHeight="1">
      <c r="I1" s="12"/>
      <c r="J1" s="12"/>
      <c r="K1" s="12"/>
      <c r="L1" s="141"/>
    </row>
    <row r="2" spans="1:12" s="46" customFormat="1" ht="18" customHeight="1">
      <c r="A2" s="89" t="s">
        <v>261</v>
      </c>
      <c r="B2" s="89"/>
      <c r="C2" s="89"/>
      <c r="D2" s="89"/>
      <c r="E2" s="89"/>
      <c r="F2" s="89"/>
      <c r="G2" s="89"/>
      <c r="H2" s="89"/>
      <c r="I2" s="89"/>
      <c r="J2" s="89"/>
      <c r="K2" s="64"/>
      <c r="L2" s="64"/>
    </row>
    <row r="3" spans="1:12" s="46" customFormat="1" ht="15.75">
      <c r="A3" s="47" t="s">
        <v>262</v>
      </c>
      <c r="L3" s="37" t="s">
        <v>112</v>
      </c>
    </row>
    <row r="4" spans="1:12" ht="39" customHeight="1">
      <c r="A4" s="406" t="s">
        <v>160</v>
      </c>
      <c r="B4" s="410" t="s">
        <v>15</v>
      </c>
      <c r="C4" s="411"/>
      <c r="D4" s="412"/>
      <c r="E4" s="406" t="s">
        <v>93</v>
      </c>
      <c r="F4" s="406" t="s">
        <v>96</v>
      </c>
      <c r="G4" s="422" t="s">
        <v>139</v>
      </c>
      <c r="H4" s="420" t="s">
        <v>140</v>
      </c>
      <c r="I4" s="416" t="s">
        <v>141</v>
      </c>
      <c r="J4" s="418" t="s">
        <v>106</v>
      </c>
      <c r="K4" s="419"/>
      <c r="L4" s="416" t="s">
        <v>142</v>
      </c>
    </row>
    <row r="5" spans="1:12" ht="39" customHeight="1">
      <c r="A5" s="406"/>
      <c r="B5" s="413"/>
      <c r="C5" s="414"/>
      <c r="D5" s="415"/>
      <c r="E5" s="406"/>
      <c r="F5" s="406"/>
      <c r="G5" s="423"/>
      <c r="H5" s="421"/>
      <c r="I5" s="417"/>
      <c r="J5" s="173" t="s">
        <v>94</v>
      </c>
      <c r="K5" s="173" t="s">
        <v>95</v>
      </c>
      <c r="L5" s="417"/>
    </row>
    <row r="6" spans="1:12" ht="12.75">
      <c r="A6" s="49">
        <v>1</v>
      </c>
      <c r="B6" s="407">
        <v>2</v>
      </c>
      <c r="C6" s="408"/>
      <c r="D6" s="409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12.75">
      <c r="A7" s="274">
        <v>2000</v>
      </c>
      <c r="B7" s="405" t="s">
        <v>27</v>
      </c>
      <c r="C7" s="405"/>
      <c r="D7" s="405"/>
      <c r="E7" s="291">
        <v>36457100</v>
      </c>
      <c r="F7" s="292">
        <f>F8+F13+F30+F33+F37+F41</f>
        <v>36345119</v>
      </c>
      <c r="G7" s="49"/>
      <c r="H7" s="49"/>
      <c r="I7" s="49"/>
      <c r="J7" s="49"/>
      <c r="K7" s="49"/>
      <c r="L7" s="49"/>
    </row>
    <row r="8" spans="1:12" ht="16.5" customHeight="1">
      <c r="A8" s="274">
        <v>2100</v>
      </c>
      <c r="B8" s="405" t="s">
        <v>28</v>
      </c>
      <c r="C8" s="405"/>
      <c r="D8" s="405"/>
      <c r="E8" s="291">
        <f>E9+E12</f>
        <v>27955900</v>
      </c>
      <c r="F8" s="292">
        <f>F9+F12</f>
        <v>27870991</v>
      </c>
      <c r="G8" s="49"/>
      <c r="H8" s="49"/>
      <c r="I8" s="49"/>
      <c r="J8" s="49"/>
      <c r="K8" s="49"/>
      <c r="L8" s="49"/>
    </row>
    <row r="9" spans="1:12" ht="12.75">
      <c r="A9" s="275">
        <v>2110</v>
      </c>
      <c r="B9" s="404" t="s">
        <v>29</v>
      </c>
      <c r="C9" s="404"/>
      <c r="D9" s="404"/>
      <c r="E9" s="293">
        <f>E10</f>
        <v>22846900</v>
      </c>
      <c r="F9" s="294">
        <f>SUM(F10:F11)</f>
        <v>22791811</v>
      </c>
      <c r="G9" s="49"/>
      <c r="H9" s="49"/>
      <c r="I9" s="49"/>
      <c r="J9" s="49"/>
      <c r="K9" s="49"/>
      <c r="L9" s="49"/>
    </row>
    <row r="10" spans="1:12" ht="12.75">
      <c r="A10" s="275">
        <v>2111</v>
      </c>
      <c r="B10" s="404" t="s">
        <v>30</v>
      </c>
      <c r="C10" s="404"/>
      <c r="D10" s="404"/>
      <c r="E10" s="293">
        <v>22846900</v>
      </c>
      <c r="F10" s="294">
        <v>22791811</v>
      </c>
      <c r="G10" s="49"/>
      <c r="H10" s="49"/>
      <c r="I10" s="49"/>
      <c r="J10" s="49"/>
      <c r="K10" s="49"/>
      <c r="L10" s="49"/>
    </row>
    <row r="11" spans="1:12" ht="18.75" customHeight="1">
      <c r="A11" s="275">
        <v>2112</v>
      </c>
      <c r="B11" s="404" t="s">
        <v>31</v>
      </c>
      <c r="C11" s="404"/>
      <c r="D11" s="404"/>
      <c r="E11" s="293"/>
      <c r="F11" s="294"/>
      <c r="G11" s="49"/>
      <c r="H11" s="49"/>
      <c r="I11" s="49"/>
      <c r="J11" s="49"/>
      <c r="K11" s="49"/>
      <c r="L11" s="49"/>
    </row>
    <row r="12" spans="1:12" ht="18" customHeight="1">
      <c r="A12" s="275">
        <v>2120</v>
      </c>
      <c r="B12" s="404" t="s">
        <v>32</v>
      </c>
      <c r="C12" s="404"/>
      <c r="D12" s="404"/>
      <c r="E12" s="293">
        <v>5109000</v>
      </c>
      <c r="F12" s="294">
        <v>5079180</v>
      </c>
      <c r="G12" s="49"/>
      <c r="H12" s="49"/>
      <c r="I12" s="49"/>
      <c r="J12" s="49"/>
      <c r="K12" s="49"/>
      <c r="L12" s="49"/>
    </row>
    <row r="13" spans="1:12" ht="18.75" customHeight="1">
      <c r="A13" s="274">
        <v>2200</v>
      </c>
      <c r="B13" s="405" t="s">
        <v>33</v>
      </c>
      <c r="C13" s="405"/>
      <c r="D13" s="405"/>
      <c r="E13" s="291">
        <v>7763600</v>
      </c>
      <c r="F13" s="292">
        <f>F14+F15+F16+F17+F18+F19+F20+F27</f>
        <v>7745536</v>
      </c>
      <c r="G13" s="49"/>
      <c r="H13" s="49"/>
      <c r="I13" s="49"/>
      <c r="J13" s="49"/>
      <c r="K13" s="49"/>
      <c r="L13" s="49"/>
    </row>
    <row r="14" spans="1:12" ht="14.25" customHeight="1">
      <c r="A14" s="275">
        <v>2210</v>
      </c>
      <c r="B14" s="404" t="s">
        <v>34</v>
      </c>
      <c r="C14" s="404"/>
      <c r="D14" s="404"/>
      <c r="E14" s="293">
        <v>934800</v>
      </c>
      <c r="F14" s="294">
        <v>934783</v>
      </c>
      <c r="G14" s="49"/>
      <c r="H14" s="49"/>
      <c r="I14" s="49"/>
      <c r="J14" s="49"/>
      <c r="K14" s="49"/>
      <c r="L14" s="49"/>
    </row>
    <row r="15" spans="1:12" ht="15" customHeight="1">
      <c r="A15" s="275">
        <v>2220</v>
      </c>
      <c r="B15" s="404" t="s">
        <v>35</v>
      </c>
      <c r="C15" s="404"/>
      <c r="D15" s="404"/>
      <c r="E15" s="293">
        <v>163500</v>
      </c>
      <c r="F15" s="294">
        <v>163499</v>
      </c>
      <c r="G15" s="49"/>
      <c r="H15" s="49"/>
      <c r="I15" s="49"/>
      <c r="J15" s="49"/>
      <c r="K15" s="49"/>
      <c r="L15" s="49"/>
    </row>
    <row r="16" spans="1:12" ht="12.75">
      <c r="A16" s="275">
        <v>2230</v>
      </c>
      <c r="B16" s="404" t="s">
        <v>36</v>
      </c>
      <c r="C16" s="404"/>
      <c r="D16" s="404"/>
      <c r="E16" s="293">
        <v>2178000</v>
      </c>
      <c r="F16" s="294">
        <v>2177080</v>
      </c>
      <c r="G16" s="49"/>
      <c r="H16" s="49"/>
      <c r="I16" s="49"/>
      <c r="J16" s="49"/>
      <c r="K16" s="49"/>
      <c r="L16" s="49"/>
    </row>
    <row r="17" spans="1:12" ht="25.5" customHeight="1">
      <c r="A17" s="275">
        <v>2240</v>
      </c>
      <c r="B17" s="404" t="s">
        <v>37</v>
      </c>
      <c r="C17" s="404"/>
      <c r="D17" s="404"/>
      <c r="E17" s="293">
        <v>893700</v>
      </c>
      <c r="F17" s="294">
        <v>888942</v>
      </c>
      <c r="G17" s="49"/>
      <c r="H17" s="49"/>
      <c r="I17" s="49"/>
      <c r="J17" s="49"/>
      <c r="K17" s="49"/>
      <c r="L17" s="49"/>
    </row>
    <row r="18" spans="1:12" ht="12.75">
      <c r="A18" s="275">
        <v>2250</v>
      </c>
      <c r="B18" s="404" t="s">
        <v>38</v>
      </c>
      <c r="C18" s="404"/>
      <c r="D18" s="404"/>
      <c r="E18" s="293">
        <v>20100</v>
      </c>
      <c r="F18" s="294">
        <v>19780</v>
      </c>
      <c r="G18" s="49"/>
      <c r="H18" s="49"/>
      <c r="I18" s="49"/>
      <c r="J18" s="49"/>
      <c r="K18" s="49"/>
      <c r="L18" s="49"/>
    </row>
    <row r="19" spans="1:12" ht="18" customHeight="1">
      <c r="A19" s="275">
        <v>2260</v>
      </c>
      <c r="B19" s="404" t="s">
        <v>39</v>
      </c>
      <c r="C19" s="404"/>
      <c r="D19" s="404"/>
      <c r="E19" s="293"/>
      <c r="F19" s="294"/>
      <c r="G19" s="49"/>
      <c r="H19" s="49"/>
      <c r="I19" s="49"/>
      <c r="J19" s="49"/>
      <c r="K19" s="49"/>
      <c r="L19" s="49"/>
    </row>
    <row r="20" spans="1:12" ht="15" customHeight="1">
      <c r="A20" s="275">
        <v>2270</v>
      </c>
      <c r="B20" s="404" t="s">
        <v>40</v>
      </c>
      <c r="C20" s="404"/>
      <c r="D20" s="404"/>
      <c r="E20" s="291">
        <v>3571500</v>
      </c>
      <c r="F20" s="292">
        <f>SUM(F21:F26)</f>
        <v>3559472</v>
      </c>
      <c r="G20" s="49"/>
      <c r="H20" s="49"/>
      <c r="I20" s="49"/>
      <c r="J20" s="49"/>
      <c r="K20" s="49"/>
      <c r="L20" s="49"/>
    </row>
    <row r="21" spans="1:12" ht="12.75">
      <c r="A21" s="275">
        <v>2271</v>
      </c>
      <c r="B21" s="404" t="s">
        <v>41</v>
      </c>
      <c r="C21" s="404"/>
      <c r="D21" s="404"/>
      <c r="E21" s="293"/>
      <c r="F21" s="294"/>
      <c r="G21" s="49"/>
      <c r="H21" s="49"/>
      <c r="I21" s="49"/>
      <c r="J21" s="49"/>
      <c r="K21" s="49"/>
      <c r="L21" s="49"/>
    </row>
    <row r="22" spans="1:12" ht="15" customHeight="1">
      <c r="A22" s="275">
        <v>2272</v>
      </c>
      <c r="B22" s="404" t="s">
        <v>42</v>
      </c>
      <c r="C22" s="404"/>
      <c r="D22" s="404"/>
      <c r="E22" s="293">
        <v>183400</v>
      </c>
      <c r="F22" s="294">
        <v>175743</v>
      </c>
      <c r="G22" s="49"/>
      <c r="H22" s="49"/>
      <c r="I22" s="49"/>
      <c r="J22" s="49"/>
      <c r="K22" s="49"/>
      <c r="L22" s="49"/>
    </row>
    <row r="23" spans="1:12" ht="12.75">
      <c r="A23" s="275">
        <v>2273</v>
      </c>
      <c r="B23" s="404" t="s">
        <v>43</v>
      </c>
      <c r="C23" s="404"/>
      <c r="D23" s="404"/>
      <c r="E23" s="293">
        <v>1314200</v>
      </c>
      <c r="F23" s="294">
        <v>1313433</v>
      </c>
      <c r="G23" s="49"/>
      <c r="H23" s="49"/>
      <c r="I23" s="49"/>
      <c r="J23" s="49"/>
      <c r="K23" s="49"/>
      <c r="L23" s="49"/>
    </row>
    <row r="24" spans="1:12" ht="12.75">
      <c r="A24" s="275">
        <v>2274</v>
      </c>
      <c r="B24" s="404" t="s">
        <v>44</v>
      </c>
      <c r="C24" s="404"/>
      <c r="D24" s="404"/>
      <c r="E24" s="293">
        <v>1849900</v>
      </c>
      <c r="F24" s="294">
        <v>1846442</v>
      </c>
      <c r="G24" s="49"/>
      <c r="H24" s="49"/>
      <c r="I24" s="49"/>
      <c r="J24" s="49"/>
      <c r="K24" s="49"/>
      <c r="L24" s="49"/>
    </row>
    <row r="25" spans="1:12" ht="12.75">
      <c r="A25" s="275">
        <v>2275</v>
      </c>
      <c r="B25" s="404" t="s">
        <v>45</v>
      </c>
      <c r="C25" s="404"/>
      <c r="D25" s="404"/>
      <c r="E25" s="293">
        <v>224000</v>
      </c>
      <c r="F25" s="294">
        <v>223854</v>
      </c>
      <c r="G25" s="49"/>
      <c r="H25" s="49"/>
      <c r="I25" s="49"/>
      <c r="J25" s="49"/>
      <c r="K25" s="49"/>
      <c r="L25" s="49"/>
    </row>
    <row r="26" spans="1:12" ht="12.75">
      <c r="A26" s="275">
        <v>2276</v>
      </c>
      <c r="B26" s="404" t="s">
        <v>108</v>
      </c>
      <c r="C26" s="404"/>
      <c r="D26" s="404"/>
      <c r="E26" s="293"/>
      <c r="F26" s="294"/>
      <c r="G26" s="49"/>
      <c r="H26" s="49"/>
      <c r="I26" s="49"/>
      <c r="J26" s="49"/>
      <c r="K26" s="49"/>
      <c r="L26" s="49"/>
    </row>
    <row r="27" spans="1:12" ht="27.75" customHeight="1">
      <c r="A27" s="275">
        <v>2280</v>
      </c>
      <c r="B27" s="404" t="s">
        <v>46</v>
      </c>
      <c r="C27" s="404"/>
      <c r="D27" s="404"/>
      <c r="E27" s="293">
        <v>2000</v>
      </c>
      <c r="F27" s="294">
        <f>SUM(F28:F29)</f>
        <v>1980</v>
      </c>
      <c r="G27" s="49"/>
      <c r="H27" s="49"/>
      <c r="I27" s="49"/>
      <c r="J27" s="49"/>
      <c r="K27" s="49"/>
      <c r="L27" s="49"/>
    </row>
    <row r="28" spans="1:12" ht="24.75" customHeight="1">
      <c r="A28" s="275">
        <v>2281</v>
      </c>
      <c r="B28" s="404" t="s">
        <v>47</v>
      </c>
      <c r="C28" s="404"/>
      <c r="D28" s="404"/>
      <c r="E28" s="293"/>
      <c r="F28" s="294"/>
      <c r="G28" s="49"/>
      <c r="H28" s="49"/>
      <c r="I28" s="49"/>
      <c r="J28" s="49"/>
      <c r="K28" s="49"/>
      <c r="L28" s="49"/>
    </row>
    <row r="29" spans="1:12" ht="24" customHeight="1">
      <c r="A29" s="275">
        <v>2282</v>
      </c>
      <c r="B29" s="404" t="s">
        <v>48</v>
      </c>
      <c r="C29" s="404"/>
      <c r="D29" s="404"/>
      <c r="E29" s="293">
        <v>2000</v>
      </c>
      <c r="F29" s="294">
        <v>1980</v>
      </c>
      <c r="G29" s="49"/>
      <c r="H29" s="49"/>
      <c r="I29" s="49"/>
      <c r="J29" s="49"/>
      <c r="K29" s="49"/>
      <c r="L29" s="49"/>
    </row>
    <row r="30" spans="1:12" ht="25.5" customHeight="1">
      <c r="A30" s="274">
        <v>2400</v>
      </c>
      <c r="B30" s="405" t="s">
        <v>49</v>
      </c>
      <c r="C30" s="405"/>
      <c r="D30" s="405"/>
      <c r="E30" s="291"/>
      <c r="F30" s="292">
        <f>SUM(F31:F32)</f>
        <v>0</v>
      </c>
      <c r="G30" s="49"/>
      <c r="H30" s="49"/>
      <c r="I30" s="49"/>
      <c r="J30" s="49"/>
      <c r="K30" s="49"/>
      <c r="L30" s="49"/>
    </row>
    <row r="31" spans="1:12" ht="25.5" customHeight="1">
      <c r="A31" s="275">
        <v>2410</v>
      </c>
      <c r="B31" s="404" t="s">
        <v>50</v>
      </c>
      <c r="C31" s="404"/>
      <c r="D31" s="404"/>
      <c r="E31" s="293"/>
      <c r="F31" s="294"/>
      <c r="G31" s="49"/>
      <c r="H31" s="49"/>
      <c r="I31" s="49"/>
      <c r="J31" s="49"/>
      <c r="K31" s="49"/>
      <c r="L31" s="49"/>
    </row>
    <row r="32" spans="1:12" ht="25.5" customHeight="1">
      <c r="A32" s="275">
        <v>2420</v>
      </c>
      <c r="B32" s="404" t="s">
        <v>51</v>
      </c>
      <c r="C32" s="404"/>
      <c r="D32" s="404"/>
      <c r="E32" s="293"/>
      <c r="F32" s="294"/>
      <c r="G32" s="49"/>
      <c r="H32" s="49"/>
      <c r="I32" s="49"/>
      <c r="J32" s="49"/>
      <c r="K32" s="49"/>
      <c r="L32" s="49"/>
    </row>
    <row r="33" spans="1:12" ht="12.75">
      <c r="A33" s="274">
        <v>2600</v>
      </c>
      <c r="B33" s="405" t="s">
        <v>52</v>
      </c>
      <c r="C33" s="405"/>
      <c r="D33" s="405"/>
      <c r="E33" s="291"/>
      <c r="F33" s="292">
        <f>SUM(F34:F36)</f>
        <v>0</v>
      </c>
      <c r="G33" s="49"/>
      <c r="H33" s="49"/>
      <c r="I33" s="49"/>
      <c r="J33" s="49"/>
      <c r="K33" s="49"/>
      <c r="L33" s="49"/>
    </row>
    <row r="34" spans="1:12" ht="24.75" customHeight="1">
      <c r="A34" s="275">
        <v>2610</v>
      </c>
      <c r="B34" s="404" t="s">
        <v>53</v>
      </c>
      <c r="C34" s="404"/>
      <c r="D34" s="404"/>
      <c r="E34" s="293"/>
      <c r="F34" s="294"/>
      <c r="G34" s="49"/>
      <c r="H34" s="49"/>
      <c r="I34" s="49"/>
      <c r="J34" s="49"/>
      <c r="K34" s="49"/>
      <c r="L34" s="49"/>
    </row>
    <row r="35" spans="1:12" ht="24.75" customHeight="1">
      <c r="A35" s="276">
        <v>2620</v>
      </c>
      <c r="B35" s="404" t="s">
        <v>54</v>
      </c>
      <c r="C35" s="404"/>
      <c r="D35" s="404"/>
      <c r="E35" s="295"/>
      <c r="F35" s="296"/>
      <c r="G35" s="49"/>
      <c r="H35" s="49"/>
      <c r="I35" s="49"/>
      <c r="J35" s="49"/>
      <c r="K35" s="49"/>
      <c r="L35" s="49"/>
    </row>
    <row r="36" spans="1:12" ht="29.25" customHeight="1">
      <c r="A36" s="277">
        <v>2630</v>
      </c>
      <c r="B36" s="404" t="s">
        <v>55</v>
      </c>
      <c r="C36" s="404"/>
      <c r="D36" s="404"/>
      <c r="E36" s="293"/>
      <c r="F36" s="294"/>
      <c r="G36" s="49"/>
      <c r="H36" s="49"/>
      <c r="I36" s="49"/>
      <c r="J36" s="49"/>
      <c r="K36" s="49"/>
      <c r="L36" s="49"/>
    </row>
    <row r="37" spans="1:12" ht="12.75">
      <c r="A37" s="278">
        <v>2700</v>
      </c>
      <c r="B37" s="405" t="s">
        <v>56</v>
      </c>
      <c r="C37" s="405"/>
      <c r="D37" s="405"/>
      <c r="E37" s="291">
        <v>728500</v>
      </c>
      <c r="F37" s="292">
        <f>SUM(F38:F40)</f>
        <v>720188</v>
      </c>
      <c r="G37" s="49"/>
      <c r="H37" s="49"/>
      <c r="I37" s="49"/>
      <c r="J37" s="49"/>
      <c r="K37" s="49"/>
      <c r="L37" s="49"/>
    </row>
    <row r="38" spans="1:12" ht="12.75">
      <c r="A38" s="277">
        <v>2710</v>
      </c>
      <c r="B38" s="404" t="s">
        <v>57</v>
      </c>
      <c r="C38" s="404"/>
      <c r="D38" s="404"/>
      <c r="E38" s="293">
        <v>715500</v>
      </c>
      <c r="F38" s="294">
        <v>707480</v>
      </c>
      <c r="G38" s="49"/>
      <c r="H38" s="49"/>
      <c r="I38" s="49"/>
      <c r="J38" s="49"/>
      <c r="K38" s="49"/>
      <c r="L38" s="49"/>
    </row>
    <row r="39" spans="1:12" ht="12.75">
      <c r="A39" s="279">
        <v>2720</v>
      </c>
      <c r="B39" s="404" t="s">
        <v>58</v>
      </c>
      <c r="C39" s="404"/>
      <c r="D39" s="404"/>
      <c r="E39" s="297"/>
      <c r="F39" s="298"/>
      <c r="G39" s="49"/>
      <c r="H39" s="49"/>
      <c r="I39" s="49"/>
      <c r="J39" s="49"/>
      <c r="K39" s="49"/>
      <c r="L39" s="49"/>
    </row>
    <row r="40" spans="1:12" ht="12.75">
      <c r="A40" s="275">
        <v>2730</v>
      </c>
      <c r="B40" s="404" t="s">
        <v>59</v>
      </c>
      <c r="C40" s="404"/>
      <c r="D40" s="404"/>
      <c r="E40" s="293">
        <v>13000</v>
      </c>
      <c r="F40" s="294">
        <v>12708</v>
      </c>
      <c r="G40" s="49"/>
      <c r="H40" s="49"/>
      <c r="I40" s="49"/>
      <c r="J40" s="49"/>
      <c r="K40" s="49"/>
      <c r="L40" s="49"/>
    </row>
    <row r="41" spans="1:12" ht="12.75">
      <c r="A41" s="274">
        <v>2800</v>
      </c>
      <c r="B41" s="405" t="s">
        <v>60</v>
      </c>
      <c r="C41" s="405"/>
      <c r="D41" s="405"/>
      <c r="E41" s="293">
        <v>9100</v>
      </c>
      <c r="F41" s="294">
        <v>8404</v>
      </c>
      <c r="G41" s="49"/>
      <c r="H41" s="49"/>
      <c r="I41" s="49"/>
      <c r="J41" s="49"/>
      <c r="K41" s="49"/>
      <c r="L41" s="49"/>
    </row>
    <row r="42" spans="1:12" ht="12.75">
      <c r="A42" s="274">
        <v>3000</v>
      </c>
      <c r="B42" s="405" t="s">
        <v>61</v>
      </c>
      <c r="C42" s="405"/>
      <c r="D42" s="405"/>
      <c r="E42" s="49"/>
      <c r="F42" s="280">
        <f>F43</f>
        <v>1400641</v>
      </c>
      <c r="G42" s="49"/>
      <c r="H42" s="49"/>
      <c r="I42" s="49"/>
      <c r="J42" s="49"/>
      <c r="K42" s="49"/>
      <c r="L42" s="49"/>
    </row>
    <row r="43" spans="1:12" ht="25.5" customHeight="1">
      <c r="A43" s="274">
        <v>3100</v>
      </c>
      <c r="B43" s="405" t="s">
        <v>62</v>
      </c>
      <c r="C43" s="405"/>
      <c r="D43" s="405"/>
      <c r="E43" s="282">
        <v>1412000</v>
      </c>
      <c r="F43" s="281">
        <f>F44+F45+F48</f>
        <v>1400641</v>
      </c>
      <c r="G43" s="49"/>
      <c r="H43" s="49"/>
      <c r="I43" s="49"/>
      <c r="J43" s="49"/>
      <c r="K43" s="49"/>
      <c r="L43" s="49"/>
    </row>
    <row r="44" spans="1:12" ht="30.75" customHeight="1">
      <c r="A44" s="275">
        <v>3110</v>
      </c>
      <c r="B44" s="404" t="s">
        <v>63</v>
      </c>
      <c r="C44" s="404"/>
      <c r="D44" s="404"/>
      <c r="E44" s="49">
        <v>67000</v>
      </c>
      <c r="F44" s="294">
        <v>66743</v>
      </c>
      <c r="G44" s="49"/>
      <c r="H44" s="49"/>
      <c r="I44" s="49"/>
      <c r="J44" s="49"/>
      <c r="K44" s="49"/>
      <c r="L44" s="49"/>
    </row>
    <row r="45" spans="1:12" ht="15" customHeight="1">
      <c r="A45" s="275">
        <v>3120</v>
      </c>
      <c r="B45" s="404" t="s">
        <v>64</v>
      </c>
      <c r="C45" s="404"/>
      <c r="D45" s="404"/>
      <c r="E45" s="49">
        <v>600000</v>
      </c>
      <c r="F45" s="294">
        <f>SUM(F46:F47)</f>
        <v>598892</v>
      </c>
      <c r="G45" s="49"/>
      <c r="H45" s="49"/>
      <c r="I45" s="49"/>
      <c r="J45" s="49"/>
      <c r="K45" s="49"/>
      <c r="L45" s="49"/>
    </row>
    <row r="46" spans="1:12" ht="15" customHeight="1">
      <c r="A46" s="275">
        <v>3121</v>
      </c>
      <c r="B46" s="404" t="s">
        <v>65</v>
      </c>
      <c r="C46" s="404"/>
      <c r="D46" s="404"/>
      <c r="E46" s="49"/>
      <c r="F46" s="294"/>
      <c r="G46" s="49"/>
      <c r="H46" s="49"/>
      <c r="I46" s="49"/>
      <c r="J46" s="49"/>
      <c r="K46" s="49"/>
      <c r="L46" s="49"/>
    </row>
    <row r="47" spans="1:12" ht="19.5" customHeight="1">
      <c r="A47" s="275">
        <v>3122</v>
      </c>
      <c r="B47" s="404" t="s">
        <v>66</v>
      </c>
      <c r="C47" s="404"/>
      <c r="D47" s="404"/>
      <c r="E47" s="49">
        <v>600000</v>
      </c>
      <c r="F47" s="294">
        <v>598892</v>
      </c>
      <c r="G47" s="49"/>
      <c r="H47" s="49"/>
      <c r="I47" s="49"/>
      <c r="J47" s="49"/>
      <c r="K47" s="49"/>
      <c r="L47" s="49"/>
    </row>
    <row r="48" spans="1:12" ht="12.75">
      <c r="A48" s="275">
        <v>3130</v>
      </c>
      <c r="B48" s="404" t="s">
        <v>67</v>
      </c>
      <c r="C48" s="404"/>
      <c r="D48" s="404"/>
      <c r="E48" s="49">
        <v>745000</v>
      </c>
      <c r="F48" s="294">
        <f>SUM(F49:F50)</f>
        <v>735006</v>
      </c>
      <c r="G48" s="49"/>
      <c r="H48" s="49"/>
      <c r="I48" s="49"/>
      <c r="J48" s="49"/>
      <c r="K48" s="49"/>
      <c r="L48" s="49"/>
    </row>
    <row r="49" spans="1:12" ht="18.75" customHeight="1">
      <c r="A49" s="275">
        <v>3131</v>
      </c>
      <c r="B49" s="404" t="s">
        <v>68</v>
      </c>
      <c r="C49" s="404"/>
      <c r="D49" s="404"/>
      <c r="E49" s="49"/>
      <c r="F49" s="294"/>
      <c r="G49" s="49"/>
      <c r="H49" s="49"/>
      <c r="I49" s="49"/>
      <c r="J49" s="49"/>
      <c r="K49" s="49"/>
      <c r="L49" s="49"/>
    </row>
    <row r="50" spans="1:12" ht="17.25" customHeight="1">
      <c r="A50" s="275">
        <v>3132</v>
      </c>
      <c r="B50" s="404" t="s">
        <v>69</v>
      </c>
      <c r="C50" s="404"/>
      <c r="D50" s="404"/>
      <c r="E50" s="49">
        <v>745000</v>
      </c>
      <c r="F50" s="294">
        <v>735006</v>
      </c>
      <c r="G50" s="49"/>
      <c r="H50" s="49"/>
      <c r="I50" s="49"/>
      <c r="J50" s="49"/>
      <c r="K50" s="49"/>
      <c r="L50" s="49"/>
    </row>
    <row r="51" spans="1:12" ht="25.5" customHeight="1">
      <c r="A51" s="275">
        <v>3140</v>
      </c>
      <c r="B51" s="404" t="s">
        <v>70</v>
      </c>
      <c r="C51" s="404"/>
      <c r="D51" s="404"/>
      <c r="E51" s="49"/>
      <c r="F51" s="49"/>
      <c r="G51" s="49"/>
      <c r="H51" s="49"/>
      <c r="I51" s="49"/>
      <c r="J51" s="49"/>
      <c r="K51" s="49"/>
      <c r="L51" s="49"/>
    </row>
    <row r="52" spans="1:12" ht="15.75" customHeight="1">
      <c r="A52" s="275">
        <v>3141</v>
      </c>
      <c r="B52" s="404" t="s">
        <v>71</v>
      </c>
      <c r="C52" s="404"/>
      <c r="D52" s="404"/>
      <c r="E52" s="49"/>
      <c r="F52" s="49"/>
      <c r="G52" s="49"/>
      <c r="H52" s="49"/>
      <c r="I52" s="49"/>
      <c r="J52" s="49"/>
      <c r="K52" s="49"/>
      <c r="L52" s="49"/>
    </row>
    <row r="53" spans="1:12" ht="18.75" customHeight="1">
      <c r="A53" s="275">
        <v>3142</v>
      </c>
      <c r="B53" s="404" t="s">
        <v>72</v>
      </c>
      <c r="C53" s="404"/>
      <c r="D53" s="404"/>
      <c r="E53" s="49"/>
      <c r="F53" s="49"/>
      <c r="G53" s="49"/>
      <c r="H53" s="49"/>
      <c r="I53" s="49"/>
      <c r="J53" s="49"/>
      <c r="K53" s="49"/>
      <c r="L53" s="49"/>
    </row>
    <row r="54" spans="1:12" ht="25.5" customHeight="1">
      <c r="A54" s="275">
        <v>3143</v>
      </c>
      <c r="B54" s="404" t="s">
        <v>73</v>
      </c>
      <c r="C54" s="404"/>
      <c r="D54" s="404"/>
      <c r="E54" s="49"/>
      <c r="F54" s="49"/>
      <c r="G54" s="49"/>
      <c r="H54" s="49"/>
      <c r="I54" s="49"/>
      <c r="J54" s="49"/>
      <c r="K54" s="49"/>
      <c r="L54" s="49"/>
    </row>
    <row r="55" spans="1:12" ht="25.5" customHeight="1">
      <c r="A55" s="275">
        <v>3150</v>
      </c>
      <c r="B55" s="404" t="s">
        <v>74</v>
      </c>
      <c r="C55" s="404"/>
      <c r="D55" s="404"/>
      <c r="E55" s="49"/>
      <c r="F55" s="49"/>
      <c r="G55" s="49"/>
      <c r="H55" s="49"/>
      <c r="I55" s="49"/>
      <c r="J55" s="49"/>
      <c r="K55" s="49"/>
      <c r="L55" s="49"/>
    </row>
    <row r="56" spans="1:12" ht="16.5" customHeight="1">
      <c r="A56" s="275">
        <v>3160</v>
      </c>
      <c r="B56" s="404" t="s">
        <v>75</v>
      </c>
      <c r="C56" s="404"/>
      <c r="D56" s="404"/>
      <c r="E56" s="49"/>
      <c r="F56" s="49"/>
      <c r="G56" s="49"/>
      <c r="H56" s="49"/>
      <c r="I56" s="49"/>
      <c r="J56" s="49"/>
      <c r="K56" s="49"/>
      <c r="L56" s="49"/>
    </row>
    <row r="57" spans="1:12" ht="12.75">
      <c r="A57" s="274">
        <v>3200</v>
      </c>
      <c r="B57" s="405" t="s">
        <v>76</v>
      </c>
      <c r="C57" s="405"/>
      <c r="D57" s="405"/>
      <c r="E57" s="49"/>
      <c r="F57" s="49"/>
      <c r="G57" s="49"/>
      <c r="H57" s="49"/>
      <c r="I57" s="49"/>
      <c r="J57" s="49"/>
      <c r="K57" s="49"/>
      <c r="L57" s="49"/>
    </row>
    <row r="58" spans="1:12" ht="24.75" customHeight="1">
      <c r="A58" s="275">
        <v>3210</v>
      </c>
      <c r="B58" s="404" t="s">
        <v>77</v>
      </c>
      <c r="C58" s="404"/>
      <c r="D58" s="404"/>
      <c r="E58" s="49"/>
      <c r="F58" s="49"/>
      <c r="G58" s="49"/>
      <c r="H58" s="49"/>
      <c r="I58" s="49"/>
      <c r="J58" s="49"/>
      <c r="K58" s="49"/>
      <c r="L58" s="49"/>
    </row>
    <row r="59" spans="1:12" ht="24.75" customHeight="1">
      <c r="A59" s="275">
        <v>3220</v>
      </c>
      <c r="B59" s="404" t="s">
        <v>78</v>
      </c>
      <c r="C59" s="404"/>
      <c r="D59" s="404"/>
      <c r="E59" s="49"/>
      <c r="F59" s="49"/>
      <c r="G59" s="49"/>
      <c r="H59" s="49"/>
      <c r="I59" s="49"/>
      <c r="J59" s="49"/>
      <c r="K59" s="49"/>
      <c r="L59" s="49"/>
    </row>
    <row r="60" spans="1:12" ht="33" customHeight="1">
      <c r="A60" s="275">
        <v>3230</v>
      </c>
      <c r="B60" s="404" t="s">
        <v>79</v>
      </c>
      <c r="C60" s="404"/>
      <c r="D60" s="404"/>
      <c r="E60" s="49"/>
      <c r="F60" s="49"/>
      <c r="G60" s="49"/>
      <c r="H60" s="49"/>
      <c r="I60" s="49"/>
      <c r="J60" s="49"/>
      <c r="K60" s="49"/>
      <c r="L60" s="49"/>
    </row>
    <row r="61" spans="1:12" ht="25.5" customHeight="1">
      <c r="A61" s="276">
        <v>3240</v>
      </c>
      <c r="B61" s="404" t="s">
        <v>80</v>
      </c>
      <c r="C61" s="404"/>
      <c r="D61" s="404"/>
      <c r="E61" s="49"/>
      <c r="F61" s="49"/>
      <c r="G61" s="49"/>
      <c r="H61" s="49"/>
      <c r="I61" s="49"/>
      <c r="J61" s="49"/>
      <c r="K61" s="49"/>
      <c r="L61" s="49"/>
    </row>
    <row r="62" spans="1:12" ht="12.75">
      <c r="A62" s="49"/>
      <c r="B62" s="424" t="s">
        <v>113</v>
      </c>
      <c r="C62" s="425"/>
      <c r="D62" s="426"/>
      <c r="E62" s="299">
        <f>E43+E7</f>
        <v>37869100</v>
      </c>
      <c r="F62" s="299">
        <f>F43+F7</f>
        <v>37745760</v>
      </c>
      <c r="G62" s="299">
        <f>G1+G42</f>
        <v>0</v>
      </c>
      <c r="H62" s="159"/>
      <c r="I62" s="159"/>
      <c r="J62" s="159"/>
      <c r="K62" s="159"/>
      <c r="L62" s="159"/>
    </row>
    <row r="63" spans="1:10" ht="12.75">
      <c r="A63" s="50"/>
      <c r="B63" s="51"/>
      <c r="C63" s="52"/>
      <c r="D63" s="52"/>
      <c r="E63" s="52"/>
      <c r="F63" s="52"/>
      <c r="G63" s="52"/>
      <c r="H63" s="52"/>
      <c r="I63" s="52"/>
      <c r="J63" s="52"/>
    </row>
    <row r="64" spans="1:12" s="46" customFormat="1" ht="15.75">
      <c r="A64" s="47" t="s">
        <v>263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37" t="s">
        <v>112</v>
      </c>
    </row>
    <row r="65" spans="1:12" ht="12.75">
      <c r="A65" s="406" t="s">
        <v>160</v>
      </c>
      <c r="B65" s="406" t="s">
        <v>15</v>
      </c>
      <c r="C65" s="427" t="s">
        <v>166</v>
      </c>
      <c r="D65" s="427"/>
      <c r="E65" s="427"/>
      <c r="F65" s="427"/>
      <c r="G65" s="427"/>
      <c r="H65" s="427" t="s">
        <v>264</v>
      </c>
      <c r="I65" s="427"/>
      <c r="J65" s="427"/>
      <c r="K65" s="427"/>
      <c r="L65" s="427"/>
    </row>
    <row r="66" spans="1:12" ht="39" customHeight="1">
      <c r="A66" s="406"/>
      <c r="B66" s="406"/>
      <c r="C66" s="406" t="s">
        <v>161</v>
      </c>
      <c r="D66" s="406" t="s">
        <v>143</v>
      </c>
      <c r="E66" s="406" t="s">
        <v>144</v>
      </c>
      <c r="F66" s="406"/>
      <c r="G66" s="406" t="s">
        <v>145</v>
      </c>
      <c r="H66" s="406" t="s">
        <v>16</v>
      </c>
      <c r="I66" s="406" t="s">
        <v>146</v>
      </c>
      <c r="J66" s="406" t="s">
        <v>144</v>
      </c>
      <c r="K66" s="406"/>
      <c r="L66" s="406" t="s">
        <v>147</v>
      </c>
    </row>
    <row r="67" spans="1:12" ht="63" customHeight="1">
      <c r="A67" s="406"/>
      <c r="B67" s="406"/>
      <c r="C67" s="406"/>
      <c r="D67" s="406"/>
      <c r="E67" s="173" t="s">
        <v>94</v>
      </c>
      <c r="F67" s="173" t="s">
        <v>95</v>
      </c>
      <c r="G67" s="406"/>
      <c r="H67" s="406"/>
      <c r="I67" s="406"/>
      <c r="J67" s="173" t="s">
        <v>94</v>
      </c>
      <c r="K67" s="173" t="s">
        <v>95</v>
      </c>
      <c r="L67" s="406"/>
    </row>
    <row r="68" spans="1:12" ht="12.75">
      <c r="A68" s="49">
        <v>1</v>
      </c>
      <c r="B68" s="49">
        <v>2</v>
      </c>
      <c r="C68" s="49">
        <v>3</v>
      </c>
      <c r="D68" s="49">
        <v>4</v>
      </c>
      <c r="E68" s="49">
        <v>5</v>
      </c>
      <c r="F68" s="49">
        <v>6</v>
      </c>
      <c r="G68" s="49">
        <v>7</v>
      </c>
      <c r="H68" s="49">
        <v>8</v>
      </c>
      <c r="I68" s="49">
        <v>9</v>
      </c>
      <c r="J68" s="49">
        <v>10</v>
      </c>
      <c r="K68" s="49">
        <v>11</v>
      </c>
      <c r="L68" s="49">
        <v>12</v>
      </c>
    </row>
    <row r="69" spans="1:12" ht="12.75">
      <c r="A69" s="274">
        <v>2000</v>
      </c>
      <c r="B69" s="108" t="s">
        <v>27</v>
      </c>
      <c r="C69" s="291">
        <f>C70+C75+C92+C95+C99+C103</f>
        <v>41430500</v>
      </c>
      <c r="D69" s="274"/>
      <c r="E69" s="274"/>
      <c r="F69" s="274"/>
      <c r="G69" s="274"/>
      <c r="H69" s="291">
        <f>H70+H75+H92+H95+H99+H103</f>
        <v>45339400</v>
      </c>
      <c r="I69" s="274"/>
      <c r="J69" s="274"/>
      <c r="K69" s="274"/>
      <c r="L69" s="123"/>
    </row>
    <row r="70" spans="1:12" ht="12.75" customHeight="1">
      <c r="A70" s="274">
        <v>2100</v>
      </c>
      <c r="B70" s="108" t="s">
        <v>28</v>
      </c>
      <c r="C70" s="291">
        <f>C71+C74</f>
        <v>31260500</v>
      </c>
      <c r="D70" s="274"/>
      <c r="E70" s="274"/>
      <c r="F70" s="274"/>
      <c r="G70" s="274"/>
      <c r="H70" s="291">
        <f>H71+H74</f>
        <v>35078600</v>
      </c>
      <c r="I70" s="274"/>
      <c r="J70" s="274"/>
      <c r="K70" s="274"/>
      <c r="L70" s="123"/>
    </row>
    <row r="71" spans="1:12" ht="12.75">
      <c r="A71" s="275">
        <v>2110</v>
      </c>
      <c r="B71" s="109" t="s">
        <v>29</v>
      </c>
      <c r="C71" s="293">
        <f>SUM(C72:C73)</f>
        <v>25574200</v>
      </c>
      <c r="D71" s="275"/>
      <c r="E71" s="275"/>
      <c r="F71" s="275"/>
      <c r="G71" s="275"/>
      <c r="H71" s="293">
        <f>H72</f>
        <v>28752400</v>
      </c>
      <c r="I71" s="275"/>
      <c r="J71" s="275"/>
      <c r="K71" s="275"/>
      <c r="L71" s="122"/>
    </row>
    <row r="72" spans="1:12" ht="12.75">
      <c r="A72" s="275">
        <v>2111</v>
      </c>
      <c r="B72" s="109" t="s">
        <v>30</v>
      </c>
      <c r="C72" s="293">
        <v>25574200</v>
      </c>
      <c r="D72" s="275"/>
      <c r="E72" s="275"/>
      <c r="F72" s="275"/>
      <c r="G72" s="275"/>
      <c r="H72" s="300">
        <v>28752400</v>
      </c>
      <c r="I72" s="275"/>
      <c r="J72" s="275"/>
      <c r="K72" s="275"/>
      <c r="L72" s="122"/>
    </row>
    <row r="73" spans="1:12" ht="26.25" customHeight="1">
      <c r="A73" s="275">
        <v>2112</v>
      </c>
      <c r="B73" s="109" t="s">
        <v>31</v>
      </c>
      <c r="C73" s="293"/>
      <c r="D73" s="275"/>
      <c r="E73" s="275"/>
      <c r="F73" s="275"/>
      <c r="G73" s="275"/>
      <c r="H73" s="300">
        <v>0</v>
      </c>
      <c r="I73" s="275"/>
      <c r="J73" s="275"/>
      <c r="K73" s="275"/>
      <c r="L73" s="122"/>
    </row>
    <row r="74" spans="1:12" ht="22.5" customHeight="1">
      <c r="A74" s="275">
        <v>2120</v>
      </c>
      <c r="B74" s="109" t="s">
        <v>32</v>
      </c>
      <c r="C74" s="293">
        <v>5686300</v>
      </c>
      <c r="D74" s="275"/>
      <c r="E74" s="275"/>
      <c r="F74" s="275"/>
      <c r="G74" s="275"/>
      <c r="H74" s="300">
        <v>6326200</v>
      </c>
      <c r="I74" s="275"/>
      <c r="J74" s="275"/>
      <c r="K74" s="275"/>
      <c r="L74" s="122"/>
    </row>
    <row r="75" spans="1:12" ht="27.75" customHeight="1">
      <c r="A75" s="274">
        <v>2200</v>
      </c>
      <c r="B75" s="108" t="s">
        <v>33</v>
      </c>
      <c r="C75" s="291">
        <f>C76+C77+C78+C79+C80+C81+C82+C89</f>
        <v>9358600</v>
      </c>
      <c r="D75" s="274"/>
      <c r="E75" s="274"/>
      <c r="F75" s="274"/>
      <c r="G75" s="274"/>
      <c r="H75" s="291">
        <f>H76+H77+H78+H79+H80+H81+H82+H89</f>
        <v>9405600</v>
      </c>
      <c r="I75" s="274"/>
      <c r="J75" s="274"/>
      <c r="K75" s="274"/>
      <c r="L75" s="123"/>
    </row>
    <row r="76" spans="1:12" ht="29.25" customHeight="1">
      <c r="A76" s="275">
        <v>2210</v>
      </c>
      <c r="B76" s="109" t="s">
        <v>34</v>
      </c>
      <c r="C76" s="293">
        <v>1328300</v>
      </c>
      <c r="D76" s="275"/>
      <c r="E76" s="275"/>
      <c r="F76" s="275"/>
      <c r="G76" s="275"/>
      <c r="H76" s="300">
        <v>1052400</v>
      </c>
      <c r="I76" s="275"/>
      <c r="J76" s="275"/>
      <c r="K76" s="275"/>
      <c r="L76" s="122"/>
    </row>
    <row r="77" spans="1:12" ht="36.75" customHeight="1">
      <c r="A77" s="275">
        <v>2220</v>
      </c>
      <c r="B77" s="109" t="s">
        <v>35</v>
      </c>
      <c r="C77" s="293">
        <v>177600</v>
      </c>
      <c r="D77" s="275"/>
      <c r="E77" s="275"/>
      <c r="F77" s="275"/>
      <c r="G77" s="275"/>
      <c r="H77" s="181">
        <v>188600</v>
      </c>
      <c r="I77" s="275"/>
      <c r="J77" s="275"/>
      <c r="K77" s="275"/>
      <c r="L77" s="122"/>
    </row>
    <row r="78" spans="1:12" ht="12.75">
      <c r="A78" s="275">
        <v>2230</v>
      </c>
      <c r="B78" s="109" t="s">
        <v>36</v>
      </c>
      <c r="C78" s="293">
        <v>2342200</v>
      </c>
      <c r="D78" s="275"/>
      <c r="E78" s="275"/>
      <c r="F78" s="275"/>
      <c r="G78" s="275"/>
      <c r="H78" s="300">
        <v>2482700</v>
      </c>
      <c r="I78" s="275"/>
      <c r="J78" s="275"/>
      <c r="K78" s="275"/>
      <c r="L78" s="122"/>
    </row>
    <row r="79" spans="1:12" ht="32.25" customHeight="1">
      <c r="A79" s="275">
        <v>2240</v>
      </c>
      <c r="B79" s="109" t="s">
        <v>37</v>
      </c>
      <c r="C79" s="293">
        <v>1218800</v>
      </c>
      <c r="D79" s="275"/>
      <c r="E79" s="275"/>
      <c r="F79" s="275"/>
      <c r="G79" s="275"/>
      <c r="H79" s="300">
        <v>1032000</v>
      </c>
      <c r="I79" s="275"/>
      <c r="J79" s="275"/>
      <c r="K79" s="275"/>
      <c r="L79" s="122"/>
    </row>
    <row r="80" spans="1:12" ht="12.75">
      <c r="A80" s="275">
        <v>2250</v>
      </c>
      <c r="B80" s="109" t="s">
        <v>38</v>
      </c>
      <c r="C80" s="293">
        <v>22300</v>
      </c>
      <c r="D80" s="275"/>
      <c r="E80" s="275"/>
      <c r="F80" s="275"/>
      <c r="G80" s="275"/>
      <c r="H80" s="181">
        <v>25400</v>
      </c>
      <c r="I80" s="275"/>
      <c r="J80" s="275"/>
      <c r="K80" s="275"/>
      <c r="L80" s="122"/>
    </row>
    <row r="81" spans="1:12" ht="12.75" customHeight="1">
      <c r="A81" s="275">
        <v>2260</v>
      </c>
      <c r="B81" s="109" t="s">
        <v>39</v>
      </c>
      <c r="C81" s="293"/>
      <c r="D81" s="275"/>
      <c r="E81" s="275"/>
      <c r="F81" s="275"/>
      <c r="G81" s="275"/>
      <c r="H81" s="293">
        <v>0</v>
      </c>
      <c r="I81" s="275"/>
      <c r="J81" s="275"/>
      <c r="K81" s="275"/>
      <c r="L81" s="122"/>
    </row>
    <row r="82" spans="1:12" ht="12.75" customHeight="1">
      <c r="A82" s="275">
        <v>2270</v>
      </c>
      <c r="B82" s="109" t="s">
        <v>40</v>
      </c>
      <c r="C82" s="293">
        <f>SUM(C83:C88)</f>
        <v>4266900</v>
      </c>
      <c r="D82" s="275"/>
      <c r="E82" s="275"/>
      <c r="F82" s="275"/>
      <c r="G82" s="275"/>
      <c r="H82" s="293">
        <f>H84+H85+H86+H87+H88</f>
        <v>4624500</v>
      </c>
      <c r="I82" s="275"/>
      <c r="J82" s="275"/>
      <c r="K82" s="275"/>
      <c r="L82" s="122"/>
    </row>
    <row r="83" spans="1:12" ht="16.5" customHeight="1">
      <c r="A83" s="275">
        <v>2271</v>
      </c>
      <c r="B83" s="109" t="s">
        <v>41</v>
      </c>
      <c r="C83" s="293"/>
      <c r="D83" s="275"/>
      <c r="E83" s="275"/>
      <c r="F83" s="275"/>
      <c r="G83" s="275"/>
      <c r="H83" s="293">
        <v>0</v>
      </c>
      <c r="I83" s="275"/>
      <c r="J83" s="275"/>
      <c r="K83" s="275"/>
      <c r="L83" s="122"/>
    </row>
    <row r="84" spans="1:12" ht="33.75" customHeight="1">
      <c r="A84" s="275">
        <v>2272</v>
      </c>
      <c r="B84" s="109" t="s">
        <v>42</v>
      </c>
      <c r="C84" s="293">
        <v>194200</v>
      </c>
      <c r="D84" s="275"/>
      <c r="E84" s="275"/>
      <c r="F84" s="275"/>
      <c r="G84" s="275"/>
      <c r="H84" s="293">
        <v>210500</v>
      </c>
      <c r="I84" s="275"/>
      <c r="J84" s="275"/>
      <c r="K84" s="275"/>
      <c r="L84" s="122"/>
    </row>
    <row r="85" spans="1:12" ht="12.75">
      <c r="A85" s="275">
        <v>2273</v>
      </c>
      <c r="B85" s="109" t="s">
        <v>43</v>
      </c>
      <c r="C85" s="293">
        <v>1952300</v>
      </c>
      <c r="D85" s="275"/>
      <c r="E85" s="275"/>
      <c r="F85" s="275"/>
      <c r="G85" s="275"/>
      <c r="H85" s="293">
        <v>2116300</v>
      </c>
      <c r="I85" s="275"/>
      <c r="J85" s="275"/>
      <c r="K85" s="275"/>
      <c r="L85" s="122"/>
    </row>
    <row r="86" spans="1:12" ht="12.75">
      <c r="A86" s="275">
        <v>2274</v>
      </c>
      <c r="B86" s="109" t="s">
        <v>44</v>
      </c>
      <c r="C86" s="293">
        <v>1854100</v>
      </c>
      <c r="D86" s="275"/>
      <c r="E86" s="275"/>
      <c r="F86" s="275"/>
      <c r="G86" s="275"/>
      <c r="H86" s="293">
        <v>2009900</v>
      </c>
      <c r="I86" s="275"/>
      <c r="J86" s="275"/>
      <c r="K86" s="275"/>
      <c r="L86" s="122"/>
    </row>
    <row r="87" spans="1:12" ht="12.75">
      <c r="A87" s="275">
        <v>2275</v>
      </c>
      <c r="B87" s="109" t="s">
        <v>45</v>
      </c>
      <c r="C87" s="293">
        <v>266300</v>
      </c>
      <c r="D87" s="275"/>
      <c r="E87" s="275"/>
      <c r="F87" s="275"/>
      <c r="G87" s="275"/>
      <c r="H87" s="293">
        <v>287800</v>
      </c>
      <c r="I87" s="275"/>
      <c r="J87" s="275"/>
      <c r="K87" s="275"/>
      <c r="L87" s="122"/>
    </row>
    <row r="88" spans="1:12" s="14" customFormat="1" ht="15.6" customHeight="1">
      <c r="A88" s="275">
        <v>2276</v>
      </c>
      <c r="B88" s="109" t="s">
        <v>108</v>
      </c>
      <c r="C88" s="293"/>
      <c r="D88" s="275"/>
      <c r="E88" s="275"/>
      <c r="F88" s="275"/>
      <c r="G88" s="275"/>
      <c r="H88" s="293"/>
      <c r="I88" s="275"/>
      <c r="J88" s="275"/>
      <c r="K88" s="275"/>
      <c r="L88" s="122"/>
    </row>
    <row r="89" spans="1:12" s="7" customFormat="1" ht="25.5" customHeight="1">
      <c r="A89" s="275">
        <v>2280</v>
      </c>
      <c r="B89" s="109" t="s">
        <v>46</v>
      </c>
      <c r="C89" s="293">
        <f>C91</f>
        <v>2500</v>
      </c>
      <c r="D89" s="275"/>
      <c r="E89" s="275"/>
      <c r="F89" s="275"/>
      <c r="G89" s="275"/>
      <c r="H89" s="293"/>
      <c r="I89" s="275"/>
      <c r="J89" s="275"/>
      <c r="K89" s="275"/>
      <c r="L89" s="122"/>
    </row>
    <row r="90" spans="1:12" s="7" customFormat="1" ht="25.5" customHeight="1">
      <c r="A90" s="275">
        <v>2281</v>
      </c>
      <c r="B90" s="109" t="s">
        <v>47</v>
      </c>
      <c r="C90" s="293"/>
      <c r="D90" s="275"/>
      <c r="E90" s="275"/>
      <c r="F90" s="275"/>
      <c r="G90" s="275"/>
      <c r="H90" s="293"/>
      <c r="I90" s="275"/>
      <c r="J90" s="275"/>
      <c r="K90" s="275"/>
      <c r="L90" s="122"/>
    </row>
    <row r="91" spans="1:12" s="14" customFormat="1" ht="52.5" customHeight="1">
      <c r="A91" s="275">
        <v>2282</v>
      </c>
      <c r="B91" s="109" t="s">
        <v>48</v>
      </c>
      <c r="C91" s="293">
        <v>2500</v>
      </c>
      <c r="D91" s="275"/>
      <c r="E91" s="275"/>
      <c r="F91" s="275"/>
      <c r="G91" s="275"/>
      <c r="H91" s="293"/>
      <c r="I91" s="275"/>
      <c r="J91" s="275"/>
      <c r="K91" s="275"/>
      <c r="L91" s="122"/>
    </row>
    <row r="92" spans="1:12" s="3" customFormat="1" ht="26.25" customHeight="1">
      <c r="A92" s="274">
        <v>2400</v>
      </c>
      <c r="B92" s="108" t="s">
        <v>49</v>
      </c>
      <c r="C92" s="291">
        <f>SUM(C93:C94)</f>
        <v>0</v>
      </c>
      <c r="D92" s="274"/>
      <c r="E92" s="274"/>
      <c r="F92" s="274"/>
      <c r="G92" s="274"/>
      <c r="H92" s="291">
        <v>0</v>
      </c>
      <c r="I92" s="274"/>
      <c r="J92" s="274"/>
      <c r="K92" s="274"/>
      <c r="L92" s="123"/>
    </row>
    <row r="93" spans="1:12" ht="33.75" customHeight="1">
      <c r="A93" s="275">
        <v>2410</v>
      </c>
      <c r="B93" s="109" t="s">
        <v>50</v>
      </c>
      <c r="C93" s="293"/>
      <c r="D93" s="275"/>
      <c r="E93" s="275"/>
      <c r="F93" s="275"/>
      <c r="G93" s="275"/>
      <c r="H93" s="293">
        <v>0</v>
      </c>
      <c r="I93" s="275"/>
      <c r="J93" s="275"/>
      <c r="K93" s="275"/>
      <c r="L93" s="122"/>
    </row>
    <row r="94" spans="1:12" ht="24.75" customHeight="1">
      <c r="A94" s="275">
        <v>2420</v>
      </c>
      <c r="B94" s="109" t="s">
        <v>51</v>
      </c>
      <c r="C94" s="293"/>
      <c r="D94" s="275"/>
      <c r="E94" s="275"/>
      <c r="F94" s="275"/>
      <c r="G94" s="275"/>
      <c r="H94" s="293">
        <v>0</v>
      </c>
      <c r="I94" s="275"/>
      <c r="J94" s="275"/>
      <c r="K94" s="275"/>
      <c r="L94" s="122"/>
    </row>
    <row r="95" spans="1:12" ht="12.75">
      <c r="A95" s="274">
        <v>2600</v>
      </c>
      <c r="B95" s="108" t="s">
        <v>52</v>
      </c>
      <c r="C95" s="291">
        <f>SUM(C96:C98)</f>
        <v>0</v>
      </c>
      <c r="D95" s="274"/>
      <c r="E95" s="274"/>
      <c r="F95" s="274"/>
      <c r="G95" s="274"/>
      <c r="H95" s="291">
        <v>0</v>
      </c>
      <c r="I95" s="274"/>
      <c r="J95" s="274"/>
      <c r="K95" s="274"/>
      <c r="L95" s="123"/>
    </row>
    <row r="96" spans="1:12" ht="29.25" customHeight="1">
      <c r="A96" s="275">
        <v>2610</v>
      </c>
      <c r="B96" s="109" t="s">
        <v>53</v>
      </c>
      <c r="C96" s="293"/>
      <c r="D96" s="275"/>
      <c r="E96" s="275"/>
      <c r="F96" s="275"/>
      <c r="G96" s="275"/>
      <c r="H96" s="293">
        <v>0</v>
      </c>
      <c r="I96" s="275"/>
      <c r="J96" s="275"/>
      <c r="K96" s="275"/>
      <c r="L96" s="122"/>
    </row>
    <row r="97" spans="1:12" ht="29.25" customHeight="1">
      <c r="A97" s="276">
        <v>2620</v>
      </c>
      <c r="B97" s="110" t="s">
        <v>54</v>
      </c>
      <c r="C97" s="295"/>
      <c r="D97" s="276"/>
      <c r="E97" s="276"/>
      <c r="F97" s="276"/>
      <c r="G97" s="276"/>
      <c r="H97" s="295">
        <v>0</v>
      </c>
      <c r="I97" s="276"/>
      <c r="J97" s="276"/>
      <c r="K97" s="276"/>
      <c r="L97" s="122"/>
    </row>
    <row r="98" spans="1:12" ht="42" customHeight="1">
      <c r="A98" s="277">
        <v>2630</v>
      </c>
      <c r="B98" s="111" t="s">
        <v>55</v>
      </c>
      <c r="C98" s="293"/>
      <c r="D98" s="277"/>
      <c r="E98" s="277"/>
      <c r="F98" s="277"/>
      <c r="G98" s="277"/>
      <c r="H98" s="293">
        <v>0</v>
      </c>
      <c r="I98" s="277"/>
      <c r="J98" s="277"/>
      <c r="K98" s="277"/>
      <c r="L98" s="122"/>
    </row>
    <row r="99" spans="1:12" ht="12.75">
      <c r="A99" s="278">
        <v>2700</v>
      </c>
      <c r="B99" s="112" t="s">
        <v>56</v>
      </c>
      <c r="C99" s="291">
        <f>SUM(C100:C102)</f>
        <v>811100</v>
      </c>
      <c r="D99" s="278"/>
      <c r="E99" s="278"/>
      <c r="F99" s="278"/>
      <c r="G99" s="278"/>
      <c r="H99" s="291">
        <f>H100+H102</f>
        <v>855200</v>
      </c>
      <c r="I99" s="278"/>
      <c r="J99" s="278"/>
      <c r="K99" s="278"/>
      <c r="L99" s="123"/>
    </row>
    <row r="100" spans="1:12" ht="12.75">
      <c r="A100" s="277">
        <v>2710</v>
      </c>
      <c r="B100" s="111" t="s">
        <v>57</v>
      </c>
      <c r="C100" s="293">
        <v>786000</v>
      </c>
      <c r="D100" s="277"/>
      <c r="E100" s="277"/>
      <c r="F100" s="277"/>
      <c r="G100" s="277"/>
      <c r="H100" s="293">
        <v>828600</v>
      </c>
      <c r="I100" s="277"/>
      <c r="J100" s="277"/>
      <c r="K100" s="277"/>
      <c r="L100" s="122"/>
    </row>
    <row r="101" spans="1:12" ht="12.75">
      <c r="A101" s="279">
        <v>2720</v>
      </c>
      <c r="B101" s="113" t="s">
        <v>58</v>
      </c>
      <c r="C101" s="297"/>
      <c r="D101" s="279"/>
      <c r="E101" s="279"/>
      <c r="F101" s="279"/>
      <c r="G101" s="279"/>
      <c r="H101" s="297">
        <v>0</v>
      </c>
      <c r="I101" s="279"/>
      <c r="J101" s="279"/>
      <c r="K101" s="279"/>
      <c r="L101" s="122"/>
    </row>
    <row r="102" spans="1:12" ht="12.75">
      <c r="A102" s="275">
        <v>2730</v>
      </c>
      <c r="B102" s="109" t="s">
        <v>59</v>
      </c>
      <c r="C102" s="293">
        <v>25100</v>
      </c>
      <c r="D102" s="275"/>
      <c r="E102" s="275"/>
      <c r="F102" s="275"/>
      <c r="G102" s="275"/>
      <c r="H102" s="293">
        <v>26600</v>
      </c>
      <c r="I102" s="275"/>
      <c r="J102" s="275"/>
      <c r="K102" s="275"/>
      <c r="L102" s="122"/>
    </row>
    <row r="103" spans="1:12" ht="12.75">
      <c r="A103" s="274">
        <v>2800</v>
      </c>
      <c r="B103" s="108" t="s">
        <v>60</v>
      </c>
      <c r="C103" s="291">
        <v>300</v>
      </c>
      <c r="D103" s="274"/>
      <c r="E103" s="274"/>
      <c r="F103" s="274"/>
      <c r="G103" s="274"/>
      <c r="H103" s="291"/>
      <c r="I103" s="274"/>
      <c r="J103" s="274"/>
      <c r="K103" s="274"/>
      <c r="L103" s="123"/>
    </row>
    <row r="104" spans="1:12" ht="12.75">
      <c r="A104" s="274">
        <v>3000</v>
      </c>
      <c r="B104" s="108" t="s">
        <v>61</v>
      </c>
      <c r="C104" s="291">
        <f>C105+C119</f>
        <v>2189000</v>
      </c>
      <c r="D104" s="274"/>
      <c r="E104" s="274"/>
      <c r="F104" s="274"/>
      <c r="G104" s="274"/>
      <c r="H104" s="291">
        <f>H105</f>
        <v>770000</v>
      </c>
      <c r="I104" s="274"/>
      <c r="J104" s="274"/>
      <c r="K104" s="274"/>
      <c r="L104" s="123"/>
    </row>
    <row r="105" spans="1:12" ht="12.75" customHeight="1">
      <c r="A105" s="274">
        <v>3100</v>
      </c>
      <c r="B105" s="108" t="s">
        <v>62</v>
      </c>
      <c r="C105" s="291">
        <f>C106+C107+C110+C113+C117+C118</f>
        <v>2189000</v>
      </c>
      <c r="D105" s="274"/>
      <c r="E105" s="274"/>
      <c r="F105" s="274"/>
      <c r="G105" s="274"/>
      <c r="H105" s="291">
        <v>770000</v>
      </c>
      <c r="I105" s="274"/>
      <c r="J105" s="274"/>
      <c r="K105" s="274"/>
      <c r="L105" s="123"/>
    </row>
    <row r="106" spans="1:12" ht="31.5" customHeight="1">
      <c r="A106" s="275">
        <v>3110</v>
      </c>
      <c r="B106" s="109" t="s">
        <v>63</v>
      </c>
      <c r="C106" s="293">
        <v>700000</v>
      </c>
      <c r="D106" s="275"/>
      <c r="E106" s="275"/>
      <c r="F106" s="275"/>
      <c r="G106" s="275"/>
      <c r="H106" s="293"/>
      <c r="I106" s="275"/>
      <c r="J106" s="275"/>
      <c r="K106" s="275"/>
      <c r="L106" s="122"/>
    </row>
    <row r="107" spans="1:12" ht="30.75" customHeight="1">
      <c r="A107" s="275">
        <v>3120</v>
      </c>
      <c r="B107" s="109" t="s">
        <v>64</v>
      </c>
      <c r="C107" s="293">
        <f>SUM(C108:C109)</f>
        <v>154208</v>
      </c>
      <c r="D107" s="275"/>
      <c r="E107" s="275"/>
      <c r="F107" s="275"/>
      <c r="G107" s="275"/>
      <c r="H107" s="293">
        <f>SUM(H108:H109)</f>
        <v>0</v>
      </c>
      <c r="I107" s="275"/>
      <c r="J107" s="275"/>
      <c r="K107" s="275"/>
      <c r="L107" s="122"/>
    </row>
    <row r="108" spans="1:12" ht="33.75" customHeight="1">
      <c r="A108" s="275">
        <v>3121</v>
      </c>
      <c r="B108" s="109" t="s">
        <v>65</v>
      </c>
      <c r="C108" s="293"/>
      <c r="D108" s="275"/>
      <c r="E108" s="275"/>
      <c r="F108" s="275"/>
      <c r="G108" s="275"/>
      <c r="H108" s="293">
        <v>0</v>
      </c>
      <c r="I108" s="275"/>
      <c r="J108" s="275"/>
      <c r="K108" s="275"/>
      <c r="L108" s="122"/>
    </row>
    <row r="109" spans="1:12" ht="28.5" customHeight="1">
      <c r="A109" s="275">
        <v>3122</v>
      </c>
      <c r="B109" s="109" t="s">
        <v>66</v>
      </c>
      <c r="C109" s="293">
        <v>154208</v>
      </c>
      <c r="D109" s="275"/>
      <c r="E109" s="275"/>
      <c r="F109" s="275"/>
      <c r="G109" s="275"/>
      <c r="H109" s="293"/>
      <c r="I109" s="275"/>
      <c r="J109" s="275"/>
      <c r="K109" s="275"/>
      <c r="L109" s="122"/>
    </row>
    <row r="110" spans="1:12" ht="27" customHeight="1">
      <c r="A110" s="275">
        <v>3130</v>
      </c>
      <c r="B110" s="109" t="s">
        <v>67</v>
      </c>
      <c r="C110" s="293">
        <f>C112</f>
        <v>1334792</v>
      </c>
      <c r="D110" s="275"/>
      <c r="E110" s="275"/>
      <c r="F110" s="275"/>
      <c r="G110" s="275"/>
      <c r="H110" s="293">
        <f>H112</f>
        <v>660000</v>
      </c>
      <c r="I110" s="275"/>
      <c r="J110" s="275"/>
      <c r="K110" s="275"/>
      <c r="L110" s="122"/>
    </row>
    <row r="111" spans="1:12" ht="12.75" customHeight="1">
      <c r="A111" s="275">
        <v>3131</v>
      </c>
      <c r="B111" s="109" t="s">
        <v>68</v>
      </c>
      <c r="C111" s="293"/>
      <c r="D111" s="275"/>
      <c r="E111" s="275"/>
      <c r="F111" s="275"/>
      <c r="G111" s="275"/>
      <c r="H111" s="293"/>
      <c r="I111" s="275"/>
      <c r="J111" s="275"/>
      <c r="K111" s="275"/>
      <c r="L111" s="122"/>
    </row>
    <row r="112" spans="1:12" ht="26.25" customHeight="1">
      <c r="A112" s="275">
        <v>3132</v>
      </c>
      <c r="B112" s="109" t="s">
        <v>69</v>
      </c>
      <c r="C112" s="293">
        <v>1334792</v>
      </c>
      <c r="D112" s="275"/>
      <c r="E112" s="275"/>
      <c r="F112" s="275"/>
      <c r="G112" s="275"/>
      <c r="H112" s="293">
        <v>660000</v>
      </c>
      <c r="I112" s="275"/>
      <c r="J112" s="275"/>
      <c r="K112" s="275"/>
      <c r="L112" s="122"/>
    </row>
    <row r="113" spans="1:12" ht="35.25" customHeight="1">
      <c r="A113" s="275">
        <v>3140</v>
      </c>
      <c r="B113" s="109" t="s">
        <v>70</v>
      </c>
      <c r="C113" s="293">
        <f>SUM(C114:C116)</f>
        <v>0</v>
      </c>
      <c r="D113" s="275"/>
      <c r="E113" s="275"/>
      <c r="F113" s="275"/>
      <c r="G113" s="275"/>
      <c r="H113" s="293">
        <f>SUM(H114:H116)</f>
        <v>110000</v>
      </c>
      <c r="I113" s="275"/>
      <c r="J113" s="275"/>
      <c r="K113" s="275"/>
      <c r="L113" s="122"/>
    </row>
    <row r="114" spans="1:12" ht="31.5" customHeight="1">
      <c r="A114" s="275">
        <v>3141</v>
      </c>
      <c r="B114" s="109" t="s">
        <v>71</v>
      </c>
      <c r="C114" s="293"/>
      <c r="D114" s="275"/>
      <c r="E114" s="275"/>
      <c r="F114" s="275"/>
      <c r="G114" s="275"/>
      <c r="H114" s="293"/>
      <c r="I114" s="275"/>
      <c r="J114" s="275"/>
      <c r="K114" s="275"/>
      <c r="L114" s="122"/>
    </row>
    <row r="115" spans="1:12" ht="26.25" customHeight="1">
      <c r="A115" s="275">
        <v>3142</v>
      </c>
      <c r="B115" s="109" t="s">
        <v>72</v>
      </c>
      <c r="C115" s="293"/>
      <c r="D115" s="275"/>
      <c r="E115" s="275"/>
      <c r="F115" s="275"/>
      <c r="G115" s="275"/>
      <c r="H115" s="293">
        <v>110000</v>
      </c>
      <c r="I115" s="275"/>
      <c r="J115" s="275"/>
      <c r="K115" s="275"/>
      <c r="L115" s="122"/>
    </row>
    <row r="116" spans="1:12" ht="42" customHeight="1">
      <c r="A116" s="275">
        <v>3143</v>
      </c>
      <c r="B116" s="109" t="s">
        <v>73</v>
      </c>
      <c r="C116" s="293"/>
      <c r="D116" s="275"/>
      <c r="E116" s="275"/>
      <c r="F116" s="275"/>
      <c r="G116" s="275"/>
      <c r="H116" s="275"/>
      <c r="I116" s="275"/>
      <c r="J116" s="275"/>
      <c r="K116" s="275"/>
      <c r="L116" s="122"/>
    </row>
    <row r="117" spans="1:12" ht="12.75" customHeight="1">
      <c r="A117" s="275">
        <v>3150</v>
      </c>
      <c r="B117" s="109" t="s">
        <v>74</v>
      </c>
      <c r="C117" s="293"/>
      <c r="D117" s="275"/>
      <c r="E117" s="275"/>
      <c r="F117" s="275"/>
      <c r="G117" s="275"/>
      <c r="H117" s="275"/>
      <c r="I117" s="275"/>
      <c r="J117" s="275"/>
      <c r="K117" s="275"/>
      <c r="L117" s="122"/>
    </row>
    <row r="118" spans="1:12" ht="39" customHeight="1">
      <c r="A118" s="275">
        <v>3160</v>
      </c>
      <c r="B118" s="109" t="s">
        <v>75</v>
      </c>
      <c r="C118" s="293"/>
      <c r="D118" s="275"/>
      <c r="E118" s="275"/>
      <c r="F118" s="275"/>
      <c r="G118" s="275"/>
      <c r="H118" s="275"/>
      <c r="I118" s="275"/>
      <c r="J118" s="275"/>
      <c r="K118" s="275"/>
      <c r="L118" s="122"/>
    </row>
    <row r="119" spans="1:12" ht="12.75">
      <c r="A119" s="274">
        <v>3200</v>
      </c>
      <c r="B119" s="108" t="s">
        <v>76</v>
      </c>
      <c r="C119" s="274"/>
      <c r="D119" s="274"/>
      <c r="E119" s="274"/>
      <c r="F119" s="274"/>
      <c r="G119" s="274"/>
      <c r="H119" s="274"/>
      <c r="I119" s="274"/>
      <c r="J119" s="274"/>
      <c r="K119" s="274"/>
      <c r="L119" s="123"/>
    </row>
    <row r="120" spans="1:12" ht="38.25" customHeight="1">
      <c r="A120" s="275">
        <v>3210</v>
      </c>
      <c r="B120" s="109" t="s">
        <v>77</v>
      </c>
      <c r="C120" s="275"/>
      <c r="D120" s="275"/>
      <c r="E120" s="275"/>
      <c r="F120" s="275"/>
      <c r="G120" s="275"/>
      <c r="H120" s="275"/>
      <c r="I120" s="275"/>
      <c r="J120" s="275"/>
      <c r="K120" s="275"/>
      <c r="L120" s="122"/>
    </row>
    <row r="121" spans="1:12" ht="37.5" customHeight="1">
      <c r="A121" s="275">
        <v>3220</v>
      </c>
      <c r="B121" s="109" t="s">
        <v>78</v>
      </c>
      <c r="C121" s="275"/>
      <c r="D121" s="275"/>
      <c r="E121" s="275"/>
      <c r="F121" s="275"/>
      <c r="G121" s="275"/>
      <c r="H121" s="275"/>
      <c r="I121" s="275"/>
      <c r="J121" s="275"/>
      <c r="K121" s="275"/>
      <c r="L121" s="122"/>
    </row>
    <row r="122" spans="1:12" ht="41.25" customHeight="1">
      <c r="A122" s="275">
        <v>3230</v>
      </c>
      <c r="B122" s="109" t="s">
        <v>79</v>
      </c>
      <c r="C122" s="275"/>
      <c r="D122" s="275"/>
      <c r="E122" s="275"/>
      <c r="F122" s="275"/>
      <c r="G122" s="275"/>
      <c r="H122" s="275"/>
      <c r="I122" s="275"/>
      <c r="J122" s="275"/>
      <c r="K122" s="275"/>
      <c r="L122" s="122"/>
    </row>
    <row r="123" spans="1:12" ht="24.75" customHeight="1">
      <c r="A123" s="276">
        <v>3240</v>
      </c>
      <c r="B123" s="109" t="s">
        <v>80</v>
      </c>
      <c r="C123" s="276"/>
      <c r="D123" s="276"/>
      <c r="E123" s="276"/>
      <c r="F123" s="276"/>
      <c r="G123" s="276"/>
      <c r="H123" s="276"/>
      <c r="I123" s="276"/>
      <c r="J123" s="276"/>
      <c r="K123" s="276"/>
      <c r="L123" s="122"/>
    </row>
    <row r="124" spans="1:12" ht="14.25">
      <c r="A124" s="49"/>
      <c r="B124" s="101" t="s">
        <v>113</v>
      </c>
      <c r="C124" s="281">
        <f aca="true" t="shared" si="0" ref="C124:H124">C104+C69</f>
        <v>43619500</v>
      </c>
      <c r="D124" s="280">
        <f t="shared" si="0"/>
        <v>0</v>
      </c>
      <c r="E124" s="280">
        <f t="shared" si="0"/>
        <v>0</v>
      </c>
      <c r="F124" s="280">
        <f t="shared" si="0"/>
        <v>0</v>
      </c>
      <c r="G124" s="280">
        <f t="shared" si="0"/>
        <v>0</v>
      </c>
      <c r="H124" s="281">
        <f t="shared" si="0"/>
        <v>46109400</v>
      </c>
      <c r="I124" s="49"/>
      <c r="J124" s="49"/>
      <c r="K124" s="283"/>
      <c r="L124" s="49"/>
    </row>
    <row r="126" spans="1:12" ht="15.75">
      <c r="A126" s="285" t="s">
        <v>357</v>
      </c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 t="s">
        <v>112</v>
      </c>
    </row>
    <row r="127" spans="1:12" ht="88.5" customHeight="1">
      <c r="A127" s="287" t="s">
        <v>160</v>
      </c>
      <c r="B127" s="288" t="s">
        <v>15</v>
      </c>
      <c r="C127" s="282" t="s">
        <v>93</v>
      </c>
      <c r="D127" s="282" t="s">
        <v>96</v>
      </c>
      <c r="E127" s="287" t="s">
        <v>358</v>
      </c>
      <c r="F127" s="287" t="s">
        <v>359</v>
      </c>
      <c r="G127" s="287" t="s">
        <v>360</v>
      </c>
      <c r="H127" s="424" t="s">
        <v>361</v>
      </c>
      <c r="I127" s="426"/>
      <c r="J127" s="424" t="s">
        <v>362</v>
      </c>
      <c r="K127" s="425"/>
      <c r="L127" s="426"/>
    </row>
    <row r="128" spans="1:12" ht="12.75">
      <c r="A128" s="286">
        <v>1</v>
      </c>
      <c r="B128" s="286">
        <v>2</v>
      </c>
      <c r="C128" s="286">
        <v>3</v>
      </c>
      <c r="D128" s="286">
        <v>4</v>
      </c>
      <c r="E128" s="286">
        <v>5</v>
      </c>
      <c r="F128" s="286">
        <v>6</v>
      </c>
      <c r="G128" s="286">
        <v>7</v>
      </c>
      <c r="H128" s="429">
        <v>8</v>
      </c>
      <c r="I128" s="430"/>
      <c r="J128" s="429">
        <v>9</v>
      </c>
      <c r="K128" s="431"/>
      <c r="L128" s="430"/>
    </row>
    <row r="129" spans="1:12" ht="12.75">
      <c r="A129" s="284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</row>
    <row r="130" spans="1:12" ht="12.75">
      <c r="A130" s="284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</row>
    <row r="131" spans="1:12" ht="12.75">
      <c r="A131" s="284"/>
      <c r="B131" s="289" t="s">
        <v>113</v>
      </c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</row>
    <row r="133" ht="15.75">
      <c r="A133" s="47" t="s">
        <v>364</v>
      </c>
    </row>
    <row r="134" spans="1:12" ht="12.75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</row>
    <row r="137" spans="1:12" ht="38.25" customHeight="1">
      <c r="A137" s="432" t="s">
        <v>363</v>
      </c>
      <c r="B137" s="432"/>
      <c r="C137" s="432"/>
      <c r="D137" s="432"/>
      <c r="E137" s="432"/>
      <c r="F137" s="432"/>
      <c r="G137" s="432"/>
      <c r="H137" s="432"/>
      <c r="I137" s="432"/>
      <c r="J137" s="432"/>
      <c r="K137" s="432"/>
      <c r="L137" s="432"/>
    </row>
    <row r="138" spans="1:12" ht="33" customHeight="1">
      <c r="A138" s="433" t="s">
        <v>368</v>
      </c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</row>
    <row r="141" spans="1:11" ht="14.25">
      <c r="A141" s="301" t="s">
        <v>5</v>
      </c>
      <c r="B141" s="301"/>
      <c r="J141" s="428" t="s">
        <v>365</v>
      </c>
      <c r="K141" s="428"/>
    </row>
    <row r="142" spans="1:10" ht="14.25">
      <c r="A142" s="301"/>
      <c r="B142" s="301"/>
      <c r="H142" s="48" t="s">
        <v>0</v>
      </c>
      <c r="J142" s="48" t="s">
        <v>1</v>
      </c>
    </row>
    <row r="143" spans="1:2" ht="14.25">
      <c r="A143" s="301"/>
      <c r="B143" s="301"/>
    </row>
    <row r="144" spans="1:11" ht="14.25">
      <c r="A144" s="301" t="s">
        <v>6</v>
      </c>
      <c r="B144" s="301"/>
      <c r="J144" s="428" t="s">
        <v>366</v>
      </c>
      <c r="K144" s="428"/>
    </row>
    <row r="145" spans="8:10" ht="12.75">
      <c r="H145" s="48" t="s">
        <v>0</v>
      </c>
      <c r="J145" s="48" t="s">
        <v>1</v>
      </c>
    </row>
  </sheetData>
  <mergeCells count="86">
    <mergeCell ref="H66:H67"/>
    <mergeCell ref="J66:K66"/>
    <mergeCell ref="G66:G67"/>
    <mergeCell ref="C66:C67"/>
    <mergeCell ref="J144:K144"/>
    <mergeCell ref="H128:I128"/>
    <mergeCell ref="J128:L128"/>
    <mergeCell ref="J127:L127"/>
    <mergeCell ref="J141:K141"/>
    <mergeCell ref="A137:L137"/>
    <mergeCell ref="A138:L138"/>
    <mergeCell ref="H127:I127"/>
    <mergeCell ref="A65:A67"/>
    <mergeCell ref="B62:D62"/>
    <mergeCell ref="I66:I67"/>
    <mergeCell ref="B47:D47"/>
    <mergeCell ref="B49:D49"/>
    <mergeCell ref="B48:D48"/>
    <mergeCell ref="B50:D50"/>
    <mergeCell ref="B60:D60"/>
    <mergeCell ref="B54:D54"/>
    <mergeCell ref="B55:D55"/>
    <mergeCell ref="B61:D61"/>
    <mergeCell ref="H65:L65"/>
    <mergeCell ref="B65:B67"/>
    <mergeCell ref="D66:D67"/>
    <mergeCell ref="L66:L67"/>
    <mergeCell ref="C65:G65"/>
    <mergeCell ref="E66:F66"/>
    <mergeCell ref="B44:D44"/>
    <mergeCell ref="B59:D59"/>
    <mergeCell ref="B53:D53"/>
    <mergeCell ref="B51:D51"/>
    <mergeCell ref="B58:D58"/>
    <mergeCell ref="B56:D56"/>
    <mergeCell ref="B45:D45"/>
    <mergeCell ref="B57:D57"/>
    <mergeCell ref="B46:D46"/>
    <mergeCell ref="B52:D52"/>
    <mergeCell ref="B40:D40"/>
    <mergeCell ref="B39:D39"/>
    <mergeCell ref="B38:D38"/>
    <mergeCell ref="B35:D35"/>
    <mergeCell ref="B43:D43"/>
    <mergeCell ref="B37:D37"/>
    <mergeCell ref="B42:D42"/>
    <mergeCell ref="B41:D41"/>
    <mergeCell ref="G4:G5"/>
    <mergeCell ref="B12:D12"/>
    <mergeCell ref="B9:D9"/>
    <mergeCell ref="B32:D32"/>
    <mergeCell ref="B36:D36"/>
    <mergeCell ref="B34:D34"/>
    <mergeCell ref="B33:D33"/>
    <mergeCell ref="B24:D24"/>
    <mergeCell ref="L4:L5"/>
    <mergeCell ref="J4:K4"/>
    <mergeCell ref="B19:D19"/>
    <mergeCell ref="B20:D20"/>
    <mergeCell ref="B18:D18"/>
    <mergeCell ref="B14:D14"/>
    <mergeCell ref="B15:D15"/>
    <mergeCell ref="B10:D10"/>
    <mergeCell ref="B11:D11"/>
    <mergeCell ref="B16:D16"/>
    <mergeCell ref="B17:D17"/>
    <mergeCell ref="I4:I5"/>
    <mergeCell ref="H4:H5"/>
    <mergeCell ref="F4:F5"/>
    <mergeCell ref="E4:E5"/>
    <mergeCell ref="B31:D31"/>
    <mergeCell ref="B29:D29"/>
    <mergeCell ref="B30:D30"/>
    <mergeCell ref="B28:D28"/>
    <mergeCell ref="A4:A5"/>
    <mergeCell ref="B7:D7"/>
    <mergeCell ref="B8:D8"/>
    <mergeCell ref="B13:D13"/>
    <mergeCell ref="B6:D6"/>
    <mergeCell ref="B4:D5"/>
    <mergeCell ref="B21:D21"/>
    <mergeCell ref="B27:D27"/>
    <mergeCell ref="B22:D22"/>
    <mergeCell ref="B26:D26"/>
    <mergeCell ref="B25:D25"/>
    <mergeCell ref="B23:D23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showZeros="0" workbookViewId="0" topLeftCell="A37">
      <selection activeCell="J23" sqref="J23"/>
    </sheetView>
  </sheetViews>
  <sheetFormatPr defaultColWidth="9.00390625" defaultRowHeight="12.75"/>
  <cols>
    <col min="1" max="1" width="3.75390625" style="12" customWidth="1"/>
    <col min="2" max="2" width="12.25390625" style="12" customWidth="1"/>
    <col min="3" max="3" width="27.625" style="12" customWidth="1"/>
    <col min="4" max="4" width="12.25390625" style="12" customWidth="1"/>
    <col min="5" max="9" width="17.75390625" style="12" customWidth="1"/>
    <col min="10" max="10" width="14.00390625" style="12" customWidth="1"/>
    <col min="11" max="16384" width="9.125" style="12" customWidth="1"/>
  </cols>
  <sheetData>
    <row r="1" spans="1:10" ht="18.75">
      <c r="A1" s="79" t="s">
        <v>283</v>
      </c>
      <c r="B1" s="79"/>
      <c r="C1" s="79"/>
      <c r="D1" s="79"/>
      <c r="E1" s="235"/>
      <c r="F1" s="235"/>
      <c r="G1" s="235"/>
      <c r="H1" s="235"/>
      <c r="I1" s="235"/>
      <c r="J1" s="235"/>
    </row>
    <row r="2" spans="1:10" ht="12.75">
      <c r="A2" s="95" t="s">
        <v>21</v>
      </c>
      <c r="B2" s="95" t="s">
        <v>211</v>
      </c>
      <c r="C2" s="95"/>
      <c r="D2" s="95"/>
      <c r="E2" s="95"/>
      <c r="F2" s="236"/>
      <c r="H2" s="478" t="s">
        <v>268</v>
      </c>
      <c r="I2" s="478"/>
      <c r="J2" s="223" t="s">
        <v>269</v>
      </c>
    </row>
    <row r="3" spans="1:10" ht="25.5">
      <c r="A3" s="93" t="s">
        <v>111</v>
      </c>
      <c r="B3" s="93"/>
      <c r="C3" s="94"/>
      <c r="D3" s="94"/>
      <c r="E3" s="94"/>
      <c r="F3" s="94"/>
      <c r="G3" s="3"/>
      <c r="H3" s="314" t="s">
        <v>270</v>
      </c>
      <c r="I3" s="314"/>
      <c r="J3" s="225" t="s">
        <v>271</v>
      </c>
    </row>
    <row r="4" spans="1:10" s="3" customFormat="1" ht="12.75" customHeight="1">
      <c r="A4" s="226" t="s">
        <v>24</v>
      </c>
      <c r="B4" s="95" t="s">
        <v>211</v>
      </c>
      <c r="C4" s="237"/>
      <c r="D4" s="237"/>
      <c r="E4" s="237"/>
      <c r="F4" s="236"/>
      <c r="H4" s="478" t="s">
        <v>272</v>
      </c>
      <c r="I4" s="478"/>
      <c r="J4" s="223" t="s">
        <v>269</v>
      </c>
    </row>
    <row r="5" spans="1:10" s="3" customFormat="1" ht="25.5">
      <c r="A5" s="93" t="s">
        <v>114</v>
      </c>
      <c r="B5" s="93"/>
      <c r="C5" s="93"/>
      <c r="D5" s="93"/>
      <c r="E5" s="93"/>
      <c r="F5" s="55"/>
      <c r="H5" s="314" t="s">
        <v>273</v>
      </c>
      <c r="I5" s="314"/>
      <c r="J5" s="225" t="s">
        <v>271</v>
      </c>
    </row>
    <row r="6" spans="1:12" s="3" customFormat="1" ht="88.5" customHeight="1">
      <c r="A6" s="56" t="s">
        <v>97</v>
      </c>
      <c r="B6" s="222" t="s">
        <v>282</v>
      </c>
      <c r="C6" s="238"/>
      <c r="D6" s="228">
        <v>3101</v>
      </c>
      <c r="E6" s="57"/>
      <c r="F6" s="228">
        <v>1010</v>
      </c>
      <c r="G6" s="227"/>
      <c r="H6" s="327" t="s">
        <v>167</v>
      </c>
      <c r="I6" s="327"/>
      <c r="J6" s="269" t="s">
        <v>347</v>
      </c>
      <c r="K6" s="247"/>
      <c r="L6" s="247"/>
    </row>
    <row r="7" spans="2:10" s="3" customFormat="1" ht="80.25" customHeight="1">
      <c r="B7" s="230" t="s">
        <v>274</v>
      </c>
      <c r="C7" s="86"/>
      <c r="D7" s="239" t="s">
        <v>275</v>
      </c>
      <c r="E7" s="100"/>
      <c r="F7" s="240" t="s">
        <v>276</v>
      </c>
      <c r="H7" s="316" t="s">
        <v>277</v>
      </c>
      <c r="I7" s="316"/>
      <c r="J7" s="231" t="s">
        <v>278</v>
      </c>
    </row>
    <row r="8" spans="1:10" s="3" customFormat="1" ht="24.75" customHeight="1">
      <c r="A8" s="27" t="s">
        <v>148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ht="12.75">
      <c r="A9" s="28" t="s">
        <v>284</v>
      </c>
      <c r="B9" s="28"/>
      <c r="C9" s="20"/>
      <c r="D9" s="20"/>
      <c r="E9" s="23"/>
      <c r="F9" s="23"/>
      <c r="G9" s="23"/>
      <c r="H9" s="23"/>
      <c r="I9" s="23"/>
      <c r="J9" s="4" t="s">
        <v>112</v>
      </c>
    </row>
    <row r="10" spans="1:10" s="20" customFormat="1" ht="12.75">
      <c r="A10" s="455" t="s">
        <v>285</v>
      </c>
      <c r="B10" s="456"/>
      <c r="C10" s="459" t="s">
        <v>15</v>
      </c>
      <c r="D10" s="460"/>
      <c r="E10" s="381" t="s">
        <v>249</v>
      </c>
      <c r="F10" s="381" t="s">
        <v>250</v>
      </c>
      <c r="G10" s="318" t="s">
        <v>251</v>
      </c>
      <c r="H10" s="318"/>
      <c r="I10" s="318" t="s">
        <v>286</v>
      </c>
      <c r="J10" s="318"/>
    </row>
    <row r="11" spans="1:10" s="3" customFormat="1" ht="30">
      <c r="A11" s="457"/>
      <c r="B11" s="458"/>
      <c r="C11" s="461"/>
      <c r="D11" s="462"/>
      <c r="E11" s="383"/>
      <c r="F11" s="383"/>
      <c r="G11" s="155" t="s">
        <v>16</v>
      </c>
      <c r="H11" s="155" t="s">
        <v>17</v>
      </c>
      <c r="I11" s="318"/>
      <c r="J11" s="318"/>
    </row>
    <row r="12" spans="1:10" s="3" customFormat="1" ht="20.25" customHeight="1">
      <c r="A12" s="307">
        <v>1</v>
      </c>
      <c r="B12" s="309"/>
      <c r="C12" s="307">
        <v>2</v>
      </c>
      <c r="D12" s="309"/>
      <c r="E12" s="29">
        <v>3</v>
      </c>
      <c r="F12" s="29">
        <v>4</v>
      </c>
      <c r="G12" s="29">
        <v>5</v>
      </c>
      <c r="H12" s="29">
        <v>6</v>
      </c>
      <c r="I12" s="454">
        <v>7</v>
      </c>
      <c r="J12" s="454"/>
    </row>
    <row r="13" spans="1:10" s="3" customFormat="1" ht="80.25" customHeight="1">
      <c r="A13" s="398">
        <v>3110</v>
      </c>
      <c r="B13" s="399"/>
      <c r="C13" s="446" t="s">
        <v>63</v>
      </c>
      <c r="D13" s="447"/>
      <c r="E13" s="263">
        <v>66793</v>
      </c>
      <c r="F13" s="263"/>
      <c r="G13" s="263"/>
      <c r="H13" s="263">
        <v>1200000</v>
      </c>
      <c r="I13" s="445" t="s">
        <v>354</v>
      </c>
      <c r="J13" s="445"/>
    </row>
    <row r="14" spans="1:10" s="11" customFormat="1" ht="143.25" customHeight="1">
      <c r="A14" s="398">
        <v>3132</v>
      </c>
      <c r="B14" s="399"/>
      <c r="C14" s="446" t="s">
        <v>337</v>
      </c>
      <c r="D14" s="447"/>
      <c r="E14" s="263">
        <v>1334800</v>
      </c>
      <c r="F14" s="263">
        <v>1334792</v>
      </c>
      <c r="G14" s="263">
        <v>660000</v>
      </c>
      <c r="H14" s="263">
        <v>2441900</v>
      </c>
      <c r="I14" s="476" t="s">
        <v>348</v>
      </c>
      <c r="J14" s="477"/>
    </row>
    <row r="15" spans="1:10" s="11" customFormat="1" ht="12.75">
      <c r="A15" s="24" t="s">
        <v>107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49.5" customHeight="1">
      <c r="A16" s="332" t="s">
        <v>11</v>
      </c>
      <c r="B16" s="334"/>
      <c r="C16" s="332" t="s">
        <v>15</v>
      </c>
      <c r="D16" s="334"/>
      <c r="E16" s="118" t="s">
        <v>13</v>
      </c>
      <c r="F16" s="335" t="s">
        <v>14</v>
      </c>
      <c r="G16" s="335"/>
      <c r="H16" s="335"/>
      <c r="I16" s="169" t="s">
        <v>287</v>
      </c>
      <c r="J16" s="155" t="s">
        <v>288</v>
      </c>
    </row>
    <row r="17" spans="1:10" s="3" customFormat="1" ht="18" customHeight="1">
      <c r="A17" s="370">
        <v>1</v>
      </c>
      <c r="B17" s="371"/>
      <c r="C17" s="371">
        <v>2</v>
      </c>
      <c r="D17" s="372"/>
      <c r="E17" s="63">
        <v>3</v>
      </c>
      <c r="F17" s="370">
        <v>4</v>
      </c>
      <c r="G17" s="371"/>
      <c r="H17" s="372"/>
      <c r="I17" s="29">
        <v>5</v>
      </c>
      <c r="J17" s="29">
        <v>6</v>
      </c>
    </row>
    <row r="18" spans="1:10" s="3" customFormat="1" ht="16.5" customHeight="1">
      <c r="A18" s="370">
        <v>1</v>
      </c>
      <c r="B18" s="371"/>
      <c r="C18" s="465" t="s">
        <v>338</v>
      </c>
      <c r="D18" s="466"/>
      <c r="E18" s="63"/>
      <c r="F18" s="264"/>
      <c r="G18" s="265"/>
      <c r="H18" s="266"/>
      <c r="I18" s="29"/>
      <c r="J18" s="29"/>
    </row>
    <row r="19" spans="1:10" s="3" customFormat="1" ht="29.25" customHeight="1">
      <c r="A19" s="443" t="s">
        <v>341</v>
      </c>
      <c r="B19" s="444"/>
      <c r="C19" s="469" t="s">
        <v>316</v>
      </c>
      <c r="D19" s="470"/>
      <c r="E19" s="63" t="s">
        <v>201</v>
      </c>
      <c r="F19" s="370" t="s">
        <v>242</v>
      </c>
      <c r="G19" s="371"/>
      <c r="H19" s="372"/>
      <c r="I19" s="29">
        <v>493.48</v>
      </c>
      <c r="J19" s="29"/>
    </row>
    <row r="20" spans="1:10" s="3" customFormat="1" ht="25.5" customHeight="1">
      <c r="A20" s="467">
        <v>2</v>
      </c>
      <c r="B20" s="468"/>
      <c r="C20" s="471" t="s">
        <v>186</v>
      </c>
      <c r="D20" s="472"/>
      <c r="E20" s="63"/>
      <c r="F20" s="370"/>
      <c r="G20" s="371"/>
      <c r="H20" s="372"/>
      <c r="I20" s="29"/>
      <c r="J20" s="29"/>
    </row>
    <row r="21" spans="1:10" s="3" customFormat="1" ht="33.75" customHeight="1">
      <c r="A21" s="443" t="s">
        <v>342</v>
      </c>
      <c r="B21" s="444"/>
      <c r="C21" s="463" t="s">
        <v>187</v>
      </c>
      <c r="D21" s="464"/>
      <c r="E21" s="63" t="s">
        <v>199</v>
      </c>
      <c r="F21" s="370"/>
      <c r="G21" s="371"/>
      <c r="H21" s="372"/>
      <c r="I21" s="63">
        <v>25852</v>
      </c>
      <c r="J21" s="29">
        <v>28960</v>
      </c>
    </row>
    <row r="22" spans="1:10" s="3" customFormat="1" ht="45.75" customHeight="1">
      <c r="A22" s="443" t="s">
        <v>343</v>
      </c>
      <c r="B22" s="444"/>
      <c r="C22" s="463" t="s">
        <v>188</v>
      </c>
      <c r="D22" s="464"/>
      <c r="E22" s="63" t="s">
        <v>199</v>
      </c>
      <c r="F22" s="370"/>
      <c r="G22" s="371"/>
      <c r="H22" s="372"/>
      <c r="I22" s="63">
        <v>26811</v>
      </c>
      <c r="J22" s="29">
        <v>32168</v>
      </c>
    </row>
    <row r="23" spans="1:10" s="3" customFormat="1" ht="30" customHeight="1">
      <c r="A23" s="443" t="s">
        <v>344</v>
      </c>
      <c r="B23" s="444"/>
      <c r="C23" s="463" t="s">
        <v>323</v>
      </c>
      <c r="D23" s="464"/>
      <c r="E23" s="63"/>
      <c r="F23" s="370"/>
      <c r="G23" s="371"/>
      <c r="H23" s="372"/>
      <c r="I23" s="29">
        <v>1337.44</v>
      </c>
      <c r="J23" s="29"/>
    </row>
    <row r="24" spans="1:10" s="3" customFormat="1" ht="20.25" customHeight="1">
      <c r="A24" s="347">
        <v>3</v>
      </c>
      <c r="B24" s="347"/>
      <c r="C24" s="475" t="s">
        <v>345</v>
      </c>
      <c r="D24" s="472"/>
      <c r="E24" s="63"/>
      <c r="F24" s="370"/>
      <c r="G24" s="371"/>
      <c r="H24" s="372"/>
      <c r="I24" s="29"/>
      <c r="J24" s="29"/>
    </row>
    <row r="25" spans="1:10" s="3" customFormat="1" ht="43.5" customHeight="1">
      <c r="A25" s="443" t="s">
        <v>346</v>
      </c>
      <c r="B25" s="444"/>
      <c r="C25" s="463" t="s">
        <v>313</v>
      </c>
      <c r="D25" s="464"/>
      <c r="E25" s="268" t="s">
        <v>200</v>
      </c>
      <c r="F25" s="358" t="s">
        <v>314</v>
      </c>
      <c r="G25" s="359"/>
      <c r="H25" s="360"/>
      <c r="I25" s="29">
        <v>77.5</v>
      </c>
      <c r="J25" s="29">
        <v>100</v>
      </c>
    </row>
    <row r="26" spans="1:10" s="20" customFormat="1" ht="12.75">
      <c r="A26" s="474" t="s">
        <v>289</v>
      </c>
      <c r="B26" s="474"/>
      <c r="C26" s="474"/>
      <c r="D26" s="474"/>
      <c r="E26" s="474"/>
      <c r="F26" s="474"/>
      <c r="G26" s="474"/>
      <c r="H26" s="474"/>
      <c r="I26" s="474"/>
      <c r="J26" s="474"/>
    </row>
    <row r="27" spans="1:10" s="3" customFormat="1" ht="12.75">
      <c r="A27" s="439"/>
      <c r="B27" s="439"/>
      <c r="C27" s="439"/>
      <c r="D27" s="439"/>
      <c r="E27" s="439"/>
      <c r="F27" s="439"/>
      <c r="G27" s="439"/>
      <c r="H27" s="439"/>
      <c r="I27" s="439"/>
      <c r="J27" s="439"/>
    </row>
    <row r="28" spans="1:10" s="3" customFormat="1" ht="27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s="3" customFormat="1" ht="14.25">
      <c r="A29" s="385" t="s">
        <v>113</v>
      </c>
      <c r="B29" s="385"/>
      <c r="C29" s="434"/>
      <c r="D29" s="435"/>
      <c r="E29" s="97"/>
      <c r="F29" s="97"/>
      <c r="G29" s="97"/>
      <c r="H29" s="97"/>
      <c r="I29" s="473"/>
      <c r="J29" s="473"/>
    </row>
    <row r="30" spans="1:10" s="3" customFormat="1" ht="12.75">
      <c r="A30" s="86"/>
      <c r="B30" s="86"/>
      <c r="C30" s="87"/>
      <c r="D30" s="87"/>
      <c r="E30" s="25"/>
      <c r="F30" s="25"/>
      <c r="G30" s="25"/>
      <c r="H30" s="90"/>
      <c r="I30" s="90"/>
      <c r="J30" s="90"/>
    </row>
    <row r="31" spans="1:10" s="3" customFormat="1" ht="12.75">
      <c r="A31" s="28" t="s">
        <v>290</v>
      </c>
      <c r="B31" s="28"/>
      <c r="C31" s="20"/>
      <c r="D31" s="20"/>
      <c r="E31" s="23"/>
      <c r="F31" s="23"/>
      <c r="G31" s="23"/>
      <c r="H31" s="23"/>
      <c r="I31" s="23"/>
      <c r="J31" s="4" t="s">
        <v>112</v>
      </c>
    </row>
    <row r="32" spans="1:10" s="1" customFormat="1" ht="15.6" customHeight="1">
      <c r="A32" s="455" t="s">
        <v>3</v>
      </c>
      <c r="B32" s="456"/>
      <c r="C32" s="459" t="s">
        <v>15</v>
      </c>
      <c r="D32" s="460"/>
      <c r="E32" s="318" t="s">
        <v>163</v>
      </c>
      <c r="F32" s="318"/>
      <c r="G32" s="318" t="s">
        <v>253</v>
      </c>
      <c r="H32" s="318"/>
      <c r="I32" s="318" t="s">
        <v>291</v>
      </c>
      <c r="J32" s="318"/>
    </row>
    <row r="33" spans="1:10" s="3" customFormat="1" ht="90" customHeight="1">
      <c r="A33" s="457"/>
      <c r="B33" s="458"/>
      <c r="C33" s="461"/>
      <c r="D33" s="462"/>
      <c r="E33" s="155" t="s">
        <v>22</v>
      </c>
      <c r="F33" s="155" t="s">
        <v>149</v>
      </c>
      <c r="G33" s="155" t="s">
        <v>22</v>
      </c>
      <c r="H33" s="155" t="s">
        <v>149</v>
      </c>
      <c r="I33" s="318"/>
      <c r="J33" s="318"/>
    </row>
    <row r="34" spans="1:10" s="3" customFormat="1" ht="15">
      <c r="A34" s="307">
        <v>1</v>
      </c>
      <c r="B34" s="309"/>
      <c r="C34" s="307">
        <v>2</v>
      </c>
      <c r="D34" s="309"/>
      <c r="E34" s="29">
        <v>3</v>
      </c>
      <c r="F34" s="29">
        <v>4</v>
      </c>
      <c r="G34" s="29">
        <v>5</v>
      </c>
      <c r="H34" s="29">
        <v>6</v>
      </c>
      <c r="I34" s="454">
        <v>7</v>
      </c>
      <c r="J34" s="454"/>
    </row>
    <row r="35" spans="1:10" s="3" customFormat="1" ht="15">
      <c r="A35" s="398"/>
      <c r="B35" s="399"/>
      <c r="C35" s="446"/>
      <c r="D35" s="447"/>
      <c r="E35" s="241"/>
      <c r="F35" s="241"/>
      <c r="G35" s="241"/>
      <c r="H35" s="241"/>
      <c r="I35" s="445"/>
      <c r="J35" s="445"/>
    </row>
    <row r="36" spans="1:10" s="3" customFormat="1" ht="15">
      <c r="A36" s="398"/>
      <c r="B36" s="399"/>
      <c r="C36" s="446"/>
      <c r="D36" s="447"/>
      <c r="E36" s="241"/>
      <c r="F36" s="241"/>
      <c r="G36" s="241"/>
      <c r="H36" s="241"/>
      <c r="I36" s="445"/>
      <c r="J36" s="445"/>
    </row>
    <row r="37" spans="1:10" s="3" customFormat="1" ht="12.75">
      <c r="A37" s="24" t="s">
        <v>150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>
      <c r="A38" s="118" t="s">
        <v>11</v>
      </c>
      <c r="B38" s="332" t="s">
        <v>15</v>
      </c>
      <c r="C38" s="333"/>
      <c r="D38" s="334"/>
      <c r="E38" s="118" t="s">
        <v>13</v>
      </c>
      <c r="F38" s="118" t="s">
        <v>14</v>
      </c>
      <c r="G38" s="155" t="s">
        <v>164</v>
      </c>
      <c r="H38" s="155" t="s">
        <v>165</v>
      </c>
      <c r="I38" s="155" t="s">
        <v>292</v>
      </c>
      <c r="J38" s="155" t="s">
        <v>293</v>
      </c>
    </row>
    <row r="39" spans="1:10" s="3" customFormat="1" ht="15">
      <c r="A39" s="63">
        <v>1</v>
      </c>
      <c r="B39" s="370">
        <v>2</v>
      </c>
      <c r="C39" s="371"/>
      <c r="D39" s="372"/>
      <c r="E39" s="63">
        <v>3</v>
      </c>
      <c r="F39" s="63">
        <v>4</v>
      </c>
      <c r="G39" s="63">
        <v>5</v>
      </c>
      <c r="H39" s="63">
        <v>6</v>
      </c>
      <c r="I39" s="63">
        <v>7</v>
      </c>
      <c r="J39" s="63">
        <v>8</v>
      </c>
    </row>
    <row r="40" spans="1:10" s="3" customFormat="1" ht="15">
      <c r="A40" s="63"/>
      <c r="B40" s="451" t="s">
        <v>100</v>
      </c>
      <c r="C40" s="452"/>
      <c r="D40" s="453"/>
      <c r="E40" s="63"/>
      <c r="F40" s="63"/>
      <c r="G40" s="244"/>
      <c r="H40" s="244"/>
      <c r="I40" s="244"/>
      <c r="J40" s="244"/>
    </row>
    <row r="41" spans="1:10" s="3" customFormat="1" ht="15">
      <c r="A41" s="63"/>
      <c r="B41" s="332"/>
      <c r="C41" s="333"/>
      <c r="D41" s="334"/>
      <c r="E41" s="63"/>
      <c r="F41" s="63"/>
      <c r="G41" s="244"/>
      <c r="H41" s="244"/>
      <c r="I41" s="244"/>
      <c r="J41" s="244"/>
    </row>
    <row r="42" spans="1:10" s="3" customFormat="1" ht="15">
      <c r="A42" s="118"/>
      <c r="B42" s="448" t="s">
        <v>101</v>
      </c>
      <c r="C42" s="449"/>
      <c r="D42" s="450"/>
      <c r="E42" s="118"/>
      <c r="F42" s="135"/>
      <c r="G42" s="244"/>
      <c r="H42" s="244"/>
      <c r="I42" s="244"/>
      <c r="J42" s="244"/>
    </row>
    <row r="43" spans="1:10" s="3" customFormat="1" ht="29.1" customHeight="1">
      <c r="A43" s="118"/>
      <c r="B43" s="448"/>
      <c r="C43" s="449"/>
      <c r="D43" s="450"/>
      <c r="E43" s="118"/>
      <c r="F43" s="135"/>
      <c r="G43" s="244"/>
      <c r="H43" s="244"/>
      <c r="I43" s="244"/>
      <c r="J43" s="244"/>
    </row>
    <row r="44" spans="1:10" s="3" customFormat="1" ht="15">
      <c r="A44" s="118"/>
      <c r="B44" s="448" t="s">
        <v>103</v>
      </c>
      <c r="C44" s="449"/>
      <c r="D44" s="450"/>
      <c r="E44" s="118"/>
      <c r="F44" s="135"/>
      <c r="G44" s="244"/>
      <c r="H44" s="244"/>
      <c r="I44" s="244"/>
      <c r="J44" s="244"/>
    </row>
    <row r="45" spans="1:10" s="6" customFormat="1" ht="15">
      <c r="A45" s="128"/>
      <c r="B45" s="436"/>
      <c r="C45" s="437"/>
      <c r="D45" s="438"/>
      <c r="E45" s="118"/>
      <c r="F45" s="129"/>
      <c r="G45" s="244"/>
      <c r="H45" s="244"/>
      <c r="I45" s="244"/>
      <c r="J45" s="244"/>
    </row>
    <row r="46" spans="1:10" s="11" customFormat="1" ht="15">
      <c r="A46" s="242"/>
      <c r="B46" s="448" t="s">
        <v>102</v>
      </c>
      <c r="C46" s="449"/>
      <c r="D46" s="450"/>
      <c r="E46" s="243"/>
      <c r="F46" s="96"/>
      <c r="G46" s="244"/>
      <c r="H46" s="244"/>
      <c r="I46" s="244"/>
      <c r="J46" s="244"/>
    </row>
    <row r="47" spans="1:10" s="3" customFormat="1" ht="15">
      <c r="A47" s="128"/>
      <c r="B47" s="436"/>
      <c r="C47" s="437"/>
      <c r="D47" s="438"/>
      <c r="E47" s="118"/>
      <c r="F47" s="129"/>
      <c r="G47" s="244"/>
      <c r="H47" s="244"/>
      <c r="I47" s="244"/>
      <c r="J47" s="244"/>
    </row>
    <row r="48" spans="1:10" s="3" customFormat="1" ht="12.75">
      <c r="A48" s="442" t="s">
        <v>294</v>
      </c>
      <c r="B48" s="442"/>
      <c r="C48" s="442"/>
      <c r="D48" s="442"/>
      <c r="E48" s="442"/>
      <c r="F48" s="442"/>
      <c r="G48" s="442"/>
      <c r="H48" s="442"/>
      <c r="I48" s="442"/>
      <c r="J48" s="442"/>
    </row>
    <row r="49" spans="1:10" s="14" customFormat="1" ht="15.6" customHeight="1">
      <c r="A49" s="439"/>
      <c r="B49" s="439"/>
      <c r="C49" s="439"/>
      <c r="D49" s="439"/>
      <c r="E49" s="439"/>
      <c r="F49" s="439"/>
      <c r="G49" s="439"/>
      <c r="H49" s="439"/>
      <c r="I49" s="439"/>
      <c r="J49" s="439"/>
    </row>
    <row r="50" spans="1:10" s="7" customFormat="1" ht="12.75">
      <c r="A50" s="245"/>
      <c r="B50" s="245"/>
      <c r="C50" s="245"/>
      <c r="D50" s="245"/>
      <c r="E50" s="246"/>
      <c r="F50" s="246"/>
      <c r="G50" s="246"/>
      <c r="H50" s="246"/>
      <c r="I50" s="246"/>
      <c r="J50" s="4"/>
    </row>
    <row r="51" spans="1:10" s="7" customFormat="1" ht="14.25">
      <c r="A51" s="385" t="s">
        <v>113</v>
      </c>
      <c r="B51" s="385"/>
      <c r="C51" s="434"/>
      <c r="D51" s="435"/>
      <c r="E51" s="97"/>
      <c r="F51" s="97"/>
      <c r="G51" s="97"/>
      <c r="H51" s="97"/>
      <c r="I51" s="440"/>
      <c r="J51" s="441"/>
    </row>
    <row r="52" spans="1:10" s="14" customFormat="1" ht="15" customHeight="1">
      <c r="A52" s="76"/>
      <c r="B52" s="76"/>
      <c r="C52" s="148"/>
      <c r="D52" s="148"/>
      <c r="E52" s="25"/>
      <c r="F52" s="25"/>
      <c r="G52" s="25"/>
      <c r="H52" s="25"/>
      <c r="I52" s="86"/>
      <c r="J52" s="86"/>
    </row>
    <row r="53" spans="1:10" s="3" customFormat="1" ht="12.75">
      <c r="A53" s="17" t="s">
        <v>5</v>
      </c>
      <c r="B53" s="17"/>
      <c r="C53" s="14"/>
      <c r="D53" s="14"/>
      <c r="E53" s="14"/>
      <c r="F53" s="14"/>
      <c r="G53" s="15"/>
      <c r="H53" s="14"/>
      <c r="I53" s="18" t="s">
        <v>295</v>
      </c>
      <c r="J53" s="16"/>
    </row>
    <row r="54" spans="1:10" ht="12.75">
      <c r="A54" s="22"/>
      <c r="B54" s="22"/>
      <c r="C54" s="7"/>
      <c r="D54" s="7"/>
      <c r="E54" s="7"/>
      <c r="F54" s="7"/>
      <c r="G54" s="5" t="s">
        <v>0</v>
      </c>
      <c r="H54" s="7"/>
      <c r="I54" s="13" t="s">
        <v>1</v>
      </c>
      <c r="J54" s="53"/>
    </row>
    <row r="55" spans="1:10" ht="12.75">
      <c r="A55" s="22"/>
      <c r="B55" s="22"/>
      <c r="C55" s="7"/>
      <c r="D55" s="7"/>
      <c r="E55" s="7"/>
      <c r="F55" s="7"/>
      <c r="G55" s="5"/>
      <c r="H55" s="7"/>
      <c r="I55" s="13"/>
      <c r="J55" s="53"/>
    </row>
    <row r="56" spans="1:10" ht="12.75">
      <c r="A56" s="9" t="s">
        <v>6</v>
      </c>
      <c r="B56" s="9"/>
      <c r="C56" s="14"/>
      <c r="D56" s="14"/>
      <c r="E56" s="14"/>
      <c r="F56" s="14"/>
      <c r="G56" s="19"/>
      <c r="H56" s="14"/>
      <c r="I56" s="18" t="s">
        <v>296</v>
      </c>
      <c r="J56" s="16"/>
    </row>
    <row r="57" spans="1:10" ht="12.75">
      <c r="A57" s="3"/>
      <c r="B57" s="3"/>
      <c r="C57" s="3"/>
      <c r="D57" s="3"/>
      <c r="E57" s="3"/>
      <c r="F57" s="3"/>
      <c r="G57" s="5" t="s">
        <v>0</v>
      </c>
      <c r="H57" s="3"/>
      <c r="I57" s="13" t="s">
        <v>1</v>
      </c>
      <c r="J57" s="53"/>
    </row>
  </sheetData>
  <mergeCells count="84">
    <mergeCell ref="H2:I2"/>
    <mergeCell ref="H3:I3"/>
    <mergeCell ref="H4:I4"/>
    <mergeCell ref="H5:I5"/>
    <mergeCell ref="H7:I7"/>
    <mergeCell ref="I14:J14"/>
    <mergeCell ref="H6:I6"/>
    <mergeCell ref="I10:J11"/>
    <mergeCell ref="I13:J13"/>
    <mergeCell ref="A21:B21"/>
    <mergeCell ref="A22:B22"/>
    <mergeCell ref="G10:H10"/>
    <mergeCell ref="I12:J12"/>
    <mergeCell ref="F16:H16"/>
    <mergeCell ref="F10:F11"/>
    <mergeCell ref="C10:D11"/>
    <mergeCell ref="E10:E11"/>
    <mergeCell ref="A12:B12"/>
    <mergeCell ref="C12:D12"/>
    <mergeCell ref="F23:H23"/>
    <mergeCell ref="A23:B23"/>
    <mergeCell ref="A26:J26"/>
    <mergeCell ref="A29:B29"/>
    <mergeCell ref="C29:D29"/>
    <mergeCell ref="C23:D23"/>
    <mergeCell ref="C24:D24"/>
    <mergeCell ref="C25:D25"/>
    <mergeCell ref="F17:H17"/>
    <mergeCell ref="C17:D17"/>
    <mergeCell ref="C14:D14"/>
    <mergeCell ref="A14:B14"/>
    <mergeCell ref="A13:B13"/>
    <mergeCell ref="C13:D13"/>
    <mergeCell ref="A10:B11"/>
    <mergeCell ref="A20:B20"/>
    <mergeCell ref="C19:D19"/>
    <mergeCell ref="A19:B19"/>
    <mergeCell ref="C20:D20"/>
    <mergeCell ref="A18:B18"/>
    <mergeCell ref="C18:D18"/>
    <mergeCell ref="A17:B17"/>
    <mergeCell ref="A16:B16"/>
    <mergeCell ref="C16:D16"/>
    <mergeCell ref="F22:H22"/>
    <mergeCell ref="F19:H19"/>
    <mergeCell ref="F20:H20"/>
    <mergeCell ref="C21:D21"/>
    <mergeCell ref="C22:D22"/>
    <mergeCell ref="F21:H21"/>
    <mergeCell ref="A24:B24"/>
    <mergeCell ref="F24:H24"/>
    <mergeCell ref="F25:H25"/>
    <mergeCell ref="B46:D46"/>
    <mergeCell ref="B40:D40"/>
    <mergeCell ref="B41:D41"/>
    <mergeCell ref="B42:D42"/>
    <mergeCell ref="B45:D45"/>
    <mergeCell ref="B44:D44"/>
    <mergeCell ref="B43:D43"/>
    <mergeCell ref="G32:H32"/>
    <mergeCell ref="A32:B33"/>
    <mergeCell ref="C32:D33"/>
    <mergeCell ref="E32:F32"/>
    <mergeCell ref="C34:D34"/>
    <mergeCell ref="A34:B34"/>
    <mergeCell ref="B38:D38"/>
    <mergeCell ref="B39:D39"/>
    <mergeCell ref="A25:B25"/>
    <mergeCell ref="A27:J27"/>
    <mergeCell ref="I36:J36"/>
    <mergeCell ref="C35:D35"/>
    <mergeCell ref="A36:B36"/>
    <mergeCell ref="C36:D36"/>
    <mergeCell ref="A35:B35"/>
    <mergeCell ref="I35:J35"/>
    <mergeCell ref="I34:J34"/>
    <mergeCell ref="I32:J33"/>
    <mergeCell ref="I29:J29"/>
    <mergeCell ref="C51:D51"/>
    <mergeCell ref="B47:D47"/>
    <mergeCell ref="A49:J49"/>
    <mergeCell ref="A51:B51"/>
    <mergeCell ref="I51:J51"/>
    <mergeCell ref="A48:J48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SheetLayoutView="90" workbookViewId="0" topLeftCell="A1">
      <selection activeCell="J19" sqref="J19"/>
    </sheetView>
  </sheetViews>
  <sheetFormatPr defaultColWidth="9.00390625" defaultRowHeight="12.75"/>
  <cols>
    <col min="1" max="1" width="9.75390625" style="54" customWidth="1"/>
    <col min="2" max="2" width="69.75390625" style="54" customWidth="1"/>
    <col min="3" max="3" width="12.625" style="54" customWidth="1"/>
    <col min="4" max="4" width="12.75390625" style="54" customWidth="1"/>
    <col min="5" max="5" width="11.75390625" style="54" customWidth="1"/>
    <col min="6" max="6" width="11.625" style="54" customWidth="1"/>
    <col min="7" max="7" width="13.00390625" style="54" customWidth="1"/>
    <col min="8" max="9" width="11.75390625" style="54" customWidth="1"/>
    <col min="10" max="10" width="13.625" style="54" customWidth="1"/>
    <col min="11" max="16384" width="9.125" style="54" customWidth="1"/>
  </cols>
  <sheetData>
    <row r="1" spans="1:10" ht="12.75">
      <c r="A1" s="142"/>
      <c r="B1" s="143"/>
      <c r="C1" s="144"/>
      <c r="D1" s="144"/>
      <c r="E1" s="144"/>
      <c r="F1" s="144"/>
      <c r="G1" s="131"/>
      <c r="H1" s="131"/>
      <c r="I1" s="131"/>
      <c r="J1" s="131"/>
    </row>
    <row r="2" spans="1:10" s="73" customFormat="1" ht="12.75">
      <c r="A2" s="58" t="s">
        <v>252</v>
      </c>
      <c r="B2" s="58"/>
      <c r="C2" s="58"/>
      <c r="D2" s="58"/>
      <c r="E2" s="58"/>
      <c r="F2" s="58"/>
      <c r="G2" s="102"/>
      <c r="H2" s="102"/>
      <c r="I2" s="102"/>
      <c r="J2" s="37" t="s">
        <v>112</v>
      </c>
    </row>
    <row r="3" spans="1:10" ht="15.75" customHeight="1">
      <c r="A3" s="318" t="s">
        <v>3</v>
      </c>
      <c r="B3" s="318" t="s">
        <v>15</v>
      </c>
      <c r="C3" s="318" t="s">
        <v>163</v>
      </c>
      <c r="D3" s="318"/>
      <c r="E3" s="318"/>
      <c r="F3" s="323"/>
      <c r="G3" s="318" t="s">
        <v>253</v>
      </c>
      <c r="H3" s="318"/>
      <c r="I3" s="318"/>
      <c r="J3" s="318"/>
    </row>
    <row r="4" spans="1:10" ht="60">
      <c r="A4" s="323"/>
      <c r="B4" s="318"/>
      <c r="C4" s="170" t="s">
        <v>25</v>
      </c>
      <c r="D4" s="118" t="s">
        <v>26</v>
      </c>
      <c r="E4" s="155" t="s">
        <v>116</v>
      </c>
      <c r="F4" s="155" t="s">
        <v>117</v>
      </c>
      <c r="G4" s="170" t="s">
        <v>25</v>
      </c>
      <c r="H4" s="118" t="s">
        <v>26</v>
      </c>
      <c r="I4" s="155" t="s">
        <v>116</v>
      </c>
      <c r="J4" s="155" t="s">
        <v>118</v>
      </c>
    </row>
    <row r="5" spans="1:10" ht="12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78" customFormat="1" ht="15">
      <c r="A6" s="26"/>
      <c r="B6" s="70" t="s">
        <v>2</v>
      </c>
      <c r="C6" s="191">
        <v>48836191</v>
      </c>
      <c r="D6" s="66" t="s">
        <v>159</v>
      </c>
      <c r="E6" s="66" t="s">
        <v>159</v>
      </c>
      <c r="F6" s="197">
        <f>C6</f>
        <v>48836191</v>
      </c>
      <c r="G6" s="207">
        <v>52335802</v>
      </c>
      <c r="H6" s="66" t="s">
        <v>159</v>
      </c>
      <c r="I6" s="216" t="s">
        <v>159</v>
      </c>
      <c r="J6" s="197">
        <f>G6</f>
        <v>52335802</v>
      </c>
    </row>
    <row r="7" spans="1:10" s="78" customFormat="1" ht="15">
      <c r="A7" s="26"/>
      <c r="B7" s="70" t="s">
        <v>110</v>
      </c>
      <c r="C7" s="66" t="s">
        <v>159</v>
      </c>
      <c r="D7" s="103"/>
      <c r="E7" s="103"/>
      <c r="F7" s="197"/>
      <c r="G7" s="66" t="s">
        <v>159</v>
      </c>
      <c r="H7" s="103"/>
      <c r="I7" s="197"/>
      <c r="J7" s="197"/>
    </row>
    <row r="8" spans="1:10" s="78" customFormat="1" ht="25.5">
      <c r="A8" s="8">
        <v>25010100</v>
      </c>
      <c r="B8" s="74" t="s">
        <v>7</v>
      </c>
      <c r="C8" s="66" t="s">
        <v>159</v>
      </c>
      <c r="D8" s="103"/>
      <c r="E8" s="103"/>
      <c r="F8" s="197"/>
      <c r="G8" s="66" t="s">
        <v>159</v>
      </c>
      <c r="H8" s="197">
        <f>D8*105/100</f>
        <v>0</v>
      </c>
      <c r="I8" s="197"/>
      <c r="J8" s="197">
        <f>H8</f>
        <v>0</v>
      </c>
    </row>
    <row r="9" spans="1:10" s="36" customFormat="1" ht="15">
      <c r="A9" s="8">
        <v>25010200</v>
      </c>
      <c r="B9" s="74" t="s">
        <v>23</v>
      </c>
      <c r="C9" s="66" t="s">
        <v>159</v>
      </c>
      <c r="D9" s="197">
        <f>'Форма-2 п.1-5.1'!O24*105.7/100</f>
        <v>1088921</v>
      </c>
      <c r="E9" s="103"/>
      <c r="F9" s="197">
        <f aca="true" t="shared" si="0" ref="F9:F14">D9</f>
        <v>1088921</v>
      </c>
      <c r="G9" s="66" t="s">
        <v>159</v>
      </c>
      <c r="H9" s="197">
        <f>D9*105.3/100</f>
        <v>1146634</v>
      </c>
      <c r="I9" s="197"/>
      <c r="J9" s="197">
        <f aca="true" t="shared" si="1" ref="J9:J14">H9</f>
        <v>1146634</v>
      </c>
    </row>
    <row r="10" spans="1:10" s="36" customFormat="1" ht="15">
      <c r="A10" s="8">
        <v>25010300</v>
      </c>
      <c r="B10" s="74" t="s">
        <v>4</v>
      </c>
      <c r="C10" s="66" t="s">
        <v>159</v>
      </c>
      <c r="D10" s="197">
        <f>'Форма-2 п.1-5.1'!O25*105.7/100</f>
        <v>63420</v>
      </c>
      <c r="E10" s="103"/>
      <c r="F10" s="197">
        <f t="shared" si="0"/>
        <v>63420</v>
      </c>
      <c r="G10" s="66" t="s">
        <v>159</v>
      </c>
      <c r="H10" s="197">
        <f aca="true" t="shared" si="2" ref="H10:H15">D10*105.3/100</f>
        <v>66781</v>
      </c>
      <c r="I10" s="197"/>
      <c r="J10" s="197">
        <f t="shared" si="1"/>
        <v>66781</v>
      </c>
    </row>
    <row r="11" spans="1:10" s="36" customFormat="1" ht="25.5">
      <c r="A11" s="8">
        <v>25010400</v>
      </c>
      <c r="B11" s="74" t="s">
        <v>8</v>
      </c>
      <c r="C11" s="66" t="s">
        <v>159</v>
      </c>
      <c r="D11" s="197">
        <f>'Форма-2 п.1-5.1'!O26*105.7/100</f>
        <v>0</v>
      </c>
      <c r="E11" s="103"/>
      <c r="F11" s="197">
        <f t="shared" si="0"/>
        <v>0</v>
      </c>
      <c r="G11" s="66" t="s">
        <v>159</v>
      </c>
      <c r="H11" s="197">
        <f t="shared" si="2"/>
        <v>0</v>
      </c>
      <c r="I11" s="197"/>
      <c r="J11" s="197">
        <f t="shared" si="1"/>
        <v>0</v>
      </c>
    </row>
    <row r="12" spans="1:10" s="36" customFormat="1" ht="15">
      <c r="A12" s="8">
        <v>25020100</v>
      </c>
      <c r="B12" s="74" t="s">
        <v>9</v>
      </c>
      <c r="C12" s="66" t="s">
        <v>159</v>
      </c>
      <c r="D12" s="197">
        <f>'Форма-2 п.1-5.1'!O27*105.7/100</f>
        <v>0</v>
      </c>
      <c r="E12" s="103"/>
      <c r="F12" s="197"/>
      <c r="G12" s="66" t="s">
        <v>159</v>
      </c>
      <c r="H12" s="197">
        <f t="shared" si="2"/>
        <v>0</v>
      </c>
      <c r="I12" s="197"/>
      <c r="J12" s="197">
        <f t="shared" si="1"/>
        <v>0</v>
      </c>
    </row>
    <row r="13" spans="1:10" s="36" customFormat="1" ht="25.5">
      <c r="A13" s="8">
        <v>25020200</v>
      </c>
      <c r="B13" s="75" t="s">
        <v>18</v>
      </c>
      <c r="C13" s="66" t="s">
        <v>159</v>
      </c>
      <c r="D13" s="197">
        <v>9386382</v>
      </c>
      <c r="E13" s="103"/>
      <c r="F13" s="197">
        <f>D13</f>
        <v>9386382</v>
      </c>
      <c r="G13" s="66" t="s">
        <v>159</v>
      </c>
      <c r="H13" s="197">
        <v>9953047</v>
      </c>
      <c r="I13" s="197"/>
      <c r="J13" s="197">
        <f>H13</f>
        <v>9953047</v>
      </c>
    </row>
    <row r="14" spans="1:10" s="36" customFormat="1" ht="38.25">
      <c r="A14" s="8">
        <v>25020300</v>
      </c>
      <c r="B14" s="75" t="s">
        <v>10</v>
      </c>
      <c r="C14" s="66" t="s">
        <v>159</v>
      </c>
      <c r="D14" s="197">
        <f>'Форма-2 п.1-5.1'!O29*105.7/100</f>
        <v>0</v>
      </c>
      <c r="E14" s="103"/>
      <c r="F14" s="197">
        <f t="shared" si="0"/>
        <v>0</v>
      </c>
      <c r="G14" s="66" t="s">
        <v>159</v>
      </c>
      <c r="H14" s="197">
        <f t="shared" si="2"/>
        <v>0</v>
      </c>
      <c r="I14" s="197"/>
      <c r="J14" s="197">
        <f t="shared" si="1"/>
        <v>0</v>
      </c>
    </row>
    <row r="15" spans="1:10" s="36" customFormat="1" ht="15">
      <c r="A15" s="8"/>
      <c r="B15" s="69" t="s">
        <v>99</v>
      </c>
      <c r="C15" s="66" t="s">
        <v>159</v>
      </c>
      <c r="D15" s="197">
        <f>'Форма-2 п.1-5.1'!O30*105.7/100</f>
        <v>0</v>
      </c>
      <c r="E15" s="103"/>
      <c r="F15" s="197"/>
      <c r="G15" s="66" t="s">
        <v>159</v>
      </c>
      <c r="H15" s="197">
        <f t="shared" si="2"/>
        <v>0</v>
      </c>
      <c r="I15" s="197"/>
      <c r="J15" s="191"/>
    </row>
    <row r="16" spans="1:10" s="78" customFormat="1" ht="25.5">
      <c r="A16" s="149">
        <v>602400</v>
      </c>
      <c r="B16" s="75" t="s">
        <v>20</v>
      </c>
      <c r="C16" s="66" t="s">
        <v>159</v>
      </c>
      <c r="D16" s="96">
        <v>3756605</v>
      </c>
      <c r="E16" s="96">
        <v>3756605</v>
      </c>
      <c r="F16" s="213">
        <f>D16</f>
        <v>3756605</v>
      </c>
      <c r="G16" s="66" t="s">
        <v>159</v>
      </c>
      <c r="H16" s="191">
        <v>3343395</v>
      </c>
      <c r="I16" s="191">
        <v>3343395</v>
      </c>
      <c r="J16" s="191">
        <v>3343395</v>
      </c>
    </row>
    <row r="17" spans="1:10" s="78" customFormat="1" ht="15">
      <c r="A17" s="2"/>
      <c r="B17" s="69" t="s">
        <v>115</v>
      </c>
      <c r="C17" s="66" t="s">
        <v>159</v>
      </c>
      <c r="D17" s="213"/>
      <c r="E17" s="213"/>
      <c r="F17" s="213"/>
      <c r="G17" s="66" t="s">
        <v>159</v>
      </c>
      <c r="H17" s="213"/>
      <c r="I17" s="104"/>
      <c r="J17" s="104"/>
    </row>
    <row r="18" spans="1:10" s="106" customFormat="1" ht="14.25">
      <c r="A18" s="30"/>
      <c r="B18" s="101" t="s">
        <v>113</v>
      </c>
      <c r="C18" s="195">
        <f>C6</f>
        <v>48836191</v>
      </c>
      <c r="D18" s="214">
        <f>D16+D13+D10+D9</f>
        <v>14295328</v>
      </c>
      <c r="E18" s="195">
        <f>E16+E15+E12+E9+E8</f>
        <v>3756605</v>
      </c>
      <c r="F18" s="195">
        <f>F16+F13+F10+F9+F7+F6</f>
        <v>63131519</v>
      </c>
      <c r="G18" s="195">
        <f>G6</f>
        <v>52335802</v>
      </c>
      <c r="H18" s="195">
        <f>H16+H15+H13+H10+H9</f>
        <v>14509857</v>
      </c>
      <c r="I18" s="192">
        <v>3343395</v>
      </c>
      <c r="J18" s="195">
        <f>J16+J13+J10+J9+J6</f>
        <v>66845659</v>
      </c>
    </row>
    <row r="19" spans="1:10" s="73" customFormat="1" ht="12.75">
      <c r="A19" s="71"/>
      <c r="B19" s="72"/>
      <c r="C19" s="58"/>
      <c r="D19" s="215"/>
      <c r="E19" s="58"/>
      <c r="F19" s="58"/>
      <c r="G19" s="58"/>
      <c r="H19" s="58"/>
      <c r="I19" s="58"/>
      <c r="J19" s="215"/>
    </row>
    <row r="20" spans="7:10" ht="12.75">
      <c r="G20" s="201"/>
      <c r="I20" s="201"/>
      <c r="J20" s="175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Zeros="0" zoomScaleSheetLayoutView="80" workbookViewId="0" topLeftCell="A10">
      <selection activeCell="G69" sqref="G69"/>
    </sheetView>
  </sheetViews>
  <sheetFormatPr defaultColWidth="9.00390625" defaultRowHeight="12.75"/>
  <cols>
    <col min="1" max="1" width="13.125" style="54" customWidth="1"/>
    <col min="2" max="2" width="43.00390625" style="54" customWidth="1"/>
    <col min="3" max="14" width="12.75390625" style="54" customWidth="1"/>
    <col min="15" max="16384" width="9.125" style="54" customWidth="1"/>
  </cols>
  <sheetData>
    <row r="1" spans="12:14" ht="12.75">
      <c r="L1" s="131"/>
      <c r="M1" s="131"/>
      <c r="N1" s="141"/>
    </row>
    <row r="2" spans="1:14" ht="12.75">
      <c r="A2" s="58" t="s">
        <v>158</v>
      </c>
      <c r="B2" s="58"/>
      <c r="C2" s="58"/>
      <c r="D2" s="58"/>
      <c r="E2" s="58"/>
      <c r="F2" s="58"/>
      <c r="G2" s="58"/>
      <c r="H2" s="58"/>
      <c r="I2" s="58"/>
      <c r="J2" s="58"/>
      <c r="L2" s="131"/>
      <c r="M2" s="131"/>
      <c r="N2" s="141"/>
    </row>
    <row r="3" spans="1:14" ht="12.75">
      <c r="A3" s="56" t="s">
        <v>254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9"/>
      <c r="M3" s="59"/>
      <c r="N3" s="37" t="s">
        <v>112</v>
      </c>
    </row>
    <row r="4" spans="1:14" s="78" customFormat="1" ht="15">
      <c r="A4" s="329" t="s">
        <v>156</v>
      </c>
      <c r="B4" s="329" t="s">
        <v>98</v>
      </c>
      <c r="C4" s="319" t="s">
        <v>249</v>
      </c>
      <c r="D4" s="320"/>
      <c r="E4" s="320"/>
      <c r="F4" s="321"/>
      <c r="G4" s="319" t="s">
        <v>250</v>
      </c>
      <c r="H4" s="320"/>
      <c r="I4" s="320"/>
      <c r="J4" s="321"/>
      <c r="K4" s="319" t="s">
        <v>251</v>
      </c>
      <c r="L4" s="320"/>
      <c r="M4" s="320"/>
      <c r="N4" s="321"/>
    </row>
    <row r="5" spans="1:14" s="78" customFormat="1" ht="60" customHeight="1">
      <c r="A5" s="330"/>
      <c r="B5" s="330"/>
      <c r="C5" s="170" t="s">
        <v>25</v>
      </c>
      <c r="D5" s="118" t="s">
        <v>26</v>
      </c>
      <c r="E5" s="155" t="s">
        <v>116</v>
      </c>
      <c r="F5" s="155" t="s">
        <v>119</v>
      </c>
      <c r="G5" s="170" t="s">
        <v>25</v>
      </c>
      <c r="H5" s="118" t="s">
        <v>26</v>
      </c>
      <c r="I5" s="155" t="s">
        <v>116</v>
      </c>
      <c r="J5" s="155" t="s">
        <v>120</v>
      </c>
      <c r="K5" s="170" t="s">
        <v>25</v>
      </c>
      <c r="L5" s="118" t="s">
        <v>26</v>
      </c>
      <c r="M5" s="155" t="s">
        <v>116</v>
      </c>
      <c r="N5" s="155" t="s">
        <v>19</v>
      </c>
    </row>
    <row r="6" spans="1:14" s="78" customFormat="1" ht="15">
      <c r="A6" s="63">
        <v>1</v>
      </c>
      <c r="B6" s="63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5" s="78" customFormat="1" ht="15">
      <c r="A7" s="119">
        <v>2000</v>
      </c>
      <c r="B7" s="108" t="s">
        <v>27</v>
      </c>
      <c r="C7" s="192">
        <f aca="true" t="shared" si="0" ref="C7:N7">C8+C13+C30+C33+C37+C41</f>
        <v>36345119</v>
      </c>
      <c r="D7" s="192">
        <f t="shared" si="0"/>
        <v>4574259</v>
      </c>
      <c r="E7" s="192">
        <f t="shared" si="0"/>
        <v>0</v>
      </c>
      <c r="F7" s="192">
        <f t="shared" si="0"/>
        <v>40919378</v>
      </c>
      <c r="G7" s="192">
        <f t="shared" si="0"/>
        <v>41430500</v>
      </c>
      <c r="H7" s="192">
        <f>H8+H13+H30+H33+H37+H41</f>
        <v>6825000</v>
      </c>
      <c r="I7" s="192">
        <f t="shared" si="0"/>
        <v>0</v>
      </c>
      <c r="J7" s="192">
        <f t="shared" si="0"/>
        <v>44916000</v>
      </c>
      <c r="K7" s="192">
        <f t="shared" si="0"/>
        <v>45339400</v>
      </c>
      <c r="L7" s="192">
        <f t="shared" si="0"/>
        <v>9978800</v>
      </c>
      <c r="M7" s="192">
        <f t="shared" si="0"/>
        <v>0</v>
      </c>
      <c r="N7" s="192">
        <f t="shared" si="0"/>
        <v>55318200</v>
      </c>
      <c r="O7" s="252"/>
    </row>
    <row r="8" spans="1:15" s="78" customFormat="1" ht="15">
      <c r="A8" s="119">
        <v>2100</v>
      </c>
      <c r="B8" s="108" t="s">
        <v>28</v>
      </c>
      <c r="C8" s="192">
        <f>C9+C12</f>
        <v>27870991</v>
      </c>
      <c r="D8" s="192">
        <f>D9+D12</f>
        <v>0</v>
      </c>
      <c r="E8" s="192">
        <f>E9+E12</f>
        <v>0</v>
      </c>
      <c r="F8" s="192">
        <f>F9+F12</f>
        <v>27870991</v>
      </c>
      <c r="G8" s="192">
        <f aca="true" t="shared" si="1" ref="G8:N8">G9+G12</f>
        <v>31260500</v>
      </c>
      <c r="H8" s="192">
        <f t="shared" si="1"/>
        <v>0</v>
      </c>
      <c r="I8" s="192">
        <f t="shared" si="1"/>
        <v>0</v>
      </c>
      <c r="J8" s="192">
        <f t="shared" si="1"/>
        <v>31260500</v>
      </c>
      <c r="K8" s="192">
        <f>K9+K12</f>
        <v>35078600</v>
      </c>
      <c r="L8" s="192">
        <f t="shared" si="1"/>
        <v>0</v>
      </c>
      <c r="M8" s="192">
        <f t="shared" si="1"/>
        <v>0</v>
      </c>
      <c r="N8" s="192">
        <f t="shared" si="1"/>
        <v>35078600</v>
      </c>
      <c r="O8" s="252"/>
    </row>
    <row r="9" spans="1:15" s="78" customFormat="1" ht="15">
      <c r="A9" s="120">
        <v>2110</v>
      </c>
      <c r="B9" s="109" t="s">
        <v>29</v>
      </c>
      <c r="C9" s="191">
        <f>SUM(C10:C11)</f>
        <v>22791811</v>
      </c>
      <c r="D9" s="191">
        <f>SUM(D10:D11)</f>
        <v>0</v>
      </c>
      <c r="E9" s="191">
        <f>SUM(E10:E11)</f>
        <v>0</v>
      </c>
      <c r="F9" s="191">
        <f>SUM(F10:F11)</f>
        <v>22791811</v>
      </c>
      <c r="G9" s="191">
        <f aca="true" t="shared" si="2" ref="G9:N9">SUM(G10:G11)</f>
        <v>25574200</v>
      </c>
      <c r="H9" s="191">
        <f t="shared" si="2"/>
        <v>0</v>
      </c>
      <c r="I9" s="191">
        <f t="shared" si="2"/>
        <v>0</v>
      </c>
      <c r="J9" s="191">
        <f t="shared" si="2"/>
        <v>25574200</v>
      </c>
      <c r="K9" s="191">
        <f>K10</f>
        <v>28752400</v>
      </c>
      <c r="L9" s="191">
        <f t="shared" si="2"/>
        <v>0</v>
      </c>
      <c r="M9" s="191">
        <f t="shared" si="2"/>
        <v>0</v>
      </c>
      <c r="N9" s="191">
        <f t="shared" si="2"/>
        <v>28752400</v>
      </c>
      <c r="O9" s="252"/>
    </row>
    <row r="10" spans="1:15" s="78" customFormat="1" ht="15">
      <c r="A10" s="120">
        <v>2111</v>
      </c>
      <c r="B10" s="109" t="s">
        <v>30</v>
      </c>
      <c r="C10" s="191">
        <v>22791811</v>
      </c>
      <c r="D10" s="191"/>
      <c r="E10" s="191"/>
      <c r="F10" s="191">
        <f aca="true" t="shared" si="3" ref="F10:F36">C10+D10</f>
        <v>22791811</v>
      </c>
      <c r="G10" s="191">
        <v>25574200</v>
      </c>
      <c r="H10" s="191"/>
      <c r="I10" s="191"/>
      <c r="J10" s="191">
        <f>G10+H10</f>
        <v>25574200</v>
      </c>
      <c r="K10" s="254">
        <v>28752400</v>
      </c>
      <c r="L10" s="191"/>
      <c r="M10" s="191"/>
      <c r="N10" s="191">
        <f>K10+L10</f>
        <v>28752400</v>
      </c>
      <c r="O10" s="252"/>
    </row>
    <row r="11" spans="1:15" s="78" customFormat="1" ht="15">
      <c r="A11" s="120">
        <v>2112</v>
      </c>
      <c r="B11" s="109" t="s">
        <v>31</v>
      </c>
      <c r="C11" s="191"/>
      <c r="D11" s="191"/>
      <c r="E11" s="191"/>
      <c r="F11" s="191">
        <f t="shared" si="3"/>
        <v>0</v>
      </c>
      <c r="G11" s="191"/>
      <c r="H11" s="191"/>
      <c r="I11" s="191"/>
      <c r="J11" s="191">
        <f>G11+H11</f>
        <v>0</v>
      </c>
      <c r="K11" s="254">
        <v>0</v>
      </c>
      <c r="L11" s="191"/>
      <c r="M11" s="191"/>
      <c r="N11" s="191">
        <f>K11+L11</f>
        <v>0</v>
      </c>
      <c r="O11" s="252"/>
    </row>
    <row r="12" spans="1:14" s="78" customFormat="1" ht="15">
      <c r="A12" s="120">
        <v>2120</v>
      </c>
      <c r="B12" s="109" t="s">
        <v>32</v>
      </c>
      <c r="C12" s="191">
        <v>5079180</v>
      </c>
      <c r="D12" s="191"/>
      <c r="E12" s="191"/>
      <c r="F12" s="191">
        <f t="shared" si="3"/>
        <v>5079180</v>
      </c>
      <c r="G12" s="191">
        <v>5686300</v>
      </c>
      <c r="H12" s="191"/>
      <c r="I12" s="191"/>
      <c r="J12" s="191">
        <f>G12+H12</f>
        <v>5686300</v>
      </c>
      <c r="K12" s="254">
        <v>6326200</v>
      </c>
      <c r="L12" s="191"/>
      <c r="M12" s="191"/>
      <c r="N12" s="191">
        <f>K12+L12</f>
        <v>6326200</v>
      </c>
    </row>
    <row r="13" spans="1:15" s="78" customFormat="1" ht="15">
      <c r="A13" s="119">
        <v>2200</v>
      </c>
      <c r="B13" s="108" t="s">
        <v>33</v>
      </c>
      <c r="C13" s="192">
        <f>C14+C15+C16+C17+C18+C19+C20+C27</f>
        <v>7745536</v>
      </c>
      <c r="D13" s="192">
        <f>D14+D15+D16+D17+D18+D19+D20+D27</f>
        <v>4554021</v>
      </c>
      <c r="E13" s="192">
        <f>E14+E15+E16+E17+E18+E19+E20+E27</f>
        <v>0</v>
      </c>
      <c r="F13" s="192">
        <f>F14+F15+F16+F17+F18+F19+F20+F27</f>
        <v>12299557</v>
      </c>
      <c r="G13" s="192">
        <f aca="true" t="shared" si="4" ref="G13:N13">G14+G15+G16+G17+G18+G19+G20+G27</f>
        <v>9358600</v>
      </c>
      <c r="H13" s="192">
        <f t="shared" si="4"/>
        <v>6800000</v>
      </c>
      <c r="I13" s="192">
        <f t="shared" si="4"/>
        <v>0</v>
      </c>
      <c r="J13" s="192">
        <f t="shared" si="4"/>
        <v>12819400</v>
      </c>
      <c r="K13" s="192">
        <f t="shared" si="4"/>
        <v>9405600</v>
      </c>
      <c r="L13" s="192">
        <f t="shared" si="4"/>
        <v>9948800</v>
      </c>
      <c r="M13" s="192">
        <f t="shared" si="4"/>
        <v>0</v>
      </c>
      <c r="N13" s="192">
        <f t="shared" si="4"/>
        <v>19354400</v>
      </c>
      <c r="O13" s="252"/>
    </row>
    <row r="14" spans="1:15" s="78" customFormat="1" ht="15">
      <c r="A14" s="120">
        <v>2210</v>
      </c>
      <c r="B14" s="109" t="s">
        <v>34</v>
      </c>
      <c r="C14" s="191">
        <v>934783</v>
      </c>
      <c r="D14" s="191">
        <v>1614400</v>
      </c>
      <c r="E14" s="191"/>
      <c r="F14" s="191">
        <f t="shared" si="3"/>
        <v>2549183</v>
      </c>
      <c r="G14" s="191">
        <v>1328300</v>
      </c>
      <c r="H14" s="191">
        <v>2180500</v>
      </c>
      <c r="I14" s="191"/>
      <c r="J14" s="191">
        <f aca="true" t="shared" si="5" ref="J14:J19">G14+H14</f>
        <v>3508800</v>
      </c>
      <c r="K14" s="254">
        <v>1052400</v>
      </c>
      <c r="L14" s="191">
        <v>2498000</v>
      </c>
      <c r="M14" s="191"/>
      <c r="N14" s="191">
        <f aca="true" t="shared" si="6" ref="N14:N19">K14+L14</f>
        <v>3550400</v>
      </c>
      <c r="O14" s="252"/>
    </row>
    <row r="15" spans="1:15" s="78" customFormat="1" ht="15">
      <c r="A15" s="120">
        <v>2220</v>
      </c>
      <c r="B15" s="109" t="s">
        <v>35</v>
      </c>
      <c r="C15" s="191">
        <v>163499</v>
      </c>
      <c r="D15" s="191">
        <v>522500</v>
      </c>
      <c r="E15" s="191"/>
      <c r="F15" s="191">
        <f t="shared" si="3"/>
        <v>685999</v>
      </c>
      <c r="G15" s="191">
        <v>177600</v>
      </c>
      <c r="H15" s="191">
        <v>580900</v>
      </c>
      <c r="I15" s="191"/>
      <c r="J15" s="191">
        <f t="shared" si="5"/>
        <v>758500</v>
      </c>
      <c r="K15" s="182">
        <v>188600</v>
      </c>
      <c r="L15" s="191">
        <v>818200</v>
      </c>
      <c r="M15" s="191"/>
      <c r="N15" s="191">
        <f t="shared" si="6"/>
        <v>1006800</v>
      </c>
      <c r="O15" s="252"/>
    </row>
    <row r="16" spans="1:14" s="78" customFormat="1" ht="15">
      <c r="A16" s="120">
        <v>2230</v>
      </c>
      <c r="B16" s="109" t="s">
        <v>36</v>
      </c>
      <c r="C16" s="191">
        <v>2177080</v>
      </c>
      <c r="D16" s="191">
        <v>2281219</v>
      </c>
      <c r="E16" s="191"/>
      <c r="F16" s="191">
        <f t="shared" si="3"/>
        <v>4458299</v>
      </c>
      <c r="G16" s="191">
        <v>2342200</v>
      </c>
      <c r="H16" s="191">
        <v>3694900</v>
      </c>
      <c r="I16" s="191"/>
      <c r="J16" s="191">
        <f t="shared" si="5"/>
        <v>6037100</v>
      </c>
      <c r="K16" s="254">
        <v>2482700</v>
      </c>
      <c r="L16" s="191">
        <v>6280000</v>
      </c>
      <c r="M16" s="191"/>
      <c r="N16" s="191">
        <f t="shared" si="6"/>
        <v>8762700</v>
      </c>
    </row>
    <row r="17" spans="1:15" s="78" customFormat="1" ht="15">
      <c r="A17" s="120">
        <v>2240</v>
      </c>
      <c r="B17" s="109" t="s">
        <v>37</v>
      </c>
      <c r="C17" s="191">
        <v>888942</v>
      </c>
      <c r="D17" s="191">
        <v>123600</v>
      </c>
      <c r="E17" s="191"/>
      <c r="F17" s="191">
        <f t="shared" si="3"/>
        <v>1012542</v>
      </c>
      <c r="G17" s="191">
        <v>1218800</v>
      </c>
      <c r="H17" s="191">
        <v>293700</v>
      </c>
      <c r="I17" s="191"/>
      <c r="J17" s="191">
        <v>293700</v>
      </c>
      <c r="K17" s="254">
        <v>1032000</v>
      </c>
      <c r="L17" s="191">
        <v>307600</v>
      </c>
      <c r="M17" s="191"/>
      <c r="N17" s="191">
        <f t="shared" si="6"/>
        <v>1339600</v>
      </c>
      <c r="O17" s="252"/>
    </row>
    <row r="18" spans="1:15" s="78" customFormat="1" ht="15">
      <c r="A18" s="120">
        <v>2250</v>
      </c>
      <c r="B18" s="109" t="s">
        <v>38</v>
      </c>
      <c r="C18" s="191">
        <v>19780</v>
      </c>
      <c r="D18" s="191"/>
      <c r="E18" s="191"/>
      <c r="F18" s="191">
        <f t="shared" si="3"/>
        <v>19780</v>
      </c>
      <c r="G18" s="191">
        <v>22300</v>
      </c>
      <c r="H18" s="191"/>
      <c r="I18" s="191"/>
      <c r="J18" s="191">
        <f t="shared" si="5"/>
        <v>22300</v>
      </c>
      <c r="K18" s="182">
        <v>25400</v>
      </c>
      <c r="L18" s="191"/>
      <c r="M18" s="191"/>
      <c r="N18" s="191">
        <f t="shared" si="6"/>
        <v>25400</v>
      </c>
      <c r="O18" s="252"/>
    </row>
    <row r="19" spans="1:14" s="78" customFormat="1" ht="15">
      <c r="A19" s="120">
        <v>2260</v>
      </c>
      <c r="B19" s="109" t="s">
        <v>39</v>
      </c>
      <c r="C19" s="191"/>
      <c r="D19" s="191"/>
      <c r="E19" s="191"/>
      <c r="F19" s="191">
        <f t="shared" si="3"/>
        <v>0</v>
      </c>
      <c r="G19" s="191"/>
      <c r="H19" s="191"/>
      <c r="I19" s="191"/>
      <c r="J19" s="191">
        <f t="shared" si="5"/>
        <v>0</v>
      </c>
      <c r="K19" s="191">
        <v>0</v>
      </c>
      <c r="L19" s="191"/>
      <c r="M19" s="191"/>
      <c r="N19" s="191">
        <f t="shared" si="6"/>
        <v>0</v>
      </c>
    </row>
    <row r="20" spans="1:14" s="78" customFormat="1" ht="15">
      <c r="A20" s="120">
        <v>2270</v>
      </c>
      <c r="B20" s="109" t="s">
        <v>40</v>
      </c>
      <c r="C20" s="191">
        <f>SUM(C21:C26)</f>
        <v>3559472</v>
      </c>
      <c r="D20" s="191">
        <f>SUM(D21:D26)</f>
        <v>12302</v>
      </c>
      <c r="E20" s="191">
        <f>SUM(E21:E26)</f>
        <v>0</v>
      </c>
      <c r="F20" s="191">
        <f>SUM(F21:F26)</f>
        <v>3571774</v>
      </c>
      <c r="G20" s="191">
        <f aca="true" t="shared" si="7" ref="G20:N20">SUM(G21:G26)</f>
        <v>4266900</v>
      </c>
      <c r="H20" s="191">
        <f>H23+H24</f>
        <v>50000</v>
      </c>
      <c r="I20" s="191">
        <f t="shared" si="7"/>
        <v>0</v>
      </c>
      <c r="J20" s="191">
        <f t="shared" si="7"/>
        <v>2196500</v>
      </c>
      <c r="K20" s="191">
        <f>K22+K23+K24+K25+K26</f>
        <v>4624500</v>
      </c>
      <c r="L20" s="191">
        <f t="shared" si="7"/>
        <v>45000</v>
      </c>
      <c r="M20" s="191">
        <f t="shared" si="7"/>
        <v>0</v>
      </c>
      <c r="N20" s="191">
        <f t="shared" si="7"/>
        <v>4669500</v>
      </c>
    </row>
    <row r="21" spans="1:15" s="78" customFormat="1" ht="15">
      <c r="A21" s="120">
        <v>2271</v>
      </c>
      <c r="B21" s="109" t="s">
        <v>41</v>
      </c>
      <c r="C21" s="191"/>
      <c r="D21" s="191"/>
      <c r="E21" s="191"/>
      <c r="F21" s="191">
        <f t="shared" si="3"/>
        <v>0</v>
      </c>
      <c r="G21" s="191"/>
      <c r="H21" s="191"/>
      <c r="I21" s="191"/>
      <c r="J21" s="191">
        <f>G21+H21</f>
        <v>0</v>
      </c>
      <c r="K21" s="191">
        <v>0</v>
      </c>
      <c r="L21" s="191"/>
      <c r="M21" s="191"/>
      <c r="N21" s="191">
        <f aca="true" t="shared" si="8" ref="N21:N26">K21+L21</f>
        <v>0</v>
      </c>
      <c r="O21" s="252"/>
    </row>
    <row r="22" spans="1:14" s="78" customFormat="1" ht="15">
      <c r="A22" s="120">
        <v>2272</v>
      </c>
      <c r="B22" s="109" t="s">
        <v>42</v>
      </c>
      <c r="C22" s="191">
        <v>175743</v>
      </c>
      <c r="D22" s="191"/>
      <c r="E22" s="191"/>
      <c r="F22" s="191">
        <f t="shared" si="3"/>
        <v>175743</v>
      </c>
      <c r="G22" s="191">
        <v>194200</v>
      </c>
      <c r="H22" s="191"/>
      <c r="I22" s="191"/>
      <c r="J22" s="191">
        <f>G22+H22</f>
        <v>194200</v>
      </c>
      <c r="K22" s="191">
        <v>210500</v>
      </c>
      <c r="L22" s="191"/>
      <c r="M22" s="191"/>
      <c r="N22" s="191">
        <f t="shared" si="8"/>
        <v>210500</v>
      </c>
    </row>
    <row r="23" spans="1:14" s="106" customFormat="1" ht="15">
      <c r="A23" s="120">
        <v>2273</v>
      </c>
      <c r="B23" s="109" t="s">
        <v>43</v>
      </c>
      <c r="C23" s="191">
        <v>1313433</v>
      </c>
      <c r="D23" s="191">
        <v>12302</v>
      </c>
      <c r="E23" s="191"/>
      <c r="F23" s="191">
        <f t="shared" si="3"/>
        <v>1325735</v>
      </c>
      <c r="G23" s="191">
        <v>1952300</v>
      </c>
      <c r="H23" s="191">
        <v>25000</v>
      </c>
      <c r="I23" s="191"/>
      <c r="J23" s="191">
        <f>G23+H23</f>
        <v>1977300</v>
      </c>
      <c r="K23" s="191">
        <v>2116300</v>
      </c>
      <c r="L23" s="191">
        <v>20000</v>
      </c>
      <c r="M23" s="191"/>
      <c r="N23" s="191">
        <f t="shared" si="8"/>
        <v>2136300</v>
      </c>
    </row>
    <row r="24" spans="1:15" s="78" customFormat="1" ht="15">
      <c r="A24" s="120">
        <v>2274</v>
      </c>
      <c r="B24" s="109" t="s">
        <v>44</v>
      </c>
      <c r="C24" s="191">
        <v>1846442</v>
      </c>
      <c r="D24" s="191"/>
      <c r="E24" s="191"/>
      <c r="F24" s="191">
        <f t="shared" si="3"/>
        <v>1846442</v>
      </c>
      <c r="G24" s="191">
        <v>1854100</v>
      </c>
      <c r="H24" s="191">
        <v>25000</v>
      </c>
      <c r="I24" s="191"/>
      <c r="J24" s="191">
        <v>25000</v>
      </c>
      <c r="K24" s="191">
        <v>2009900</v>
      </c>
      <c r="L24" s="191">
        <v>25000</v>
      </c>
      <c r="M24" s="191"/>
      <c r="N24" s="191">
        <f t="shared" si="8"/>
        <v>2034900</v>
      </c>
      <c r="O24" s="252"/>
    </row>
    <row r="25" spans="1:15" s="107" customFormat="1" ht="15">
      <c r="A25" s="120">
        <v>2275</v>
      </c>
      <c r="B25" s="109" t="s">
        <v>45</v>
      </c>
      <c r="C25" s="191">
        <v>223854</v>
      </c>
      <c r="D25" s="191"/>
      <c r="E25" s="191"/>
      <c r="F25" s="191">
        <f>C25+D25</f>
        <v>223854</v>
      </c>
      <c r="G25" s="191">
        <v>266300</v>
      </c>
      <c r="H25" s="191"/>
      <c r="I25" s="191"/>
      <c r="J25" s="191"/>
      <c r="K25" s="191">
        <v>287800</v>
      </c>
      <c r="L25" s="191"/>
      <c r="M25" s="191"/>
      <c r="N25" s="191">
        <f t="shared" si="8"/>
        <v>287800</v>
      </c>
      <c r="O25" s="253"/>
    </row>
    <row r="26" spans="1:14" s="107" customFormat="1" ht="15">
      <c r="A26" s="120">
        <v>2276</v>
      </c>
      <c r="B26" s="109" t="s">
        <v>108</v>
      </c>
      <c r="C26" s="191"/>
      <c r="D26" s="191"/>
      <c r="E26" s="191"/>
      <c r="F26" s="191">
        <f t="shared" si="3"/>
        <v>0</v>
      </c>
      <c r="G26" s="191"/>
      <c r="H26" s="191"/>
      <c r="I26" s="191"/>
      <c r="J26" s="191"/>
      <c r="K26" s="191"/>
      <c r="L26" s="191"/>
      <c r="M26" s="191"/>
      <c r="N26" s="191">
        <f t="shared" si="8"/>
        <v>0</v>
      </c>
    </row>
    <row r="27" spans="1:14" s="107" customFormat="1" ht="25.5">
      <c r="A27" s="120">
        <v>2280</v>
      </c>
      <c r="B27" s="109" t="s">
        <v>46</v>
      </c>
      <c r="C27" s="191">
        <f>SUM(C28:C29)</f>
        <v>1980</v>
      </c>
      <c r="D27" s="191">
        <f>SUM(D28:D29)</f>
        <v>0</v>
      </c>
      <c r="E27" s="191">
        <f>SUM(E28:E29)</f>
        <v>0</v>
      </c>
      <c r="F27" s="191">
        <f>SUM(F28:F29)</f>
        <v>1980</v>
      </c>
      <c r="G27" s="191">
        <f>G29</f>
        <v>2500</v>
      </c>
      <c r="H27" s="191">
        <f aca="true" t="shared" si="9" ref="H27:N27">SUM(H28:H29)</f>
        <v>0</v>
      </c>
      <c r="I27" s="191">
        <f t="shared" si="9"/>
        <v>0</v>
      </c>
      <c r="J27" s="191">
        <f t="shared" si="9"/>
        <v>2500</v>
      </c>
      <c r="K27" s="191"/>
      <c r="L27" s="191">
        <f t="shared" si="9"/>
        <v>0</v>
      </c>
      <c r="M27" s="191">
        <f t="shared" si="9"/>
        <v>0</v>
      </c>
      <c r="N27" s="191">
        <f t="shared" si="9"/>
        <v>0</v>
      </c>
    </row>
    <row r="28" spans="1:14" s="107" customFormat="1" ht="25.5">
      <c r="A28" s="120">
        <v>2281</v>
      </c>
      <c r="B28" s="109" t="s">
        <v>47</v>
      </c>
      <c r="C28" s="191"/>
      <c r="D28" s="191"/>
      <c r="E28" s="191"/>
      <c r="F28" s="191">
        <f t="shared" si="3"/>
        <v>0</v>
      </c>
      <c r="G28" s="191"/>
      <c r="H28" s="191"/>
      <c r="I28" s="191"/>
      <c r="J28" s="191">
        <f>G28+H28</f>
        <v>0</v>
      </c>
      <c r="K28" s="191"/>
      <c r="L28" s="191"/>
      <c r="M28" s="191"/>
      <c r="N28" s="191">
        <f>K28+L28</f>
        <v>0</v>
      </c>
    </row>
    <row r="29" spans="1:14" s="78" customFormat="1" ht="38.25">
      <c r="A29" s="120">
        <v>2282</v>
      </c>
      <c r="B29" s="109" t="s">
        <v>48</v>
      </c>
      <c r="C29" s="191">
        <v>1980</v>
      </c>
      <c r="D29" s="191"/>
      <c r="E29" s="191"/>
      <c r="F29" s="191">
        <f t="shared" si="3"/>
        <v>1980</v>
      </c>
      <c r="G29" s="191">
        <v>2500</v>
      </c>
      <c r="H29" s="191"/>
      <c r="I29" s="191"/>
      <c r="J29" s="191">
        <f>G29+H29</f>
        <v>2500</v>
      </c>
      <c r="K29" s="191"/>
      <c r="L29" s="191"/>
      <c r="M29" s="191"/>
      <c r="N29" s="191">
        <f>K29+L29</f>
        <v>0</v>
      </c>
    </row>
    <row r="30" spans="1:14" s="78" customFormat="1" ht="15">
      <c r="A30" s="119">
        <v>2400</v>
      </c>
      <c r="B30" s="108" t="s">
        <v>49</v>
      </c>
      <c r="C30" s="192">
        <f>SUM(C31:C32)</f>
        <v>0</v>
      </c>
      <c r="D30" s="192">
        <f>SUM(D31:D32)</f>
        <v>0</v>
      </c>
      <c r="E30" s="192">
        <f>SUM(E31:E32)</f>
        <v>0</v>
      </c>
      <c r="F30" s="192">
        <f>SUM(F31:F32)</f>
        <v>0</v>
      </c>
      <c r="G30" s="192">
        <f aca="true" t="shared" si="10" ref="G30:N30">SUM(G31:G32)</f>
        <v>0</v>
      </c>
      <c r="H30" s="192">
        <f t="shared" si="10"/>
        <v>0</v>
      </c>
      <c r="I30" s="192">
        <f t="shared" si="10"/>
        <v>0</v>
      </c>
      <c r="J30" s="192">
        <f t="shared" si="10"/>
        <v>0</v>
      </c>
      <c r="K30" s="192">
        <v>0</v>
      </c>
      <c r="L30" s="192">
        <f t="shared" si="10"/>
        <v>0</v>
      </c>
      <c r="M30" s="192">
        <f t="shared" si="10"/>
        <v>0</v>
      </c>
      <c r="N30" s="192">
        <f t="shared" si="10"/>
        <v>0</v>
      </c>
    </row>
    <row r="31" spans="1:14" s="78" customFormat="1" ht="15">
      <c r="A31" s="120">
        <v>2410</v>
      </c>
      <c r="B31" s="109" t="s">
        <v>50</v>
      </c>
      <c r="C31" s="191"/>
      <c r="D31" s="191"/>
      <c r="E31" s="191"/>
      <c r="F31" s="191">
        <f t="shared" si="3"/>
        <v>0</v>
      </c>
      <c r="G31" s="191"/>
      <c r="H31" s="191"/>
      <c r="I31" s="191"/>
      <c r="J31" s="191">
        <f aca="true" t="shared" si="11" ref="J31:J36">G31+H31</f>
        <v>0</v>
      </c>
      <c r="K31" s="191">
        <v>0</v>
      </c>
      <c r="L31" s="191"/>
      <c r="M31" s="191"/>
      <c r="N31" s="191">
        <f aca="true" t="shared" si="12" ref="N31:N36">K31+L31</f>
        <v>0</v>
      </c>
    </row>
    <row r="32" spans="1:14" s="78" customFormat="1" ht="15">
      <c r="A32" s="120">
        <v>2420</v>
      </c>
      <c r="B32" s="109" t="s">
        <v>51</v>
      </c>
      <c r="C32" s="191"/>
      <c r="D32" s="191"/>
      <c r="E32" s="191"/>
      <c r="F32" s="191">
        <f t="shared" si="3"/>
        <v>0</v>
      </c>
      <c r="G32" s="191"/>
      <c r="H32" s="191"/>
      <c r="I32" s="191"/>
      <c r="J32" s="191">
        <f t="shared" si="11"/>
        <v>0</v>
      </c>
      <c r="K32" s="191">
        <v>0</v>
      </c>
      <c r="L32" s="191"/>
      <c r="M32" s="191"/>
      <c r="N32" s="191">
        <f t="shared" si="12"/>
        <v>0</v>
      </c>
    </row>
    <row r="33" spans="1:14" s="78" customFormat="1" ht="15">
      <c r="A33" s="119">
        <v>2600</v>
      </c>
      <c r="B33" s="108" t="s">
        <v>52</v>
      </c>
      <c r="C33" s="192">
        <f>SUM(C34:C36)</f>
        <v>0</v>
      </c>
      <c r="D33" s="192">
        <f>SUM(D34:D36)</f>
        <v>0</v>
      </c>
      <c r="E33" s="192">
        <f>SUM(E34:E36)</f>
        <v>0</v>
      </c>
      <c r="F33" s="192">
        <f t="shared" si="3"/>
        <v>0</v>
      </c>
      <c r="G33" s="192">
        <f>SUM(G34:G36)</f>
        <v>0</v>
      </c>
      <c r="H33" s="192">
        <f>SUM(H34:H36)</f>
        <v>0</v>
      </c>
      <c r="I33" s="192">
        <f>SUM(I34:I36)</f>
        <v>0</v>
      </c>
      <c r="J33" s="192">
        <f t="shared" si="11"/>
        <v>0</v>
      </c>
      <c r="K33" s="192">
        <v>0</v>
      </c>
      <c r="L33" s="192">
        <f>SUM(L34:L36)</f>
        <v>0</v>
      </c>
      <c r="M33" s="192">
        <f>SUM(M34:M36)</f>
        <v>0</v>
      </c>
      <c r="N33" s="192">
        <f t="shared" si="12"/>
        <v>0</v>
      </c>
    </row>
    <row r="34" spans="1:14" s="78" customFormat="1" ht="25.5">
      <c r="A34" s="120">
        <v>2610</v>
      </c>
      <c r="B34" s="109" t="s">
        <v>53</v>
      </c>
      <c r="C34" s="191"/>
      <c r="D34" s="191"/>
      <c r="E34" s="191"/>
      <c r="F34" s="191">
        <f t="shared" si="3"/>
        <v>0</v>
      </c>
      <c r="G34" s="191"/>
      <c r="H34" s="191"/>
      <c r="I34" s="191"/>
      <c r="J34" s="191">
        <f t="shared" si="11"/>
        <v>0</v>
      </c>
      <c r="K34" s="191">
        <v>0</v>
      </c>
      <c r="L34" s="191"/>
      <c r="M34" s="191"/>
      <c r="N34" s="191">
        <f t="shared" si="12"/>
        <v>0</v>
      </c>
    </row>
    <row r="35" spans="1:14" s="78" customFormat="1" ht="25.5">
      <c r="A35" s="121">
        <v>2620</v>
      </c>
      <c r="B35" s="110" t="s">
        <v>54</v>
      </c>
      <c r="C35" s="193"/>
      <c r="D35" s="193"/>
      <c r="E35" s="193"/>
      <c r="F35" s="193">
        <f t="shared" si="3"/>
        <v>0</v>
      </c>
      <c r="G35" s="193"/>
      <c r="H35" s="193"/>
      <c r="I35" s="193"/>
      <c r="J35" s="193">
        <f t="shared" si="11"/>
        <v>0</v>
      </c>
      <c r="K35" s="193">
        <v>0</v>
      </c>
      <c r="L35" s="193"/>
      <c r="M35" s="193"/>
      <c r="N35" s="193">
        <f t="shared" si="12"/>
        <v>0</v>
      </c>
    </row>
    <row r="36" spans="1:14" s="78" customFormat="1" ht="25.5">
      <c r="A36" s="122">
        <v>2630</v>
      </c>
      <c r="B36" s="111" t="s">
        <v>55</v>
      </c>
      <c r="C36" s="191"/>
      <c r="D36" s="191"/>
      <c r="E36" s="191"/>
      <c r="F36" s="191">
        <f t="shared" si="3"/>
        <v>0</v>
      </c>
      <c r="G36" s="191"/>
      <c r="H36" s="191"/>
      <c r="I36" s="191"/>
      <c r="J36" s="191">
        <f t="shared" si="11"/>
        <v>0</v>
      </c>
      <c r="K36" s="191">
        <v>0</v>
      </c>
      <c r="L36" s="191"/>
      <c r="M36" s="191"/>
      <c r="N36" s="191">
        <f t="shared" si="12"/>
        <v>0</v>
      </c>
    </row>
    <row r="37" spans="1:14" s="78" customFormat="1" ht="15">
      <c r="A37" s="123">
        <v>2700</v>
      </c>
      <c r="B37" s="112" t="s">
        <v>56</v>
      </c>
      <c r="C37" s="192">
        <f>SUM(C38:C40)</f>
        <v>720188</v>
      </c>
      <c r="D37" s="192">
        <f>SUM(D38:D40)</f>
        <v>0</v>
      </c>
      <c r="E37" s="192">
        <f>SUM(E38:E40)</f>
        <v>0</v>
      </c>
      <c r="F37" s="192">
        <f>SUM(F38:F40)</f>
        <v>720188</v>
      </c>
      <c r="G37" s="192">
        <f aca="true" t="shared" si="13" ref="G37:N37">SUM(G38:G40)</f>
        <v>811100</v>
      </c>
      <c r="H37" s="192">
        <f t="shared" si="13"/>
        <v>0</v>
      </c>
      <c r="I37" s="192">
        <f t="shared" si="13"/>
        <v>0</v>
      </c>
      <c r="J37" s="192">
        <f t="shared" si="13"/>
        <v>811100</v>
      </c>
      <c r="K37" s="192">
        <f>K38+K40</f>
        <v>855200</v>
      </c>
      <c r="L37" s="192">
        <f t="shared" si="13"/>
        <v>0</v>
      </c>
      <c r="M37" s="192">
        <f t="shared" si="13"/>
        <v>0</v>
      </c>
      <c r="N37" s="192">
        <f t="shared" si="13"/>
        <v>855200</v>
      </c>
    </row>
    <row r="38" spans="1:14" s="78" customFormat="1" ht="15">
      <c r="A38" s="122">
        <v>2710</v>
      </c>
      <c r="B38" s="111" t="s">
        <v>57</v>
      </c>
      <c r="C38" s="191">
        <v>707480</v>
      </c>
      <c r="D38" s="191"/>
      <c r="E38" s="191"/>
      <c r="F38" s="191">
        <f>C38+D38</f>
        <v>707480</v>
      </c>
      <c r="G38" s="191">
        <v>786000</v>
      </c>
      <c r="H38" s="191"/>
      <c r="I38" s="191"/>
      <c r="J38" s="191">
        <f>G38+H38</f>
        <v>786000</v>
      </c>
      <c r="K38" s="191">
        <v>828600</v>
      </c>
      <c r="L38" s="191"/>
      <c r="M38" s="191"/>
      <c r="N38" s="191">
        <f>K38+L38</f>
        <v>828600</v>
      </c>
    </row>
    <row r="39" spans="1:14" s="78" customFormat="1" ht="15">
      <c r="A39" s="124">
        <v>2720</v>
      </c>
      <c r="B39" s="113" t="s">
        <v>58</v>
      </c>
      <c r="C39" s="194"/>
      <c r="D39" s="194"/>
      <c r="E39" s="194"/>
      <c r="F39" s="194">
        <f>C39+D39</f>
        <v>0</v>
      </c>
      <c r="G39" s="194"/>
      <c r="H39" s="194"/>
      <c r="I39" s="194"/>
      <c r="J39" s="194">
        <f>G39+H39</f>
        <v>0</v>
      </c>
      <c r="K39" s="194">
        <v>0</v>
      </c>
      <c r="L39" s="194"/>
      <c r="M39" s="194"/>
      <c r="N39" s="194">
        <f>K39+L39</f>
        <v>0</v>
      </c>
    </row>
    <row r="40" spans="1:14" s="78" customFormat="1" ht="15">
      <c r="A40" s="120">
        <v>2730</v>
      </c>
      <c r="B40" s="109" t="s">
        <v>59</v>
      </c>
      <c r="C40" s="191">
        <v>12708</v>
      </c>
      <c r="D40" s="191"/>
      <c r="E40" s="191"/>
      <c r="F40" s="191">
        <f>C40+D40</f>
        <v>12708</v>
      </c>
      <c r="G40" s="191">
        <v>25100</v>
      </c>
      <c r="H40" s="191"/>
      <c r="I40" s="191"/>
      <c r="J40" s="191">
        <f>G40+H40</f>
        <v>25100</v>
      </c>
      <c r="K40" s="191">
        <v>26600</v>
      </c>
      <c r="L40" s="191"/>
      <c r="M40" s="191"/>
      <c r="N40" s="191">
        <f>K40+L40</f>
        <v>26600</v>
      </c>
    </row>
    <row r="41" spans="1:14" s="78" customFormat="1" ht="15">
      <c r="A41" s="119">
        <v>2800</v>
      </c>
      <c r="B41" s="108" t="s">
        <v>60</v>
      </c>
      <c r="C41" s="191">
        <v>8404</v>
      </c>
      <c r="D41" s="192">
        <v>20238</v>
      </c>
      <c r="E41" s="192"/>
      <c r="F41" s="191">
        <f>C41+D41</f>
        <v>28642</v>
      </c>
      <c r="G41" s="192">
        <v>300</v>
      </c>
      <c r="H41" s="191">
        <v>25000</v>
      </c>
      <c r="I41" s="192"/>
      <c r="J41" s="191">
        <v>25000</v>
      </c>
      <c r="K41" s="192"/>
      <c r="L41" s="192">
        <v>30000</v>
      </c>
      <c r="M41" s="192"/>
      <c r="N41" s="192">
        <f>K41+L41</f>
        <v>30000</v>
      </c>
    </row>
    <row r="42" spans="1:14" ht="12.75">
      <c r="A42" s="82"/>
      <c r="B42" s="83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1:14" ht="12.75">
      <c r="A43" s="82"/>
      <c r="B43" s="83"/>
      <c r="C43" s="84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="36" customFormat="1" ht="12.75">
      <c r="N44" s="37" t="s">
        <v>112</v>
      </c>
    </row>
    <row r="45" spans="1:14" s="78" customFormat="1" ht="15" customHeight="1">
      <c r="A45" s="329" t="s">
        <v>156</v>
      </c>
      <c r="B45" s="329" t="s">
        <v>98</v>
      </c>
      <c r="C45" s="319" t="s">
        <v>249</v>
      </c>
      <c r="D45" s="320"/>
      <c r="E45" s="320"/>
      <c r="F45" s="321"/>
      <c r="G45" s="319" t="s">
        <v>250</v>
      </c>
      <c r="H45" s="320"/>
      <c r="I45" s="320"/>
      <c r="J45" s="321"/>
      <c r="K45" s="319" t="s">
        <v>251</v>
      </c>
      <c r="L45" s="320"/>
      <c r="M45" s="320"/>
      <c r="N45" s="321"/>
    </row>
    <row r="46" spans="1:14" s="78" customFormat="1" ht="60" customHeight="1">
      <c r="A46" s="330"/>
      <c r="B46" s="330"/>
      <c r="C46" s="170" t="s">
        <v>25</v>
      </c>
      <c r="D46" s="118" t="s">
        <v>26</v>
      </c>
      <c r="E46" s="155" t="s">
        <v>116</v>
      </c>
      <c r="F46" s="155" t="s">
        <v>119</v>
      </c>
      <c r="G46" s="170" t="s">
        <v>25</v>
      </c>
      <c r="H46" s="118" t="s">
        <v>26</v>
      </c>
      <c r="I46" s="155" t="s">
        <v>116</v>
      </c>
      <c r="J46" s="155" t="s">
        <v>120</v>
      </c>
      <c r="K46" s="170" t="s">
        <v>25</v>
      </c>
      <c r="L46" s="118" t="s">
        <v>26</v>
      </c>
      <c r="M46" s="155" t="s">
        <v>116</v>
      </c>
      <c r="N46" s="155" t="s">
        <v>19</v>
      </c>
    </row>
    <row r="47" spans="1:14" s="78" customFormat="1" ht="15">
      <c r="A47" s="63">
        <v>1</v>
      </c>
      <c r="B47" s="63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78" customFormat="1" ht="15">
      <c r="A48" s="119">
        <v>3000</v>
      </c>
      <c r="B48" s="108" t="s">
        <v>61</v>
      </c>
      <c r="C48" s="114">
        <f>C49+C63</f>
        <v>0</v>
      </c>
      <c r="D48" s="192">
        <f>D49+D63</f>
        <v>3304641</v>
      </c>
      <c r="E48" s="192">
        <f>E49+E63</f>
        <v>1400641</v>
      </c>
      <c r="F48" s="192">
        <f>F49+F63</f>
        <v>3304641</v>
      </c>
      <c r="G48" s="192">
        <f aca="true" t="shared" si="14" ref="G48:N48">G49+G63</f>
        <v>0</v>
      </c>
      <c r="H48" s="192">
        <f t="shared" si="14"/>
        <v>2189000</v>
      </c>
      <c r="I48" s="192">
        <f t="shared" si="14"/>
        <v>1889000</v>
      </c>
      <c r="J48" s="192">
        <f t="shared" si="14"/>
        <v>2189000</v>
      </c>
      <c r="K48" s="192">
        <f t="shared" si="14"/>
        <v>0</v>
      </c>
      <c r="L48" s="192">
        <f>L49</f>
        <v>770000</v>
      </c>
      <c r="M48" s="192">
        <v>770000</v>
      </c>
      <c r="N48" s="192">
        <f t="shared" si="14"/>
        <v>770000</v>
      </c>
    </row>
    <row r="49" spans="1:14" s="78" customFormat="1" ht="15">
      <c r="A49" s="119">
        <v>3100</v>
      </c>
      <c r="B49" s="108" t="s">
        <v>62</v>
      </c>
      <c r="C49" s="114">
        <f>C50+C51+C54+C57+C61+C62</f>
        <v>0</v>
      </c>
      <c r="D49" s="192">
        <f>D50+D51+D54+D57+D61+D62</f>
        <v>3304641</v>
      </c>
      <c r="E49" s="192">
        <f>E50+E51+E54+E57+E61+E62</f>
        <v>1400641</v>
      </c>
      <c r="F49" s="192">
        <f>F50+F51+F54+F57+F61+F62</f>
        <v>3304641</v>
      </c>
      <c r="G49" s="192">
        <f aca="true" t="shared" si="15" ref="G49:N49">G50+G51+G54+G57+G61+G62</f>
        <v>0</v>
      </c>
      <c r="H49" s="192">
        <f t="shared" si="15"/>
        <v>2189000</v>
      </c>
      <c r="I49" s="192">
        <f t="shared" si="15"/>
        <v>1889000</v>
      </c>
      <c r="J49" s="192">
        <f t="shared" si="15"/>
        <v>2189000</v>
      </c>
      <c r="K49" s="192">
        <f t="shared" si="15"/>
        <v>0</v>
      </c>
      <c r="L49" s="192">
        <v>770000</v>
      </c>
      <c r="M49" s="192">
        <v>770000</v>
      </c>
      <c r="N49" s="192">
        <f t="shared" si="15"/>
        <v>770000</v>
      </c>
    </row>
    <row r="50" spans="1:14" s="78" customFormat="1" ht="25.5">
      <c r="A50" s="120">
        <v>3110</v>
      </c>
      <c r="B50" s="109" t="s">
        <v>63</v>
      </c>
      <c r="C50" s="115"/>
      <c r="D50" s="191">
        <v>1970743</v>
      </c>
      <c r="E50" s="191">
        <v>66743</v>
      </c>
      <c r="F50" s="191">
        <f aca="true" t="shared" si="16" ref="F50:F67">C50+D50</f>
        <v>1970743</v>
      </c>
      <c r="G50" s="191"/>
      <c r="H50" s="191">
        <v>700000</v>
      </c>
      <c r="I50" s="191">
        <v>400000</v>
      </c>
      <c r="J50" s="191">
        <f>G50+H50</f>
        <v>700000</v>
      </c>
      <c r="K50" s="191"/>
      <c r="L50" s="191"/>
      <c r="M50" s="191"/>
      <c r="N50" s="191">
        <f>K50+L50</f>
        <v>0</v>
      </c>
    </row>
    <row r="51" spans="1:14" s="78" customFormat="1" ht="15">
      <c r="A51" s="120">
        <v>3120</v>
      </c>
      <c r="B51" s="109" t="s">
        <v>64</v>
      </c>
      <c r="C51" s="115">
        <f>SUM(C52:C53)</f>
        <v>0</v>
      </c>
      <c r="D51" s="191">
        <f>SUM(D52:D53)</f>
        <v>598892</v>
      </c>
      <c r="E51" s="191">
        <f>SUM(E52:E53)</f>
        <v>598892</v>
      </c>
      <c r="F51" s="191">
        <f>SUM(F52:F53)</f>
        <v>598892</v>
      </c>
      <c r="G51" s="191">
        <f aca="true" t="shared" si="17" ref="G51:N51">SUM(G52:G53)</f>
        <v>0</v>
      </c>
      <c r="H51" s="191">
        <f t="shared" si="17"/>
        <v>154208</v>
      </c>
      <c r="I51" s="191">
        <f t="shared" si="17"/>
        <v>154208</v>
      </c>
      <c r="J51" s="191">
        <f t="shared" si="17"/>
        <v>154208</v>
      </c>
      <c r="K51" s="191">
        <f t="shared" si="17"/>
        <v>0</v>
      </c>
      <c r="L51" s="191">
        <f t="shared" si="17"/>
        <v>0</v>
      </c>
      <c r="M51" s="191">
        <f t="shared" si="17"/>
        <v>0</v>
      </c>
      <c r="N51" s="191">
        <f t="shared" si="17"/>
        <v>0</v>
      </c>
    </row>
    <row r="52" spans="1:14" s="78" customFormat="1" ht="15">
      <c r="A52" s="120">
        <v>3121</v>
      </c>
      <c r="B52" s="109" t="s">
        <v>65</v>
      </c>
      <c r="C52" s="115"/>
      <c r="D52" s="191"/>
      <c r="E52" s="191"/>
      <c r="F52" s="191">
        <f t="shared" si="16"/>
        <v>0</v>
      </c>
      <c r="G52" s="191"/>
      <c r="H52" s="191"/>
      <c r="I52" s="191"/>
      <c r="J52" s="191">
        <f>G52+H52</f>
        <v>0</v>
      </c>
      <c r="K52" s="191"/>
      <c r="L52" s="191">
        <v>0</v>
      </c>
      <c r="M52" s="191">
        <v>0</v>
      </c>
      <c r="N52" s="191">
        <f>K52+L52</f>
        <v>0</v>
      </c>
    </row>
    <row r="53" spans="1:14" s="78" customFormat="1" ht="15">
      <c r="A53" s="120">
        <v>3122</v>
      </c>
      <c r="B53" s="109" t="s">
        <v>66</v>
      </c>
      <c r="C53" s="115"/>
      <c r="D53" s="191">
        <v>598892</v>
      </c>
      <c r="E53" s="191">
        <v>598892</v>
      </c>
      <c r="F53" s="191">
        <f t="shared" si="16"/>
        <v>598892</v>
      </c>
      <c r="G53" s="191"/>
      <c r="H53" s="191">
        <v>154208</v>
      </c>
      <c r="I53" s="191">
        <v>154208</v>
      </c>
      <c r="J53" s="191">
        <f>G53+H53</f>
        <v>154208</v>
      </c>
      <c r="K53" s="191"/>
      <c r="L53" s="191"/>
      <c r="M53" s="191"/>
      <c r="N53" s="191">
        <f>K53+L53</f>
        <v>0</v>
      </c>
    </row>
    <row r="54" spans="1:14" s="78" customFormat="1" ht="15">
      <c r="A54" s="120">
        <v>3130</v>
      </c>
      <c r="B54" s="109" t="s">
        <v>67</v>
      </c>
      <c r="C54" s="115">
        <f>SUM(C55:C56)</f>
        <v>0</v>
      </c>
      <c r="D54" s="191">
        <f>SUM(D55:D56)</f>
        <v>735006</v>
      </c>
      <c r="E54" s="191">
        <f>SUM(E55:E56)</f>
        <v>735006</v>
      </c>
      <c r="F54" s="191">
        <f>SUM(F55:F56)</f>
        <v>735006</v>
      </c>
      <c r="G54" s="191">
        <f aca="true" t="shared" si="18" ref="G54:N54">SUM(G55:G56)</f>
        <v>0</v>
      </c>
      <c r="H54" s="191">
        <f>H56</f>
        <v>1334792</v>
      </c>
      <c r="I54" s="191">
        <f>I56</f>
        <v>1334792</v>
      </c>
      <c r="J54" s="191">
        <f t="shared" si="18"/>
        <v>1334792</v>
      </c>
      <c r="K54" s="191">
        <f t="shared" si="18"/>
        <v>0</v>
      </c>
      <c r="L54" s="191">
        <f>L56</f>
        <v>660000</v>
      </c>
      <c r="M54" s="191">
        <f>M56</f>
        <v>660000</v>
      </c>
      <c r="N54" s="191">
        <f t="shared" si="18"/>
        <v>660000</v>
      </c>
    </row>
    <row r="55" spans="1:14" s="78" customFormat="1" ht="15">
      <c r="A55" s="120">
        <v>3131</v>
      </c>
      <c r="B55" s="109" t="s">
        <v>68</v>
      </c>
      <c r="C55" s="115"/>
      <c r="D55" s="191"/>
      <c r="E55" s="191"/>
      <c r="F55" s="191">
        <f t="shared" si="16"/>
        <v>0</v>
      </c>
      <c r="G55" s="191"/>
      <c r="H55" s="191"/>
      <c r="I55" s="191"/>
      <c r="J55" s="191">
        <f>G55+H55</f>
        <v>0</v>
      </c>
      <c r="K55" s="191"/>
      <c r="L55" s="191"/>
      <c r="M55" s="191">
        <v>0</v>
      </c>
      <c r="N55" s="191">
        <f>K55+L55</f>
        <v>0</v>
      </c>
    </row>
    <row r="56" spans="1:14" s="78" customFormat="1" ht="15">
      <c r="A56" s="120">
        <v>3132</v>
      </c>
      <c r="B56" s="109" t="s">
        <v>69</v>
      </c>
      <c r="C56" s="115"/>
      <c r="D56" s="191">
        <v>735006</v>
      </c>
      <c r="E56" s="191">
        <v>735006</v>
      </c>
      <c r="F56" s="191">
        <f t="shared" si="16"/>
        <v>735006</v>
      </c>
      <c r="G56" s="191"/>
      <c r="H56" s="191">
        <v>1334792</v>
      </c>
      <c r="I56" s="191">
        <v>1334792</v>
      </c>
      <c r="J56" s="191">
        <f>G56+H56</f>
        <v>1334792</v>
      </c>
      <c r="K56" s="191"/>
      <c r="L56" s="191">
        <v>660000</v>
      </c>
      <c r="M56" s="191">
        <v>660000</v>
      </c>
      <c r="N56" s="191">
        <f>K56+L56</f>
        <v>660000</v>
      </c>
    </row>
    <row r="57" spans="1:14" s="78" customFormat="1" ht="15">
      <c r="A57" s="120">
        <v>3140</v>
      </c>
      <c r="B57" s="109" t="s">
        <v>70</v>
      </c>
      <c r="C57" s="115">
        <f>SUM(C58:C60)</f>
        <v>0</v>
      </c>
      <c r="D57" s="191">
        <f>SUM(D58:D60)</f>
        <v>0</v>
      </c>
      <c r="E57" s="191">
        <f>SUM(E58:E60)</f>
        <v>0</v>
      </c>
      <c r="F57" s="191">
        <f>SUM(F58:F60)</f>
        <v>0</v>
      </c>
      <c r="G57" s="191">
        <f aca="true" t="shared" si="19" ref="G57:N57">SUM(G58:G60)</f>
        <v>0</v>
      </c>
      <c r="H57" s="191">
        <f t="shared" si="19"/>
        <v>0</v>
      </c>
      <c r="I57" s="191">
        <f t="shared" si="19"/>
        <v>0</v>
      </c>
      <c r="J57" s="191">
        <f t="shared" si="19"/>
        <v>0</v>
      </c>
      <c r="K57" s="191">
        <f t="shared" si="19"/>
        <v>0</v>
      </c>
      <c r="L57" s="191">
        <f t="shared" si="19"/>
        <v>110000</v>
      </c>
      <c r="M57" s="191">
        <f t="shared" si="19"/>
        <v>110000</v>
      </c>
      <c r="N57" s="191">
        <f t="shared" si="19"/>
        <v>110000</v>
      </c>
    </row>
    <row r="58" spans="1:14" s="78" customFormat="1" ht="15">
      <c r="A58" s="120">
        <v>3141</v>
      </c>
      <c r="B58" s="109" t="s">
        <v>71</v>
      </c>
      <c r="C58" s="115"/>
      <c r="D58" s="191"/>
      <c r="E58" s="191"/>
      <c r="F58" s="191">
        <f t="shared" si="16"/>
        <v>0</v>
      </c>
      <c r="G58" s="191"/>
      <c r="H58" s="191"/>
      <c r="I58" s="191"/>
      <c r="J58" s="191">
        <f>G58+H58</f>
        <v>0</v>
      </c>
      <c r="K58" s="191"/>
      <c r="L58" s="191"/>
      <c r="M58" s="191"/>
      <c r="N58" s="191">
        <f>K58+L58</f>
        <v>0</v>
      </c>
    </row>
    <row r="59" spans="1:14" s="78" customFormat="1" ht="15">
      <c r="A59" s="120">
        <v>3142</v>
      </c>
      <c r="B59" s="109" t="s">
        <v>72</v>
      </c>
      <c r="C59" s="115"/>
      <c r="D59" s="191"/>
      <c r="E59" s="191"/>
      <c r="F59" s="191">
        <f t="shared" si="16"/>
        <v>0</v>
      </c>
      <c r="G59" s="191"/>
      <c r="H59" s="191"/>
      <c r="I59" s="191"/>
      <c r="J59" s="191">
        <f>G59+H59</f>
        <v>0</v>
      </c>
      <c r="K59" s="191"/>
      <c r="L59" s="191">
        <v>110000</v>
      </c>
      <c r="M59" s="191">
        <v>110000</v>
      </c>
      <c r="N59" s="191">
        <f>K59+L59</f>
        <v>110000</v>
      </c>
    </row>
    <row r="60" spans="1:14" s="78" customFormat="1" ht="25.5">
      <c r="A60" s="120">
        <v>3143</v>
      </c>
      <c r="B60" s="109" t="s">
        <v>73</v>
      </c>
      <c r="C60" s="115"/>
      <c r="D60" s="191"/>
      <c r="E60" s="191"/>
      <c r="F60" s="191">
        <f t="shared" si="16"/>
        <v>0</v>
      </c>
      <c r="G60" s="191"/>
      <c r="H60" s="191"/>
      <c r="I60" s="191"/>
      <c r="J60" s="191">
        <f>G60+H60</f>
        <v>0</v>
      </c>
      <c r="K60" s="191"/>
      <c r="L60" s="191"/>
      <c r="M60" s="191"/>
      <c r="N60" s="191">
        <f>K60+L60</f>
        <v>0</v>
      </c>
    </row>
    <row r="61" spans="1:14" s="78" customFormat="1" ht="15">
      <c r="A61" s="120">
        <v>3150</v>
      </c>
      <c r="B61" s="109" t="s">
        <v>74</v>
      </c>
      <c r="C61" s="115"/>
      <c r="D61" s="191"/>
      <c r="E61" s="191"/>
      <c r="F61" s="191">
        <f t="shared" si="16"/>
        <v>0</v>
      </c>
      <c r="G61" s="191"/>
      <c r="H61" s="191"/>
      <c r="I61" s="191"/>
      <c r="J61" s="191">
        <f>G61+H61</f>
        <v>0</v>
      </c>
      <c r="K61" s="191"/>
      <c r="L61" s="191"/>
      <c r="M61" s="191"/>
      <c r="N61" s="191">
        <f>K61+L61</f>
        <v>0</v>
      </c>
    </row>
    <row r="62" spans="1:14" s="78" customFormat="1" ht="15">
      <c r="A62" s="120">
        <v>3160</v>
      </c>
      <c r="B62" s="109" t="s">
        <v>75</v>
      </c>
      <c r="C62" s="115"/>
      <c r="D62" s="191"/>
      <c r="E62" s="191"/>
      <c r="F62" s="191">
        <f t="shared" si="16"/>
        <v>0</v>
      </c>
      <c r="G62" s="191"/>
      <c r="H62" s="191"/>
      <c r="I62" s="191"/>
      <c r="J62" s="191">
        <f>G62+H62</f>
        <v>0</v>
      </c>
      <c r="K62" s="191"/>
      <c r="L62" s="191"/>
      <c r="M62" s="191"/>
      <c r="N62" s="191">
        <f>K62+L62</f>
        <v>0</v>
      </c>
    </row>
    <row r="63" spans="1:14" s="78" customFormat="1" ht="15">
      <c r="A63" s="119">
        <v>3200</v>
      </c>
      <c r="B63" s="108" t="s">
        <v>76</v>
      </c>
      <c r="C63" s="114">
        <f>SUM(C64:C67)</f>
        <v>0</v>
      </c>
      <c r="D63" s="192">
        <f>SUM(D64:D67)</f>
        <v>0</v>
      </c>
      <c r="E63" s="192">
        <f>SUM(E64:E67)</f>
        <v>0</v>
      </c>
      <c r="F63" s="192">
        <f>SUM(F64:F67)</f>
        <v>0</v>
      </c>
      <c r="G63" s="192">
        <f aca="true" t="shared" si="20" ref="G63:N63">SUM(G64:G67)</f>
        <v>0</v>
      </c>
      <c r="H63" s="192">
        <f t="shared" si="20"/>
        <v>0</v>
      </c>
      <c r="I63" s="192">
        <f t="shared" si="20"/>
        <v>0</v>
      </c>
      <c r="J63" s="192">
        <f t="shared" si="20"/>
        <v>0</v>
      </c>
      <c r="K63" s="192">
        <f t="shared" si="20"/>
        <v>0</v>
      </c>
      <c r="L63" s="192">
        <f t="shared" si="20"/>
        <v>0</v>
      </c>
      <c r="M63" s="192">
        <f t="shared" si="20"/>
        <v>0</v>
      </c>
      <c r="N63" s="192">
        <f t="shared" si="20"/>
        <v>0</v>
      </c>
    </row>
    <row r="64" spans="1:14" s="78" customFormat="1" ht="25.5">
      <c r="A64" s="120">
        <v>3210</v>
      </c>
      <c r="B64" s="109" t="s">
        <v>77</v>
      </c>
      <c r="C64" s="115"/>
      <c r="D64" s="191"/>
      <c r="E64" s="191"/>
      <c r="F64" s="191">
        <f t="shared" si="16"/>
        <v>0</v>
      </c>
      <c r="G64" s="191"/>
      <c r="H64" s="191"/>
      <c r="I64" s="191"/>
      <c r="J64" s="191">
        <f>G64+H64</f>
        <v>0</v>
      </c>
      <c r="K64" s="191"/>
      <c r="L64" s="191"/>
      <c r="M64" s="191"/>
      <c r="N64" s="191">
        <f>K64+L64</f>
        <v>0</v>
      </c>
    </row>
    <row r="65" spans="1:14" s="78" customFormat="1" ht="25.5">
      <c r="A65" s="120">
        <v>3220</v>
      </c>
      <c r="B65" s="109" t="s">
        <v>78</v>
      </c>
      <c r="C65" s="115"/>
      <c r="D65" s="191"/>
      <c r="E65" s="191"/>
      <c r="F65" s="191">
        <f t="shared" si="16"/>
        <v>0</v>
      </c>
      <c r="G65" s="191"/>
      <c r="H65" s="191"/>
      <c r="I65" s="191"/>
      <c r="J65" s="191">
        <f>G65+H65</f>
        <v>0</v>
      </c>
      <c r="K65" s="191"/>
      <c r="L65" s="191"/>
      <c r="M65" s="191"/>
      <c r="N65" s="191">
        <f>K65+L65</f>
        <v>0</v>
      </c>
    </row>
    <row r="66" spans="1:14" s="78" customFormat="1" ht="25.5">
      <c r="A66" s="120">
        <v>3230</v>
      </c>
      <c r="B66" s="109" t="s">
        <v>79</v>
      </c>
      <c r="C66" s="115"/>
      <c r="D66" s="191"/>
      <c r="E66" s="191"/>
      <c r="F66" s="191">
        <f t="shared" si="16"/>
        <v>0</v>
      </c>
      <c r="G66" s="191"/>
      <c r="H66" s="191"/>
      <c r="I66" s="191"/>
      <c r="J66" s="191">
        <f>G66+H66</f>
        <v>0</v>
      </c>
      <c r="K66" s="191"/>
      <c r="L66" s="191"/>
      <c r="M66" s="191"/>
      <c r="N66" s="191">
        <f>K66+L66</f>
        <v>0</v>
      </c>
    </row>
    <row r="67" spans="1:14" s="78" customFormat="1" ht="15">
      <c r="A67" s="121">
        <v>3240</v>
      </c>
      <c r="B67" s="109" t="s">
        <v>80</v>
      </c>
      <c r="C67" s="115"/>
      <c r="D67" s="191"/>
      <c r="E67" s="191"/>
      <c r="F67" s="191">
        <f t="shared" si="16"/>
        <v>0</v>
      </c>
      <c r="G67" s="191"/>
      <c r="H67" s="191"/>
      <c r="I67" s="191"/>
      <c r="J67" s="191">
        <f>G67+H67</f>
        <v>0</v>
      </c>
      <c r="K67" s="191"/>
      <c r="L67" s="191"/>
      <c r="M67" s="191"/>
      <c r="N67" s="191">
        <f>K67+L67</f>
        <v>0</v>
      </c>
    </row>
    <row r="68" spans="1:14" s="106" customFormat="1" ht="14.25">
      <c r="A68" s="165"/>
      <c r="B68" s="101" t="s">
        <v>113</v>
      </c>
      <c r="C68" s="214">
        <f aca="true" t="shared" si="21" ref="C68:N68">C7+C48</f>
        <v>36345119</v>
      </c>
      <c r="D68" s="214">
        <f t="shared" si="21"/>
        <v>7878900</v>
      </c>
      <c r="E68" s="214">
        <f t="shared" si="21"/>
        <v>1400641</v>
      </c>
      <c r="F68" s="214">
        <f t="shared" si="21"/>
        <v>44224019</v>
      </c>
      <c r="G68" s="214">
        <f t="shared" si="21"/>
        <v>41430500</v>
      </c>
      <c r="H68" s="214">
        <f t="shared" si="21"/>
        <v>9014000</v>
      </c>
      <c r="I68" s="214">
        <f t="shared" si="21"/>
        <v>1889000</v>
      </c>
      <c r="J68" s="214">
        <f>G68+H68</f>
        <v>50444500</v>
      </c>
      <c r="K68" s="214">
        <f t="shared" si="21"/>
        <v>45339400</v>
      </c>
      <c r="L68" s="214">
        <f t="shared" si="21"/>
        <v>10748800</v>
      </c>
      <c r="M68" s="214">
        <v>770000</v>
      </c>
      <c r="N68" s="214">
        <f t="shared" si="21"/>
        <v>56088200</v>
      </c>
    </row>
    <row r="69" spans="4:14" ht="12.75">
      <c r="D69" s="302"/>
      <c r="G69" s="218"/>
      <c r="H69" s="219"/>
      <c r="I69" s="219"/>
      <c r="J69" s="219"/>
      <c r="K69" s="255"/>
      <c r="L69" s="255"/>
      <c r="M69" s="255"/>
      <c r="N69" s="255"/>
    </row>
    <row r="70" spans="1:14" ht="12.75">
      <c r="A70" s="174" t="s">
        <v>351</v>
      </c>
      <c r="B70" s="174"/>
      <c r="C70" s="174"/>
      <c r="D70" s="174"/>
      <c r="E70" s="174"/>
      <c r="F70" s="174"/>
      <c r="G70" s="62"/>
      <c r="H70" s="62"/>
      <c r="I70" s="62"/>
      <c r="J70" s="62"/>
      <c r="K70" s="62"/>
      <c r="L70" s="62"/>
      <c r="M70" s="62"/>
      <c r="N70" s="37" t="s">
        <v>112</v>
      </c>
    </row>
    <row r="71" spans="1:14" s="78" customFormat="1" ht="15" customHeight="1">
      <c r="A71" s="329" t="s">
        <v>157</v>
      </c>
      <c r="B71" s="329" t="s">
        <v>98</v>
      </c>
      <c r="C71" s="319" t="s">
        <v>249</v>
      </c>
      <c r="D71" s="320"/>
      <c r="E71" s="320"/>
      <c r="F71" s="321"/>
      <c r="G71" s="319" t="s">
        <v>352</v>
      </c>
      <c r="H71" s="320"/>
      <c r="I71" s="320"/>
      <c r="J71" s="321"/>
      <c r="K71" s="319" t="s">
        <v>251</v>
      </c>
      <c r="L71" s="320"/>
      <c r="M71" s="320"/>
      <c r="N71" s="321"/>
    </row>
    <row r="72" spans="1:14" s="78" customFormat="1" ht="45">
      <c r="A72" s="331"/>
      <c r="B72" s="330"/>
      <c r="C72" s="170" t="s">
        <v>25</v>
      </c>
      <c r="D72" s="118" t="s">
        <v>26</v>
      </c>
      <c r="E72" s="155" t="s">
        <v>116</v>
      </c>
      <c r="F72" s="155" t="s">
        <v>119</v>
      </c>
      <c r="G72" s="170" t="s">
        <v>25</v>
      </c>
      <c r="H72" s="118" t="s">
        <v>26</v>
      </c>
      <c r="I72" s="155" t="s">
        <v>116</v>
      </c>
      <c r="J72" s="155" t="s">
        <v>120</v>
      </c>
      <c r="K72" s="170" t="s">
        <v>25</v>
      </c>
      <c r="L72" s="118" t="s">
        <v>26</v>
      </c>
      <c r="M72" s="155" t="s">
        <v>116</v>
      </c>
      <c r="N72" s="155" t="s">
        <v>19</v>
      </c>
    </row>
    <row r="73" spans="1:14" s="78" customFormat="1" ht="15">
      <c r="A73" s="61">
        <v>1</v>
      </c>
      <c r="B73" s="61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78" customFormat="1" ht="15">
      <c r="A74" s="63"/>
      <c r="B74" s="77"/>
      <c r="C74" s="150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1:14" s="78" customFormat="1" ht="15">
      <c r="A75" s="63"/>
      <c r="B75" s="77"/>
      <c r="C75" s="150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1:14" s="78" customFormat="1" ht="15">
      <c r="A76" s="126"/>
      <c r="B76" s="101" t="s">
        <v>113</v>
      </c>
      <c r="C76" s="12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</sheetData>
  <mergeCells count="15">
    <mergeCell ref="A4:A5"/>
    <mergeCell ref="K45:N45"/>
    <mergeCell ref="A45:A46"/>
    <mergeCell ref="B45:B46"/>
    <mergeCell ref="C45:F45"/>
    <mergeCell ref="G71:J71"/>
    <mergeCell ref="K71:N71"/>
    <mergeCell ref="C71:F71"/>
    <mergeCell ref="A71:A72"/>
    <mergeCell ref="B71:B72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43">
      <selection activeCell="J67" sqref="J67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3" width="16.25390625" style="36" customWidth="1"/>
    <col min="4" max="10" width="12.75390625" style="36" customWidth="1"/>
    <col min="11" max="16384" width="9.125" style="36" customWidth="1"/>
  </cols>
  <sheetData>
    <row r="1" spans="2:10" s="54" customFormat="1" ht="15.75">
      <c r="B1" s="34"/>
      <c r="C1" s="34"/>
      <c r="D1" s="34"/>
      <c r="E1" s="34"/>
      <c r="F1" s="34"/>
      <c r="H1" s="131"/>
      <c r="I1" s="131"/>
      <c r="J1" s="141"/>
    </row>
    <row r="2" spans="1:10" s="38" customFormat="1" ht="15.75">
      <c r="A2" s="34" t="s">
        <v>297</v>
      </c>
      <c r="B2" s="36"/>
      <c r="C2" s="36"/>
      <c r="D2" s="36"/>
      <c r="E2" s="36"/>
      <c r="F2" s="36"/>
      <c r="G2" s="36"/>
      <c r="H2" s="36"/>
      <c r="I2" s="36"/>
      <c r="J2" s="37" t="s">
        <v>112</v>
      </c>
    </row>
    <row r="3" spans="1:10" s="78" customFormat="1" ht="15" customHeight="1">
      <c r="A3" s="329" t="s">
        <v>156</v>
      </c>
      <c r="B3" s="329" t="s">
        <v>98</v>
      </c>
      <c r="C3" s="332" t="s">
        <v>163</v>
      </c>
      <c r="D3" s="333"/>
      <c r="E3" s="333"/>
      <c r="F3" s="334"/>
      <c r="G3" s="332" t="s">
        <v>253</v>
      </c>
      <c r="H3" s="333"/>
      <c r="I3" s="333"/>
      <c r="J3" s="334"/>
    </row>
    <row r="4" spans="1:10" s="78" customFormat="1" ht="60" customHeight="1">
      <c r="A4" s="330"/>
      <c r="B4" s="331"/>
      <c r="C4" s="170" t="s">
        <v>25</v>
      </c>
      <c r="D4" s="118" t="s">
        <v>26</v>
      </c>
      <c r="E4" s="155" t="s">
        <v>116</v>
      </c>
      <c r="F4" s="155" t="s">
        <v>119</v>
      </c>
      <c r="G4" s="170" t="s">
        <v>25</v>
      </c>
      <c r="H4" s="118" t="s">
        <v>26</v>
      </c>
      <c r="I4" s="155" t="s">
        <v>116</v>
      </c>
      <c r="J4" s="155" t="s">
        <v>120</v>
      </c>
    </row>
    <row r="5" spans="1:10" s="78" customFormat="1" ht="15">
      <c r="A5" s="63">
        <v>1</v>
      </c>
      <c r="B5" s="63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78" customFormat="1" ht="15">
      <c r="A6" s="119">
        <v>2000</v>
      </c>
      <c r="B6" s="108" t="s">
        <v>27</v>
      </c>
      <c r="C6" s="192">
        <f aca="true" t="shared" si="0" ref="C6:J6">C7+C12+C29+C32+C36+C40</f>
        <v>48836191</v>
      </c>
      <c r="D6" s="192">
        <f t="shared" si="0"/>
        <v>10538723</v>
      </c>
      <c r="E6" s="114">
        <f t="shared" si="0"/>
        <v>0</v>
      </c>
      <c r="F6" s="192">
        <f t="shared" si="0"/>
        <v>59374914</v>
      </c>
      <c r="G6" s="192">
        <f t="shared" si="0"/>
        <v>52335802</v>
      </c>
      <c r="H6" s="192">
        <f t="shared" si="0"/>
        <v>11166462</v>
      </c>
      <c r="I6" s="114">
        <f t="shared" si="0"/>
        <v>0</v>
      </c>
      <c r="J6" s="192">
        <f t="shared" si="0"/>
        <v>63468873</v>
      </c>
    </row>
    <row r="7" spans="1:10" s="78" customFormat="1" ht="15">
      <c r="A7" s="119">
        <v>2100</v>
      </c>
      <c r="B7" s="108" t="s">
        <v>28</v>
      </c>
      <c r="C7" s="192">
        <f aca="true" t="shared" si="1" ref="C7:J7">C8+C11</f>
        <v>37884162</v>
      </c>
      <c r="D7" s="192">
        <f t="shared" si="1"/>
        <v>0</v>
      </c>
      <c r="E7" s="114">
        <f t="shared" si="1"/>
        <v>0</v>
      </c>
      <c r="F7" s="192">
        <f t="shared" si="1"/>
        <v>37884162</v>
      </c>
      <c r="G7" s="192">
        <f t="shared" si="1"/>
        <v>40763359</v>
      </c>
      <c r="H7" s="192">
        <f t="shared" si="1"/>
        <v>0</v>
      </c>
      <c r="I7" s="114">
        <f t="shared" si="1"/>
        <v>0</v>
      </c>
      <c r="J7" s="192">
        <f t="shared" si="1"/>
        <v>40763359</v>
      </c>
    </row>
    <row r="8" spans="1:10" s="78" customFormat="1" ht="15">
      <c r="A8" s="120">
        <v>2110</v>
      </c>
      <c r="B8" s="109" t="s">
        <v>29</v>
      </c>
      <c r="C8" s="191">
        <f aca="true" t="shared" si="2" ref="C8:J8">SUM(C9:C10)</f>
        <v>31052592</v>
      </c>
      <c r="D8" s="115">
        <f t="shared" si="2"/>
        <v>0</v>
      </c>
      <c r="E8" s="115">
        <f t="shared" si="2"/>
        <v>0</v>
      </c>
      <c r="F8" s="191">
        <f t="shared" si="2"/>
        <v>31052592</v>
      </c>
      <c r="G8" s="191">
        <f t="shared" si="2"/>
        <v>33412589</v>
      </c>
      <c r="H8" s="191">
        <f t="shared" si="2"/>
        <v>0</v>
      </c>
      <c r="I8" s="115">
        <f t="shared" si="2"/>
        <v>0</v>
      </c>
      <c r="J8" s="191">
        <f t="shared" si="2"/>
        <v>33412589</v>
      </c>
    </row>
    <row r="9" spans="1:10" s="78" customFormat="1" ht="15">
      <c r="A9" s="120">
        <v>2111</v>
      </c>
      <c r="B9" s="109" t="s">
        <v>30</v>
      </c>
      <c r="C9" s="191">
        <f>'6.1-6.2.'!K10*108/100</f>
        <v>31052592</v>
      </c>
      <c r="D9" s="115"/>
      <c r="E9" s="115"/>
      <c r="F9" s="191">
        <f aca="true" t="shared" si="3" ref="F9:F35">C9+D9</f>
        <v>31052592</v>
      </c>
      <c r="G9" s="191">
        <f>C9*107.6/100</f>
        <v>33412589</v>
      </c>
      <c r="H9" s="191"/>
      <c r="I9" s="115"/>
      <c r="J9" s="191">
        <f>G9+H9</f>
        <v>33412589</v>
      </c>
    </row>
    <row r="10" spans="1:10" s="78" customFormat="1" ht="15">
      <c r="A10" s="120">
        <v>2112</v>
      </c>
      <c r="B10" s="109" t="s">
        <v>31</v>
      </c>
      <c r="C10" s="191"/>
      <c r="D10" s="115"/>
      <c r="E10" s="115"/>
      <c r="F10" s="191">
        <f t="shared" si="3"/>
        <v>0</v>
      </c>
      <c r="G10" s="191"/>
      <c r="H10" s="191"/>
      <c r="I10" s="115"/>
      <c r="J10" s="191">
        <f>G10+H10</f>
        <v>0</v>
      </c>
    </row>
    <row r="11" spans="1:10" s="78" customFormat="1" ht="15">
      <c r="A11" s="120">
        <v>2120</v>
      </c>
      <c r="B11" s="109" t="s">
        <v>32</v>
      </c>
      <c r="C11" s="191">
        <f>C9*22/100</f>
        <v>6831570</v>
      </c>
      <c r="D11" s="115"/>
      <c r="E11" s="115"/>
      <c r="F11" s="191">
        <f t="shared" si="3"/>
        <v>6831570</v>
      </c>
      <c r="G11" s="191">
        <f>G9*22/100</f>
        <v>7350770</v>
      </c>
      <c r="H11" s="191"/>
      <c r="I11" s="115"/>
      <c r="J11" s="191">
        <f>G11+H11</f>
        <v>7350770</v>
      </c>
    </row>
    <row r="12" spans="1:10" s="78" customFormat="1" ht="15">
      <c r="A12" s="119">
        <v>2200</v>
      </c>
      <c r="B12" s="108" t="s">
        <v>33</v>
      </c>
      <c r="C12" s="192">
        <f aca="true" t="shared" si="4" ref="C12:J12">C13+C14+C15+C16+C17+C18+C19+C26</f>
        <v>10048083</v>
      </c>
      <c r="D12" s="192">
        <f t="shared" si="4"/>
        <v>10507013</v>
      </c>
      <c r="E12" s="114">
        <f t="shared" si="4"/>
        <v>0</v>
      </c>
      <c r="F12" s="192">
        <f t="shared" si="4"/>
        <v>20555096</v>
      </c>
      <c r="G12" s="192">
        <f t="shared" si="4"/>
        <v>10620588</v>
      </c>
      <c r="H12" s="192">
        <f t="shared" si="4"/>
        <v>11099680</v>
      </c>
      <c r="I12" s="114">
        <f t="shared" si="4"/>
        <v>0</v>
      </c>
      <c r="J12" s="192">
        <f t="shared" si="4"/>
        <v>21720268</v>
      </c>
    </row>
    <row r="13" spans="1:10" s="78" customFormat="1" ht="15">
      <c r="A13" s="120">
        <v>2210</v>
      </c>
      <c r="B13" s="109" t="s">
        <v>34</v>
      </c>
      <c r="C13" s="191">
        <f>'6.1-6.2.'!K14*105.7/100</f>
        <v>1112387</v>
      </c>
      <c r="D13" s="191">
        <f>'6.1-6.2.'!L14*105.6/100</f>
        <v>2637888</v>
      </c>
      <c r="E13" s="115"/>
      <c r="F13" s="191">
        <f t="shared" si="3"/>
        <v>3750275</v>
      </c>
      <c r="G13" s="191">
        <f aca="true" t="shared" si="5" ref="G13:H15">C13*105.3/100</f>
        <v>1171344</v>
      </c>
      <c r="H13" s="191">
        <f t="shared" si="5"/>
        <v>2777696</v>
      </c>
      <c r="I13" s="115"/>
      <c r="J13" s="191">
        <f aca="true" t="shared" si="6" ref="J13:J18">G13+H13</f>
        <v>3949040</v>
      </c>
    </row>
    <row r="14" spans="1:10" s="78" customFormat="1" ht="15">
      <c r="A14" s="120">
        <v>2220</v>
      </c>
      <c r="B14" s="109" t="s">
        <v>35</v>
      </c>
      <c r="C14" s="191">
        <f>'6.1-6.2.'!K15*105.7/100</f>
        <v>199350</v>
      </c>
      <c r="D14" s="191">
        <f>'6.1-6.2.'!L15*105.6/100</f>
        <v>864019</v>
      </c>
      <c r="E14" s="115"/>
      <c r="F14" s="191">
        <f t="shared" si="3"/>
        <v>1063369</v>
      </c>
      <c r="G14" s="191">
        <f t="shared" si="5"/>
        <v>209916</v>
      </c>
      <c r="H14" s="191">
        <f t="shared" si="5"/>
        <v>909812</v>
      </c>
      <c r="I14" s="115"/>
      <c r="J14" s="191">
        <f t="shared" si="6"/>
        <v>1119728</v>
      </c>
    </row>
    <row r="15" spans="1:10" s="78" customFormat="1" ht="15">
      <c r="A15" s="120">
        <v>2230</v>
      </c>
      <c r="B15" s="109" t="s">
        <v>36</v>
      </c>
      <c r="C15" s="191">
        <f>'6.1-6.2.'!K16*105.7/100</f>
        <v>2624214</v>
      </c>
      <c r="D15" s="191">
        <f>'6.1-6.2.'!L16*105.6/100</f>
        <v>6631680</v>
      </c>
      <c r="E15" s="115"/>
      <c r="F15" s="191">
        <f t="shared" si="3"/>
        <v>9255894</v>
      </c>
      <c r="G15" s="191">
        <f t="shared" si="5"/>
        <v>2763297</v>
      </c>
      <c r="H15" s="191">
        <f t="shared" si="5"/>
        <v>6983159</v>
      </c>
      <c r="I15" s="115"/>
      <c r="J15" s="191">
        <f t="shared" si="6"/>
        <v>9746456</v>
      </c>
    </row>
    <row r="16" spans="1:10" s="78" customFormat="1" ht="15">
      <c r="A16" s="120">
        <v>2240</v>
      </c>
      <c r="B16" s="109" t="s">
        <v>37</v>
      </c>
      <c r="C16" s="191">
        <f>'6.1-6.2.'!K17*105.7/100</f>
        <v>1090824</v>
      </c>
      <c r="D16" s="191">
        <f>'6.1-6.2.'!L17*105.6/100</f>
        <v>324826</v>
      </c>
      <c r="E16" s="115"/>
      <c r="F16" s="191">
        <f t="shared" si="3"/>
        <v>1415650</v>
      </c>
      <c r="G16" s="191">
        <f>C16*105.3/100</f>
        <v>1148638</v>
      </c>
      <c r="H16" s="191">
        <v>377448</v>
      </c>
      <c r="I16" s="115"/>
      <c r="J16" s="191">
        <f t="shared" si="6"/>
        <v>1526086</v>
      </c>
    </row>
    <row r="17" spans="1:10" s="78" customFormat="1" ht="15">
      <c r="A17" s="120">
        <v>2250</v>
      </c>
      <c r="B17" s="109" t="s">
        <v>38</v>
      </c>
      <c r="C17" s="191">
        <f>'6.1-6.2.'!K18*105.7/100</f>
        <v>26848</v>
      </c>
      <c r="D17" s="115">
        <f>'6.1-6.2.'!L18*105.6/100</f>
        <v>0</v>
      </c>
      <c r="E17" s="115"/>
      <c r="F17" s="191">
        <f t="shared" si="3"/>
        <v>26848</v>
      </c>
      <c r="G17" s="191">
        <f>C17*105.3/100</f>
        <v>28271</v>
      </c>
      <c r="H17" s="191">
        <f>D17*105/100</f>
        <v>0</v>
      </c>
      <c r="I17" s="115"/>
      <c r="J17" s="191">
        <f t="shared" si="6"/>
        <v>28271</v>
      </c>
    </row>
    <row r="18" spans="1:10" s="78" customFormat="1" ht="15">
      <c r="A18" s="120">
        <v>2260</v>
      </c>
      <c r="B18" s="109" t="s">
        <v>39</v>
      </c>
      <c r="C18" s="191">
        <f>'6.1-6.2.'!K19*105.7/100</f>
        <v>0</v>
      </c>
      <c r="D18" s="115"/>
      <c r="E18" s="115"/>
      <c r="F18" s="191">
        <f t="shared" si="3"/>
        <v>0</v>
      </c>
      <c r="G18" s="191"/>
      <c r="H18" s="191">
        <f>D18*105/100</f>
        <v>0</v>
      </c>
      <c r="I18" s="115"/>
      <c r="J18" s="191">
        <f t="shared" si="6"/>
        <v>0</v>
      </c>
    </row>
    <row r="19" spans="1:10" s="78" customFormat="1" ht="15">
      <c r="A19" s="120">
        <v>2270</v>
      </c>
      <c r="B19" s="109" t="s">
        <v>40</v>
      </c>
      <c r="C19" s="191">
        <f aca="true" t="shared" si="7" ref="C19:J19">SUM(C20:C25)</f>
        <v>4994460</v>
      </c>
      <c r="D19" s="191">
        <f t="shared" si="7"/>
        <v>48600</v>
      </c>
      <c r="E19" s="115">
        <f t="shared" si="7"/>
        <v>0</v>
      </c>
      <c r="F19" s="191">
        <f t="shared" si="7"/>
        <v>5043060</v>
      </c>
      <c r="G19" s="191">
        <f t="shared" si="7"/>
        <v>5299122</v>
      </c>
      <c r="H19" s="191">
        <f t="shared" si="7"/>
        <v>51565</v>
      </c>
      <c r="I19" s="115">
        <f t="shared" si="7"/>
        <v>0</v>
      </c>
      <c r="J19" s="191">
        <f t="shared" si="7"/>
        <v>5350687</v>
      </c>
    </row>
    <row r="20" spans="1:10" s="78" customFormat="1" ht="15">
      <c r="A20" s="120">
        <v>2271</v>
      </c>
      <c r="B20" s="109" t="s">
        <v>41</v>
      </c>
      <c r="C20" s="191"/>
      <c r="D20" s="115"/>
      <c r="E20" s="115"/>
      <c r="F20" s="191">
        <f t="shared" si="3"/>
        <v>0</v>
      </c>
      <c r="G20" s="191"/>
      <c r="H20" s="191"/>
      <c r="I20" s="115"/>
      <c r="J20" s="191">
        <f aca="true" t="shared" si="8" ref="J20:J25">G20+H20</f>
        <v>0</v>
      </c>
    </row>
    <row r="21" spans="1:10" s="78" customFormat="1" ht="15">
      <c r="A21" s="120">
        <v>2272</v>
      </c>
      <c r="B21" s="109" t="s">
        <v>42</v>
      </c>
      <c r="C21" s="191">
        <f>'6.1-6.2.'!K22*1.08</f>
        <v>227340</v>
      </c>
      <c r="D21" s="115"/>
      <c r="E21" s="115"/>
      <c r="F21" s="191">
        <f t="shared" si="3"/>
        <v>227340</v>
      </c>
      <c r="G21" s="191">
        <f>C21*1.061</f>
        <v>241208</v>
      </c>
      <c r="H21" s="191"/>
      <c r="I21" s="115"/>
      <c r="J21" s="191">
        <f t="shared" si="8"/>
        <v>241208</v>
      </c>
    </row>
    <row r="22" spans="1:10" s="78" customFormat="1" ht="15">
      <c r="A22" s="120">
        <v>2273</v>
      </c>
      <c r="B22" s="109" t="s">
        <v>43</v>
      </c>
      <c r="C22" s="191">
        <f>'6.1-6.2.'!K23*1.08</f>
        <v>2285604</v>
      </c>
      <c r="D22" s="191">
        <f>'6.1-6.2.'!L23*1.08</f>
        <v>21600</v>
      </c>
      <c r="E22" s="115"/>
      <c r="F22" s="191">
        <f t="shared" si="3"/>
        <v>2307204</v>
      </c>
      <c r="G22" s="191">
        <f>C22*1.061</f>
        <v>2425026</v>
      </c>
      <c r="H22" s="191">
        <f>D22*1.061</f>
        <v>22918</v>
      </c>
      <c r="I22" s="115"/>
      <c r="J22" s="191">
        <f t="shared" si="8"/>
        <v>2447944</v>
      </c>
    </row>
    <row r="23" spans="1:10" s="78" customFormat="1" ht="15">
      <c r="A23" s="120">
        <v>2274</v>
      </c>
      <c r="B23" s="109" t="s">
        <v>44</v>
      </c>
      <c r="C23" s="191">
        <f>'6.1-6.2.'!K24*1.08</f>
        <v>2170692</v>
      </c>
      <c r="D23" s="191">
        <f>'6.1-6.2.'!L24*1.08</f>
        <v>27000</v>
      </c>
      <c r="E23" s="115"/>
      <c r="F23" s="191">
        <f t="shared" si="3"/>
        <v>2197692</v>
      </c>
      <c r="G23" s="191">
        <f>C23*1.061</f>
        <v>2303104</v>
      </c>
      <c r="H23" s="191">
        <f>D23*1.061</f>
        <v>28647</v>
      </c>
      <c r="I23" s="115"/>
      <c r="J23" s="191">
        <f t="shared" si="8"/>
        <v>2331751</v>
      </c>
    </row>
    <row r="24" spans="1:10" s="78" customFormat="1" ht="15">
      <c r="A24" s="120">
        <v>2275</v>
      </c>
      <c r="B24" s="109" t="s">
        <v>45</v>
      </c>
      <c r="C24" s="191">
        <f>'6.1-6.2.'!K25*1.08</f>
        <v>310824</v>
      </c>
      <c r="D24" s="191"/>
      <c r="E24" s="115"/>
      <c r="F24" s="191">
        <f>C24+D24</f>
        <v>310824</v>
      </c>
      <c r="G24" s="191">
        <f>C24*1.061</f>
        <v>329784</v>
      </c>
      <c r="H24" s="191"/>
      <c r="I24" s="115"/>
      <c r="J24" s="191">
        <f t="shared" si="8"/>
        <v>329784</v>
      </c>
    </row>
    <row r="25" spans="1:10" s="78" customFormat="1" ht="15">
      <c r="A25" s="120">
        <v>2276</v>
      </c>
      <c r="B25" s="109" t="s">
        <v>108</v>
      </c>
      <c r="C25" s="191">
        <f>'6.1-6.2.'!K26*1.08</f>
        <v>0</v>
      </c>
      <c r="D25" s="115"/>
      <c r="E25" s="115"/>
      <c r="F25" s="191">
        <f t="shared" si="3"/>
        <v>0</v>
      </c>
      <c r="G25" s="191">
        <f>C25*1.061</f>
        <v>0</v>
      </c>
      <c r="H25" s="191"/>
      <c r="I25" s="115"/>
      <c r="J25" s="191">
        <f t="shared" si="8"/>
        <v>0</v>
      </c>
    </row>
    <row r="26" spans="1:10" s="78" customFormat="1" ht="25.5">
      <c r="A26" s="120">
        <v>2280</v>
      </c>
      <c r="B26" s="109" t="s">
        <v>46</v>
      </c>
      <c r="C26" s="191">
        <f>C28</f>
        <v>0</v>
      </c>
      <c r="D26" s="115">
        <f aca="true" t="shared" si="9" ref="D26:J26">SUM(D27:D28)</f>
        <v>0</v>
      </c>
      <c r="E26" s="115">
        <f t="shared" si="9"/>
        <v>0</v>
      </c>
      <c r="F26" s="191">
        <f t="shared" si="9"/>
        <v>0</v>
      </c>
      <c r="G26" s="191">
        <f t="shared" si="9"/>
        <v>0</v>
      </c>
      <c r="H26" s="191">
        <f t="shared" si="9"/>
        <v>0</v>
      </c>
      <c r="I26" s="115">
        <f t="shared" si="9"/>
        <v>0</v>
      </c>
      <c r="J26" s="191">
        <f t="shared" si="9"/>
        <v>0</v>
      </c>
    </row>
    <row r="27" spans="1:10" s="78" customFormat="1" ht="25.5">
      <c r="A27" s="120">
        <v>2281</v>
      </c>
      <c r="B27" s="109" t="s">
        <v>47</v>
      </c>
      <c r="C27" s="191"/>
      <c r="D27" s="115"/>
      <c r="E27" s="115"/>
      <c r="F27" s="191">
        <f t="shared" si="3"/>
        <v>0</v>
      </c>
      <c r="G27" s="191"/>
      <c r="H27" s="191"/>
      <c r="I27" s="115"/>
      <c r="J27" s="191">
        <f>G27+H27</f>
        <v>0</v>
      </c>
    </row>
    <row r="28" spans="1:10" s="78" customFormat="1" ht="25.5">
      <c r="A28" s="120">
        <v>2282</v>
      </c>
      <c r="B28" s="109" t="s">
        <v>48</v>
      </c>
      <c r="C28" s="191">
        <f>'6.1-6.2.'!K29*105.7/100</f>
        <v>0</v>
      </c>
      <c r="D28" s="115"/>
      <c r="E28" s="115"/>
      <c r="F28" s="191">
        <f t="shared" si="3"/>
        <v>0</v>
      </c>
      <c r="G28" s="191"/>
      <c r="H28" s="191">
        <f>C28*105/100</f>
        <v>0</v>
      </c>
      <c r="I28" s="115"/>
      <c r="J28" s="191">
        <f>G28+H28</f>
        <v>0</v>
      </c>
    </row>
    <row r="29" spans="1:10" s="78" customFormat="1" ht="15">
      <c r="A29" s="119">
        <v>2400</v>
      </c>
      <c r="B29" s="108" t="s">
        <v>49</v>
      </c>
      <c r="C29" s="192">
        <f aca="true" t="shared" si="10" ref="C29:J29">SUM(C30:C31)</f>
        <v>0</v>
      </c>
      <c r="D29" s="114">
        <f t="shared" si="10"/>
        <v>0</v>
      </c>
      <c r="E29" s="114">
        <f t="shared" si="10"/>
        <v>0</v>
      </c>
      <c r="F29" s="192">
        <f t="shared" si="10"/>
        <v>0</v>
      </c>
      <c r="G29" s="192">
        <f t="shared" si="10"/>
        <v>0</v>
      </c>
      <c r="H29" s="192">
        <f t="shared" si="10"/>
        <v>0</v>
      </c>
      <c r="I29" s="114">
        <f t="shared" si="10"/>
        <v>0</v>
      </c>
      <c r="J29" s="192">
        <f t="shared" si="10"/>
        <v>0</v>
      </c>
    </row>
    <row r="30" spans="1:10" s="78" customFormat="1" ht="15">
      <c r="A30" s="120">
        <v>2410</v>
      </c>
      <c r="B30" s="109" t="s">
        <v>50</v>
      </c>
      <c r="C30" s="191"/>
      <c r="D30" s="115"/>
      <c r="E30" s="115"/>
      <c r="F30" s="191">
        <f t="shared" si="3"/>
        <v>0</v>
      </c>
      <c r="G30" s="191"/>
      <c r="H30" s="191"/>
      <c r="I30" s="115"/>
      <c r="J30" s="191">
        <f aca="true" t="shared" si="11" ref="J30:J35">G30+H30</f>
        <v>0</v>
      </c>
    </row>
    <row r="31" spans="1:10" s="78" customFormat="1" ht="15">
      <c r="A31" s="120">
        <v>2420</v>
      </c>
      <c r="B31" s="109" t="s">
        <v>51</v>
      </c>
      <c r="C31" s="191"/>
      <c r="D31" s="115"/>
      <c r="E31" s="115"/>
      <c r="F31" s="191">
        <f t="shared" si="3"/>
        <v>0</v>
      </c>
      <c r="G31" s="191"/>
      <c r="H31" s="191"/>
      <c r="I31" s="115"/>
      <c r="J31" s="191">
        <f t="shared" si="11"/>
        <v>0</v>
      </c>
    </row>
    <row r="32" spans="1:10" s="78" customFormat="1" ht="15">
      <c r="A32" s="119">
        <v>2600</v>
      </c>
      <c r="B32" s="108" t="s">
        <v>52</v>
      </c>
      <c r="C32" s="192">
        <f>SUM(C33:C35)</f>
        <v>0</v>
      </c>
      <c r="D32" s="114">
        <f>SUM(D33:D35)</f>
        <v>0</v>
      </c>
      <c r="E32" s="114">
        <f>SUM(E33:E35)</f>
        <v>0</v>
      </c>
      <c r="F32" s="192">
        <f t="shared" si="3"/>
        <v>0</v>
      </c>
      <c r="G32" s="192">
        <f>SUM(G33:G35)</f>
        <v>0</v>
      </c>
      <c r="H32" s="192">
        <f>SUM(H33:H35)</f>
        <v>0</v>
      </c>
      <c r="I32" s="114">
        <f>SUM(I33:I35)</f>
        <v>0</v>
      </c>
      <c r="J32" s="192">
        <f t="shared" si="11"/>
        <v>0</v>
      </c>
    </row>
    <row r="33" spans="1:10" s="78" customFormat="1" ht="15">
      <c r="A33" s="120">
        <v>2610</v>
      </c>
      <c r="B33" s="109" t="s">
        <v>53</v>
      </c>
      <c r="C33" s="191"/>
      <c r="D33" s="115"/>
      <c r="E33" s="115"/>
      <c r="F33" s="191">
        <f t="shared" si="3"/>
        <v>0</v>
      </c>
      <c r="G33" s="191"/>
      <c r="H33" s="191"/>
      <c r="I33" s="115"/>
      <c r="J33" s="191">
        <f t="shared" si="11"/>
        <v>0</v>
      </c>
    </row>
    <row r="34" spans="1:10" s="78" customFormat="1" ht="15">
      <c r="A34" s="121">
        <v>2620</v>
      </c>
      <c r="B34" s="110" t="s">
        <v>54</v>
      </c>
      <c r="C34" s="193"/>
      <c r="D34" s="116"/>
      <c r="E34" s="116"/>
      <c r="F34" s="193">
        <f t="shared" si="3"/>
        <v>0</v>
      </c>
      <c r="G34" s="193"/>
      <c r="H34" s="193"/>
      <c r="I34" s="116"/>
      <c r="J34" s="193">
        <f t="shared" si="11"/>
        <v>0</v>
      </c>
    </row>
    <row r="35" spans="1:10" s="78" customFormat="1" ht="15">
      <c r="A35" s="122">
        <v>2630</v>
      </c>
      <c r="B35" s="111" t="s">
        <v>55</v>
      </c>
      <c r="C35" s="191"/>
      <c r="D35" s="115"/>
      <c r="E35" s="115"/>
      <c r="F35" s="191">
        <f t="shared" si="3"/>
        <v>0</v>
      </c>
      <c r="G35" s="191"/>
      <c r="H35" s="191"/>
      <c r="I35" s="115"/>
      <c r="J35" s="191">
        <f t="shared" si="11"/>
        <v>0</v>
      </c>
    </row>
    <row r="36" spans="1:10" s="78" customFormat="1" ht="15">
      <c r="A36" s="123">
        <v>2700</v>
      </c>
      <c r="B36" s="112" t="s">
        <v>56</v>
      </c>
      <c r="C36" s="192">
        <f aca="true" t="shared" si="12" ref="C36:J36">SUM(C37:C39)</f>
        <v>903946</v>
      </c>
      <c r="D36" s="114">
        <f t="shared" si="12"/>
        <v>0</v>
      </c>
      <c r="E36" s="114">
        <f t="shared" si="12"/>
        <v>0</v>
      </c>
      <c r="F36" s="192">
        <f t="shared" si="12"/>
        <v>903946</v>
      </c>
      <c r="G36" s="192">
        <f t="shared" si="12"/>
        <v>951855</v>
      </c>
      <c r="H36" s="192">
        <f>H40:I40</f>
        <v>33391</v>
      </c>
      <c r="I36" s="114">
        <f t="shared" si="12"/>
        <v>0</v>
      </c>
      <c r="J36" s="192">
        <f t="shared" si="12"/>
        <v>951855</v>
      </c>
    </row>
    <row r="37" spans="1:10" s="78" customFormat="1" ht="15">
      <c r="A37" s="122">
        <v>2710</v>
      </c>
      <c r="B37" s="111" t="s">
        <v>57</v>
      </c>
      <c r="C37" s="191">
        <f>'6.1-6.2.'!K38*105.7/100</f>
        <v>875830</v>
      </c>
      <c r="D37" s="115"/>
      <c r="E37" s="115"/>
      <c r="F37" s="191">
        <f>C37+D37</f>
        <v>875830</v>
      </c>
      <c r="G37" s="191">
        <f>C37*105.3/100</f>
        <v>922249</v>
      </c>
      <c r="H37" s="192"/>
      <c r="I37" s="115"/>
      <c r="J37" s="191">
        <f>G37+H37</f>
        <v>922249</v>
      </c>
    </row>
    <row r="38" spans="1:10" s="78" customFormat="1" ht="15">
      <c r="A38" s="124">
        <v>2720</v>
      </c>
      <c r="B38" s="113" t="s">
        <v>58</v>
      </c>
      <c r="C38" s="191">
        <f>'6.1-6.2.'!K39*105.7/100</f>
        <v>0</v>
      </c>
      <c r="D38" s="117"/>
      <c r="E38" s="117"/>
      <c r="F38" s="194">
        <f>C38+D38</f>
        <v>0</v>
      </c>
      <c r="G38" s="191">
        <f>C38*105.3/100</f>
        <v>0</v>
      </c>
      <c r="H38" s="192"/>
      <c r="I38" s="117"/>
      <c r="J38" s="194">
        <f>G38+H38</f>
        <v>0</v>
      </c>
    </row>
    <row r="39" spans="1:10" s="78" customFormat="1" ht="15">
      <c r="A39" s="120">
        <v>2730</v>
      </c>
      <c r="B39" s="109" t="s">
        <v>59</v>
      </c>
      <c r="C39" s="191">
        <f>'6.1-6.2.'!K40*105.7/100</f>
        <v>28116</v>
      </c>
      <c r="D39" s="191">
        <f>'6.1-6.2.'!L40*105.7/100</f>
        <v>0</v>
      </c>
      <c r="E39" s="115"/>
      <c r="F39" s="191">
        <f>C39+D39</f>
        <v>28116</v>
      </c>
      <c r="G39" s="191">
        <f>C39*105.3/100</f>
        <v>29606</v>
      </c>
      <c r="H39" s="191">
        <f>D39*105.3/100</f>
        <v>0</v>
      </c>
      <c r="I39" s="115"/>
      <c r="J39" s="191">
        <f>G39+H39</f>
        <v>29606</v>
      </c>
    </row>
    <row r="40" spans="1:10" s="78" customFormat="1" ht="15">
      <c r="A40" s="119">
        <v>2800</v>
      </c>
      <c r="B40" s="108" t="s">
        <v>60</v>
      </c>
      <c r="C40" s="191">
        <f>'6.1-6.2.'!K41*105.7/100</f>
        <v>0</v>
      </c>
      <c r="D40" s="191">
        <f>'6.1-6.2.'!L41*105.7/100</f>
        <v>31710</v>
      </c>
      <c r="E40" s="114"/>
      <c r="F40" s="192">
        <f>C40+D40</f>
        <v>31710</v>
      </c>
      <c r="G40" s="191">
        <f>C40*105.3/100</f>
        <v>0</v>
      </c>
      <c r="H40" s="191">
        <f>D40*105.3/100</f>
        <v>33391</v>
      </c>
      <c r="I40" s="114"/>
      <c r="J40" s="192">
        <f>G40+H40</f>
        <v>33391</v>
      </c>
    </row>
    <row r="41" spans="2:10" ht="15.75">
      <c r="B41" s="34"/>
      <c r="C41" s="34"/>
      <c r="D41" s="34"/>
      <c r="E41" s="34"/>
      <c r="F41" s="34"/>
      <c r="G41" s="78"/>
      <c r="H41" s="131"/>
      <c r="I41" s="131"/>
      <c r="J41" s="141"/>
    </row>
    <row r="42" spans="2:10" ht="15.75">
      <c r="B42" s="34"/>
      <c r="C42" s="34"/>
      <c r="D42" s="34"/>
      <c r="E42" s="34"/>
      <c r="F42" s="34"/>
      <c r="G42" s="78"/>
      <c r="H42" s="131"/>
      <c r="I42" s="131"/>
      <c r="J42" s="141"/>
    </row>
    <row r="43" spans="1:10" ht="12" customHeight="1">
      <c r="A43" s="82"/>
      <c r="B43" s="83"/>
      <c r="C43" s="84"/>
      <c r="D43" s="84"/>
      <c r="E43" s="84"/>
      <c r="F43" s="84"/>
      <c r="G43" s="84"/>
      <c r="H43" s="84"/>
      <c r="I43" s="84"/>
      <c r="J43" s="37" t="s">
        <v>112</v>
      </c>
    </row>
    <row r="44" spans="1:10" ht="15" customHeight="1">
      <c r="A44" s="329" t="s">
        <v>156</v>
      </c>
      <c r="B44" s="329" t="s">
        <v>98</v>
      </c>
      <c r="C44" s="332" t="s">
        <v>163</v>
      </c>
      <c r="D44" s="333"/>
      <c r="E44" s="333"/>
      <c r="F44" s="334"/>
      <c r="G44" s="332" t="s">
        <v>253</v>
      </c>
      <c r="H44" s="333"/>
      <c r="I44" s="333"/>
      <c r="J44" s="334"/>
    </row>
    <row r="45" spans="1:10" ht="60" customHeight="1">
      <c r="A45" s="330"/>
      <c r="B45" s="331"/>
      <c r="C45" s="170" t="s">
        <v>25</v>
      </c>
      <c r="D45" s="118" t="s">
        <v>26</v>
      </c>
      <c r="E45" s="155" t="s">
        <v>116</v>
      </c>
      <c r="F45" s="155" t="s">
        <v>119</v>
      </c>
      <c r="G45" s="170" t="s">
        <v>25</v>
      </c>
      <c r="H45" s="118" t="s">
        <v>26</v>
      </c>
      <c r="I45" s="155" t="s">
        <v>116</v>
      </c>
      <c r="J45" s="155" t="s">
        <v>120</v>
      </c>
    </row>
    <row r="46" spans="1:10" s="78" customFormat="1" ht="15">
      <c r="A46" s="63">
        <v>1</v>
      </c>
      <c r="B46" s="63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78" customFormat="1" ht="15">
      <c r="A47" s="119">
        <v>3000</v>
      </c>
      <c r="B47" s="108" t="s">
        <v>61</v>
      </c>
      <c r="C47" s="114">
        <f aca="true" t="shared" si="13" ref="C47:J47">C48+C62</f>
        <v>0</v>
      </c>
      <c r="D47" s="192">
        <f t="shared" si="13"/>
        <v>3756605</v>
      </c>
      <c r="E47" s="192">
        <f t="shared" si="13"/>
        <v>3756705</v>
      </c>
      <c r="F47" s="192">
        <f t="shared" si="13"/>
        <v>3756605</v>
      </c>
      <c r="G47" s="192">
        <f t="shared" si="13"/>
        <v>0</v>
      </c>
      <c r="H47" s="192">
        <f t="shared" si="13"/>
        <v>3343395</v>
      </c>
      <c r="I47" s="192">
        <f t="shared" si="13"/>
        <v>3343395</v>
      </c>
      <c r="J47" s="192">
        <f t="shared" si="13"/>
        <v>3343395</v>
      </c>
    </row>
    <row r="48" spans="1:10" s="78" customFormat="1" ht="15">
      <c r="A48" s="119">
        <v>3100</v>
      </c>
      <c r="B48" s="108" t="s">
        <v>62</v>
      </c>
      <c r="C48" s="114">
        <f aca="true" t="shared" si="14" ref="C48:J48">C49+C50+C53+C56+C60+C61</f>
        <v>0</v>
      </c>
      <c r="D48" s="192">
        <f>D50+D58</f>
        <v>3756605</v>
      </c>
      <c r="E48" s="192">
        <f>E50+E58</f>
        <v>3756705</v>
      </c>
      <c r="F48" s="192">
        <f>F50+F58</f>
        <v>3756605</v>
      </c>
      <c r="G48" s="192">
        <f t="shared" si="14"/>
        <v>0</v>
      </c>
      <c r="H48" s="192">
        <f t="shared" si="14"/>
        <v>3343395</v>
      </c>
      <c r="I48" s="192">
        <f t="shared" si="14"/>
        <v>3343395</v>
      </c>
      <c r="J48" s="192">
        <f t="shared" si="14"/>
        <v>3343395</v>
      </c>
    </row>
    <row r="49" spans="1:10" s="78" customFormat="1" ht="15">
      <c r="A49" s="120">
        <v>3110</v>
      </c>
      <c r="B49" s="109" t="s">
        <v>63</v>
      </c>
      <c r="C49" s="115"/>
      <c r="D49" s="191"/>
      <c r="E49" s="191"/>
      <c r="F49" s="191">
        <f aca="true" t="shared" si="15" ref="F49:F66">C49+D49</f>
        <v>0</v>
      </c>
      <c r="G49" s="191"/>
      <c r="H49" s="191"/>
      <c r="I49" s="191"/>
      <c r="J49" s="191">
        <f>G49+H49</f>
        <v>0</v>
      </c>
    </row>
    <row r="50" spans="1:10" s="78" customFormat="1" ht="15">
      <c r="A50" s="120">
        <v>3120</v>
      </c>
      <c r="B50" s="109" t="s">
        <v>64</v>
      </c>
      <c r="C50" s="115">
        <f aca="true" t="shared" si="16" ref="C50:J50">SUM(C51:C52)</f>
        <v>0</v>
      </c>
      <c r="D50" s="191">
        <f t="shared" si="16"/>
        <v>0</v>
      </c>
      <c r="E50" s="191">
        <f t="shared" si="16"/>
        <v>0</v>
      </c>
      <c r="F50" s="191">
        <f t="shared" si="16"/>
        <v>0</v>
      </c>
      <c r="G50" s="191">
        <f t="shared" si="16"/>
        <v>0</v>
      </c>
      <c r="H50" s="191">
        <f t="shared" si="16"/>
        <v>0</v>
      </c>
      <c r="I50" s="191">
        <f t="shared" si="16"/>
        <v>0</v>
      </c>
      <c r="J50" s="191">
        <f t="shared" si="16"/>
        <v>0</v>
      </c>
    </row>
    <row r="51" spans="1:10" s="78" customFormat="1" ht="15">
      <c r="A51" s="120">
        <v>3121</v>
      </c>
      <c r="B51" s="109" t="s">
        <v>65</v>
      </c>
      <c r="C51" s="115"/>
      <c r="D51" s="191"/>
      <c r="E51" s="191"/>
      <c r="F51" s="191">
        <f t="shared" si="15"/>
        <v>0</v>
      </c>
      <c r="G51" s="191"/>
      <c r="H51" s="191"/>
      <c r="I51" s="191"/>
      <c r="J51" s="191">
        <f>G51+H51</f>
        <v>0</v>
      </c>
    </row>
    <row r="52" spans="1:10" s="78" customFormat="1" ht="15">
      <c r="A52" s="120">
        <v>3122</v>
      </c>
      <c r="B52" s="109" t="s">
        <v>66</v>
      </c>
      <c r="C52" s="115"/>
      <c r="D52" s="191"/>
      <c r="E52" s="191"/>
      <c r="F52" s="191">
        <f t="shared" si="15"/>
        <v>0</v>
      </c>
      <c r="G52" s="191"/>
      <c r="H52" s="191"/>
      <c r="I52" s="191"/>
      <c r="J52" s="191">
        <f>G52+H52</f>
        <v>0</v>
      </c>
    </row>
    <row r="53" spans="1:10" s="78" customFormat="1" ht="15">
      <c r="A53" s="120">
        <v>3130</v>
      </c>
      <c r="B53" s="109" t="s">
        <v>67</v>
      </c>
      <c r="C53" s="115">
        <f aca="true" t="shared" si="17" ref="C53:J53">SUM(C54:C55)</f>
        <v>0</v>
      </c>
      <c r="D53" s="191"/>
      <c r="E53" s="191">
        <f t="shared" si="17"/>
        <v>0</v>
      </c>
      <c r="F53" s="191">
        <f t="shared" si="17"/>
        <v>0</v>
      </c>
      <c r="G53" s="191">
        <f t="shared" si="17"/>
        <v>0</v>
      </c>
      <c r="H53" s="191">
        <f t="shared" si="17"/>
        <v>0</v>
      </c>
      <c r="I53" s="191">
        <f t="shared" si="17"/>
        <v>0</v>
      </c>
      <c r="J53" s="191">
        <f t="shared" si="17"/>
        <v>0</v>
      </c>
    </row>
    <row r="54" spans="1:10" s="78" customFormat="1" ht="15">
      <c r="A54" s="120">
        <v>3131</v>
      </c>
      <c r="B54" s="109" t="s">
        <v>68</v>
      </c>
      <c r="C54" s="115"/>
      <c r="D54" s="191"/>
      <c r="E54" s="191"/>
      <c r="F54" s="191">
        <f t="shared" si="15"/>
        <v>0</v>
      </c>
      <c r="G54" s="191"/>
      <c r="H54" s="191"/>
      <c r="I54" s="191"/>
      <c r="J54" s="191">
        <f>G54+H54</f>
        <v>0</v>
      </c>
    </row>
    <row r="55" spans="1:10" s="78" customFormat="1" ht="15">
      <c r="A55" s="120">
        <v>3132</v>
      </c>
      <c r="B55" s="109" t="s">
        <v>69</v>
      </c>
      <c r="C55" s="115"/>
      <c r="D55" s="191"/>
      <c r="E55" s="191"/>
      <c r="F55" s="191">
        <f t="shared" si="15"/>
        <v>0</v>
      </c>
      <c r="G55" s="191"/>
      <c r="H55" s="191"/>
      <c r="I55" s="191"/>
      <c r="J55" s="191">
        <f>G55+H55</f>
        <v>0</v>
      </c>
    </row>
    <row r="56" spans="1:10" s="78" customFormat="1" ht="15">
      <c r="A56" s="120">
        <v>3140</v>
      </c>
      <c r="B56" s="109" t="s">
        <v>70</v>
      </c>
      <c r="C56" s="115">
        <f>SUM(C57:C59)</f>
        <v>0</v>
      </c>
      <c r="D56" s="191">
        <v>3756605</v>
      </c>
      <c r="E56" s="191">
        <v>3756705</v>
      </c>
      <c r="F56" s="192">
        <f>C56+D56</f>
        <v>3756605</v>
      </c>
      <c r="G56" s="191">
        <f>SUM(G57:G59)</f>
        <v>0</v>
      </c>
      <c r="H56" s="191">
        <v>3343395</v>
      </c>
      <c r="I56" s="191">
        <v>3343395</v>
      </c>
      <c r="J56" s="192">
        <f>SUM(J57:J59)</f>
        <v>3343395</v>
      </c>
    </row>
    <row r="57" spans="1:10" s="78" customFormat="1" ht="15">
      <c r="A57" s="120">
        <v>3141</v>
      </c>
      <c r="B57" s="109" t="s">
        <v>71</v>
      </c>
      <c r="C57" s="115"/>
      <c r="D57" s="191"/>
      <c r="E57" s="191"/>
      <c r="F57" s="191">
        <f t="shared" si="15"/>
        <v>0</v>
      </c>
      <c r="G57" s="191"/>
      <c r="H57" s="191"/>
      <c r="I57" s="191"/>
      <c r="J57" s="192">
        <f>G57+H57</f>
        <v>0</v>
      </c>
    </row>
    <row r="58" spans="1:10" s="78" customFormat="1" ht="15">
      <c r="A58" s="120">
        <v>3142</v>
      </c>
      <c r="B58" s="109" t="s">
        <v>72</v>
      </c>
      <c r="C58" s="115"/>
      <c r="D58" s="191">
        <v>3756605</v>
      </c>
      <c r="E58" s="191">
        <v>3756705</v>
      </c>
      <c r="F58" s="192">
        <f t="shared" si="15"/>
        <v>3756605</v>
      </c>
      <c r="G58" s="191"/>
      <c r="H58" s="191">
        <v>3343395</v>
      </c>
      <c r="I58" s="191">
        <v>3343395</v>
      </c>
      <c r="J58" s="192">
        <f>G58+H58</f>
        <v>3343395</v>
      </c>
    </row>
    <row r="59" spans="1:10" s="78" customFormat="1" ht="15">
      <c r="A59" s="120">
        <v>3143</v>
      </c>
      <c r="B59" s="109" t="s">
        <v>73</v>
      </c>
      <c r="C59" s="115"/>
      <c r="D59" s="115"/>
      <c r="E59" s="115"/>
      <c r="F59" s="115">
        <f t="shared" si="15"/>
        <v>0</v>
      </c>
      <c r="G59" s="115"/>
      <c r="H59" s="115"/>
      <c r="I59" s="115"/>
      <c r="J59" s="115">
        <f>G59+H59</f>
        <v>0</v>
      </c>
    </row>
    <row r="60" spans="1:10" s="78" customFormat="1" ht="15">
      <c r="A60" s="120">
        <v>3150</v>
      </c>
      <c r="B60" s="109" t="s">
        <v>74</v>
      </c>
      <c r="C60" s="115"/>
      <c r="D60" s="115"/>
      <c r="E60" s="115"/>
      <c r="F60" s="115">
        <f t="shared" si="15"/>
        <v>0</v>
      </c>
      <c r="G60" s="115"/>
      <c r="H60" s="115"/>
      <c r="I60" s="115"/>
      <c r="J60" s="115">
        <f>G60+H60</f>
        <v>0</v>
      </c>
    </row>
    <row r="61" spans="1:10" s="78" customFormat="1" ht="15">
      <c r="A61" s="120">
        <v>3160</v>
      </c>
      <c r="B61" s="109" t="s">
        <v>75</v>
      </c>
      <c r="C61" s="115"/>
      <c r="D61" s="115"/>
      <c r="E61" s="115"/>
      <c r="F61" s="115">
        <f t="shared" si="15"/>
        <v>0</v>
      </c>
      <c r="G61" s="115"/>
      <c r="H61" s="115"/>
      <c r="I61" s="115"/>
      <c r="J61" s="115">
        <f>G61+H61</f>
        <v>0</v>
      </c>
    </row>
    <row r="62" spans="1:10" s="78" customFormat="1" ht="15">
      <c r="A62" s="119">
        <v>3200</v>
      </c>
      <c r="B62" s="108" t="s">
        <v>76</v>
      </c>
      <c r="C62" s="114">
        <f aca="true" t="shared" si="18" ref="C62:J62">SUM(C63:C66)</f>
        <v>0</v>
      </c>
      <c r="D62" s="114">
        <f t="shared" si="18"/>
        <v>0</v>
      </c>
      <c r="E62" s="114">
        <f t="shared" si="18"/>
        <v>0</v>
      </c>
      <c r="F62" s="114">
        <f t="shared" si="18"/>
        <v>0</v>
      </c>
      <c r="G62" s="114">
        <f t="shared" si="18"/>
        <v>0</v>
      </c>
      <c r="H62" s="114">
        <f t="shared" si="18"/>
        <v>0</v>
      </c>
      <c r="I62" s="114">
        <f t="shared" si="18"/>
        <v>0</v>
      </c>
      <c r="J62" s="114">
        <f t="shared" si="18"/>
        <v>0</v>
      </c>
    </row>
    <row r="63" spans="1:10" s="78" customFormat="1" ht="15">
      <c r="A63" s="120">
        <v>3210</v>
      </c>
      <c r="B63" s="109" t="s">
        <v>77</v>
      </c>
      <c r="C63" s="115"/>
      <c r="D63" s="115"/>
      <c r="E63" s="115"/>
      <c r="F63" s="115">
        <f t="shared" si="15"/>
        <v>0</v>
      </c>
      <c r="G63" s="115"/>
      <c r="H63" s="115"/>
      <c r="I63" s="115"/>
      <c r="J63" s="115">
        <f>G63+H63</f>
        <v>0</v>
      </c>
    </row>
    <row r="64" spans="1:10" s="78" customFormat="1" ht="15">
      <c r="A64" s="120">
        <v>3220</v>
      </c>
      <c r="B64" s="109" t="s">
        <v>78</v>
      </c>
      <c r="C64" s="115"/>
      <c r="D64" s="115"/>
      <c r="E64" s="115"/>
      <c r="F64" s="115">
        <f t="shared" si="15"/>
        <v>0</v>
      </c>
      <c r="G64" s="115"/>
      <c r="H64" s="115"/>
      <c r="I64" s="115"/>
      <c r="J64" s="115">
        <f>G64+H64</f>
        <v>0</v>
      </c>
    </row>
    <row r="65" spans="1:10" s="78" customFormat="1" ht="15">
      <c r="A65" s="120">
        <v>3230</v>
      </c>
      <c r="B65" s="109" t="s">
        <v>79</v>
      </c>
      <c r="C65" s="115"/>
      <c r="D65" s="115"/>
      <c r="E65" s="115"/>
      <c r="F65" s="115">
        <f t="shared" si="15"/>
        <v>0</v>
      </c>
      <c r="G65" s="115"/>
      <c r="H65" s="115"/>
      <c r="I65" s="115"/>
      <c r="J65" s="115">
        <f>G65+H65</f>
        <v>0</v>
      </c>
    </row>
    <row r="66" spans="1:10" s="78" customFormat="1" ht="15">
      <c r="A66" s="121">
        <v>3240</v>
      </c>
      <c r="B66" s="109" t="s">
        <v>80</v>
      </c>
      <c r="C66" s="191"/>
      <c r="D66" s="191"/>
      <c r="E66" s="191"/>
      <c r="F66" s="191">
        <f t="shared" si="15"/>
        <v>0</v>
      </c>
      <c r="G66" s="191"/>
      <c r="H66" s="191"/>
      <c r="I66" s="191"/>
      <c r="J66" s="191">
        <f>G66+H66</f>
        <v>0</v>
      </c>
    </row>
    <row r="67" spans="1:10" s="78" customFormat="1" ht="15">
      <c r="A67" s="165"/>
      <c r="B67" s="101" t="s">
        <v>113</v>
      </c>
      <c r="C67" s="214">
        <f aca="true" t="shared" si="19" ref="C67:H67">C6+C47</f>
        <v>48836191</v>
      </c>
      <c r="D67" s="214">
        <f t="shared" si="19"/>
        <v>14295328</v>
      </c>
      <c r="E67" s="214">
        <f t="shared" si="19"/>
        <v>3756705</v>
      </c>
      <c r="F67" s="214">
        <f t="shared" si="19"/>
        <v>63131519</v>
      </c>
      <c r="G67" s="214">
        <f t="shared" si="19"/>
        <v>52335802</v>
      </c>
      <c r="H67" s="214">
        <f t="shared" si="19"/>
        <v>14509857</v>
      </c>
      <c r="I67" s="192">
        <v>3343395</v>
      </c>
      <c r="J67" s="214">
        <f>H67+G67</f>
        <v>66845659</v>
      </c>
    </row>
    <row r="68" spans="1:10" s="78" customFormat="1" ht="15">
      <c r="A68" s="198"/>
      <c r="B68" s="199"/>
      <c r="C68" s="200"/>
      <c r="D68" s="200"/>
      <c r="E68" s="200"/>
      <c r="F68" s="200"/>
      <c r="G68" s="200"/>
      <c r="H68" s="200"/>
      <c r="I68" s="200"/>
      <c r="J68" s="200"/>
    </row>
    <row r="69" spans="1:10" ht="15.75">
      <c r="A69" s="56" t="s">
        <v>353</v>
      </c>
      <c r="B69" s="56"/>
      <c r="C69" s="56"/>
      <c r="D69" s="196"/>
      <c r="E69" s="196"/>
      <c r="F69" s="196"/>
      <c r="G69" s="196"/>
      <c r="H69" s="196"/>
      <c r="I69" s="196"/>
      <c r="J69" s="37" t="s">
        <v>112</v>
      </c>
    </row>
    <row r="70" spans="1:10" ht="15">
      <c r="A70" s="329" t="s">
        <v>157</v>
      </c>
      <c r="B70" s="329" t="s">
        <v>98</v>
      </c>
      <c r="C70" s="335" t="s">
        <v>163</v>
      </c>
      <c r="D70" s="335"/>
      <c r="E70" s="335"/>
      <c r="F70" s="335"/>
      <c r="G70" s="335" t="s">
        <v>253</v>
      </c>
      <c r="H70" s="335"/>
      <c r="I70" s="335"/>
      <c r="J70" s="336"/>
    </row>
    <row r="71" spans="1:10" ht="45">
      <c r="A71" s="331"/>
      <c r="B71" s="330"/>
      <c r="C71" s="170" t="s">
        <v>25</v>
      </c>
      <c r="D71" s="118" t="s">
        <v>26</v>
      </c>
      <c r="E71" s="155" t="s">
        <v>116</v>
      </c>
      <c r="F71" s="155" t="s">
        <v>119</v>
      </c>
      <c r="G71" s="170" t="s">
        <v>25</v>
      </c>
      <c r="H71" s="118" t="s">
        <v>26</v>
      </c>
      <c r="I71" s="155" t="s">
        <v>116</v>
      </c>
      <c r="J71" s="155" t="s">
        <v>120</v>
      </c>
    </row>
    <row r="72" spans="1:10" s="78" customFormat="1" ht="15">
      <c r="A72" s="63">
        <v>1</v>
      </c>
      <c r="B72" s="63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78" customFormat="1" ht="15">
      <c r="A73" s="63"/>
      <c r="B73" s="77"/>
      <c r="C73" s="150"/>
      <c r="D73" s="127"/>
      <c r="E73" s="127"/>
      <c r="F73" s="127"/>
      <c r="G73" s="127"/>
      <c r="H73" s="127"/>
      <c r="I73" s="127"/>
      <c r="J73" s="127"/>
    </row>
    <row r="74" spans="1:10" s="78" customFormat="1" ht="15">
      <c r="A74" s="63"/>
      <c r="B74" s="77"/>
      <c r="C74" s="150"/>
      <c r="D74" s="127"/>
      <c r="E74" s="127"/>
      <c r="F74" s="127"/>
      <c r="G74" s="127"/>
      <c r="H74" s="127"/>
      <c r="I74" s="127"/>
      <c r="J74" s="127"/>
    </row>
    <row r="75" spans="1:10" s="78" customFormat="1" ht="15">
      <c r="A75" s="126"/>
      <c r="B75" s="101" t="s">
        <v>113</v>
      </c>
      <c r="C75" s="125"/>
      <c r="D75" s="105"/>
      <c r="E75" s="105"/>
      <c r="F75" s="105"/>
      <c r="G75" s="105"/>
      <c r="H75" s="105"/>
      <c r="I75" s="105"/>
      <c r="J75" s="105"/>
    </row>
  </sheetData>
  <mergeCells count="12">
    <mergeCell ref="B3:B4"/>
    <mergeCell ref="A3:A4"/>
    <mergeCell ref="B70:B71"/>
    <mergeCell ref="A44:A45"/>
    <mergeCell ref="B44:B45"/>
    <mergeCell ref="A70:A71"/>
    <mergeCell ref="G3:J3"/>
    <mergeCell ref="C70:F70"/>
    <mergeCell ref="C3:F3"/>
    <mergeCell ref="C44:F44"/>
    <mergeCell ref="G44:J44"/>
    <mergeCell ref="G70:J70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76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SheetLayoutView="90" workbookViewId="0" topLeftCell="B4">
      <selection activeCell="B14" sqref="B14:F15"/>
    </sheetView>
  </sheetViews>
  <sheetFormatPr defaultColWidth="9.00390625" defaultRowHeight="12.75"/>
  <cols>
    <col min="1" max="1" width="3.625" style="36" customWidth="1"/>
    <col min="2" max="2" width="31.25390625" style="36" customWidth="1"/>
    <col min="3" max="3" width="11.75390625" style="36" customWidth="1"/>
    <col min="4" max="5" width="11.625" style="36" customWidth="1"/>
    <col min="6" max="6" width="12.875" style="36" customWidth="1"/>
    <col min="7" max="7" width="12.75390625" style="36" customWidth="1"/>
    <col min="8" max="8" width="12.25390625" style="36" customWidth="1"/>
    <col min="9" max="9" width="12.875" style="36" customWidth="1"/>
    <col min="10" max="10" width="13.125" style="36" customWidth="1"/>
    <col min="11" max="11" width="11.125" style="36" customWidth="1"/>
    <col min="12" max="12" width="12.625" style="36" customWidth="1"/>
    <col min="13" max="13" width="11.625" style="36" customWidth="1"/>
    <col min="14" max="14" width="13.25390625" style="36" customWidth="1"/>
    <col min="15" max="16384" width="9.125" style="36" customWidth="1"/>
  </cols>
  <sheetData>
    <row r="1" spans="6:14" s="60" customFormat="1" ht="15.75">
      <c r="F1" s="34"/>
      <c r="G1" s="34"/>
      <c r="H1" s="34"/>
      <c r="I1" s="34"/>
      <c r="J1" s="34"/>
      <c r="K1" s="54"/>
      <c r="L1" s="131"/>
      <c r="M1" s="131"/>
      <c r="N1" s="141"/>
    </row>
    <row r="2" spans="1:14" s="60" customFormat="1" ht="15.75">
      <c r="A2" s="34" t="s">
        <v>121</v>
      </c>
      <c r="B2" s="34"/>
      <c r="C2" s="34"/>
      <c r="D2" s="34"/>
      <c r="E2" s="34"/>
      <c r="F2" s="34"/>
      <c r="G2" s="34"/>
      <c r="H2" s="34"/>
      <c r="I2" s="34"/>
      <c r="J2" s="34"/>
      <c r="K2" s="54"/>
      <c r="L2" s="131"/>
      <c r="M2" s="131"/>
      <c r="N2" s="141"/>
    </row>
    <row r="3" spans="1:14" ht="15.75" customHeight="1">
      <c r="A3" s="35" t="s">
        <v>265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112</v>
      </c>
    </row>
    <row r="4" spans="1:14" s="107" customFormat="1" ht="15" customHeight="1">
      <c r="A4" s="329" t="s">
        <v>11</v>
      </c>
      <c r="B4" s="329" t="s">
        <v>122</v>
      </c>
      <c r="C4" s="319" t="s">
        <v>249</v>
      </c>
      <c r="D4" s="320"/>
      <c r="E4" s="320"/>
      <c r="F4" s="321"/>
      <c r="G4" s="319" t="s">
        <v>250</v>
      </c>
      <c r="H4" s="320"/>
      <c r="I4" s="320"/>
      <c r="J4" s="321"/>
      <c r="K4" s="319" t="s">
        <v>251</v>
      </c>
      <c r="L4" s="320"/>
      <c r="M4" s="320"/>
      <c r="N4" s="321"/>
    </row>
    <row r="5" spans="1:14" s="78" customFormat="1" ht="60">
      <c r="A5" s="331"/>
      <c r="B5" s="331"/>
      <c r="C5" s="170" t="s">
        <v>25</v>
      </c>
      <c r="D5" s="118" t="s">
        <v>26</v>
      </c>
      <c r="E5" s="155" t="s">
        <v>116</v>
      </c>
      <c r="F5" s="155" t="s">
        <v>119</v>
      </c>
      <c r="G5" s="170" t="s">
        <v>25</v>
      </c>
      <c r="H5" s="118" t="s">
        <v>26</v>
      </c>
      <c r="I5" s="155" t="s">
        <v>116</v>
      </c>
      <c r="J5" s="155" t="s">
        <v>120</v>
      </c>
      <c r="K5" s="170" t="s">
        <v>25</v>
      </c>
      <c r="L5" s="118" t="s">
        <v>26</v>
      </c>
      <c r="M5" s="155" t="s">
        <v>116</v>
      </c>
      <c r="N5" s="155" t="s">
        <v>19</v>
      </c>
    </row>
    <row r="6" spans="1:14" s="78" customFormat="1" ht="1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spans="1:14" s="78" customFormat="1" ht="30">
      <c r="A7" s="151">
        <v>1</v>
      </c>
      <c r="B7" s="135" t="s">
        <v>236</v>
      </c>
      <c r="C7" s="96">
        <f>'6.1-6.2.'!C68</f>
        <v>36345119</v>
      </c>
      <c r="D7" s="96">
        <v>7280008</v>
      </c>
      <c r="E7" s="96">
        <f>'6.1-6.2.'!E68</f>
        <v>1400641</v>
      </c>
      <c r="F7" s="96">
        <f>'6.1-6.2.'!F68</f>
        <v>44224019</v>
      </c>
      <c r="G7" s="96">
        <v>41430500</v>
      </c>
      <c r="H7" s="96">
        <v>8859792</v>
      </c>
      <c r="I7" s="96">
        <v>1734792</v>
      </c>
      <c r="J7" s="96">
        <f>H7+G7</f>
        <v>50290292</v>
      </c>
      <c r="K7" s="96">
        <v>45339400</v>
      </c>
      <c r="L7" s="96">
        <v>9978800</v>
      </c>
      <c r="M7" s="96"/>
      <c r="N7" s="96">
        <f>K7+L7</f>
        <v>55318200</v>
      </c>
    </row>
    <row r="8" spans="1:14" s="78" customFormat="1" ht="48" customHeight="1">
      <c r="A8" s="151">
        <v>2</v>
      </c>
      <c r="B8" s="135" t="s">
        <v>239</v>
      </c>
      <c r="C8" s="258"/>
      <c r="D8" s="96">
        <v>598892</v>
      </c>
      <c r="E8" s="96">
        <v>598892</v>
      </c>
      <c r="F8" s="217">
        <f>E8</f>
        <v>598892</v>
      </c>
      <c r="G8" s="258"/>
      <c r="H8" s="96">
        <v>154208</v>
      </c>
      <c r="I8" s="96">
        <v>154208</v>
      </c>
      <c r="J8" s="217">
        <f>G8+H8</f>
        <v>154208</v>
      </c>
      <c r="K8" s="97"/>
      <c r="L8" s="96"/>
      <c r="M8" s="96"/>
      <c r="N8" s="217">
        <f>L8</f>
        <v>0</v>
      </c>
    </row>
    <row r="9" spans="1:14" s="78" customFormat="1" ht="120" customHeight="1">
      <c r="A9" s="151">
        <v>3</v>
      </c>
      <c r="B9" s="270" t="s">
        <v>350</v>
      </c>
      <c r="C9" s="135"/>
      <c r="D9" s="135"/>
      <c r="E9" s="135"/>
      <c r="F9" s="135"/>
      <c r="G9" s="258"/>
      <c r="H9" s="258"/>
      <c r="I9" s="258"/>
      <c r="J9" s="259"/>
      <c r="K9" s="97"/>
      <c r="L9" s="96">
        <v>110000</v>
      </c>
      <c r="M9" s="96">
        <v>110000</v>
      </c>
      <c r="N9" s="217">
        <v>110000</v>
      </c>
    </row>
    <row r="10" spans="1:14" s="78" customFormat="1" ht="87.75" customHeight="1">
      <c r="A10" s="151">
        <v>4</v>
      </c>
      <c r="B10" s="135" t="s">
        <v>318</v>
      </c>
      <c r="C10" s="258"/>
      <c r="D10" s="258"/>
      <c r="E10" s="258"/>
      <c r="F10" s="259"/>
      <c r="G10" s="258"/>
      <c r="H10" s="258"/>
      <c r="I10" s="258"/>
      <c r="J10" s="259"/>
      <c r="K10" s="97"/>
      <c r="L10" s="96">
        <v>660000</v>
      </c>
      <c r="M10" s="96">
        <v>660000</v>
      </c>
      <c r="N10" s="217">
        <v>660000</v>
      </c>
    </row>
    <row r="11" spans="1:14" s="78" customFormat="1" ht="15">
      <c r="A11" s="118"/>
      <c r="B11" s="32" t="s">
        <v>113</v>
      </c>
      <c r="C11" s="206">
        <f>C7</f>
        <v>36345119</v>
      </c>
      <c r="D11" s="206">
        <f>D8+D7</f>
        <v>7878900</v>
      </c>
      <c r="E11" s="206">
        <f>E8+E7</f>
        <v>1999533</v>
      </c>
      <c r="F11" s="206">
        <f>F7</f>
        <v>44224019</v>
      </c>
      <c r="G11" s="206">
        <f>G7</f>
        <v>41430500</v>
      </c>
      <c r="H11" s="206">
        <f>H8+H7</f>
        <v>9014000</v>
      </c>
      <c r="I11" s="206">
        <f>I8+I7</f>
        <v>1889000</v>
      </c>
      <c r="J11" s="206">
        <f>J8+J7</f>
        <v>50444500</v>
      </c>
      <c r="K11" s="214">
        <f>K7</f>
        <v>45339400</v>
      </c>
      <c r="L11" s="214">
        <f>L10+L9+L7</f>
        <v>10748800</v>
      </c>
      <c r="M11" s="214">
        <f>M10+M9+M7</f>
        <v>770000</v>
      </c>
      <c r="N11" s="214">
        <f>N10+N9+N7</f>
        <v>56088200</v>
      </c>
    </row>
    <row r="12" s="78" customFormat="1" ht="15"/>
    <row r="13" spans="1:14" s="78" customFormat="1" ht="15.75">
      <c r="A13" s="35" t="s">
        <v>298</v>
      </c>
      <c r="C13" s="130"/>
      <c r="D13" s="130"/>
      <c r="E13" s="130"/>
      <c r="F13" s="130"/>
      <c r="G13" s="130"/>
      <c r="H13" s="130"/>
      <c r="I13" s="130"/>
      <c r="J13" s="130"/>
      <c r="N13" s="37" t="s">
        <v>112</v>
      </c>
    </row>
    <row r="14" spans="1:14" s="78" customFormat="1" ht="15">
      <c r="A14" s="329" t="s">
        <v>11</v>
      </c>
      <c r="B14" s="341" t="s">
        <v>122</v>
      </c>
      <c r="C14" s="342"/>
      <c r="D14" s="342"/>
      <c r="E14" s="342"/>
      <c r="F14" s="343"/>
      <c r="G14" s="332" t="s">
        <v>163</v>
      </c>
      <c r="H14" s="333"/>
      <c r="I14" s="333"/>
      <c r="J14" s="334"/>
      <c r="K14" s="332" t="s">
        <v>253</v>
      </c>
      <c r="L14" s="333"/>
      <c r="M14" s="333"/>
      <c r="N14" s="334"/>
    </row>
    <row r="15" spans="1:14" s="78" customFormat="1" ht="60">
      <c r="A15" s="331"/>
      <c r="B15" s="344"/>
      <c r="C15" s="345"/>
      <c r="D15" s="345"/>
      <c r="E15" s="345"/>
      <c r="F15" s="346"/>
      <c r="G15" s="170" t="s">
        <v>25</v>
      </c>
      <c r="H15" s="118" t="s">
        <v>26</v>
      </c>
      <c r="I15" s="155" t="s">
        <v>116</v>
      </c>
      <c r="J15" s="155" t="s">
        <v>119</v>
      </c>
      <c r="K15" s="170" t="s">
        <v>25</v>
      </c>
      <c r="L15" s="118" t="s">
        <v>26</v>
      </c>
      <c r="M15" s="155" t="s">
        <v>116</v>
      </c>
      <c r="N15" s="155" t="s">
        <v>120</v>
      </c>
    </row>
    <row r="16" spans="1:14" s="78" customFormat="1" ht="15">
      <c r="A16" s="63">
        <v>1</v>
      </c>
      <c r="B16" s="347">
        <v>2</v>
      </c>
      <c r="C16" s="347"/>
      <c r="D16" s="347"/>
      <c r="E16" s="347"/>
      <c r="F16" s="347"/>
      <c r="G16" s="63">
        <v>3</v>
      </c>
      <c r="H16" s="63">
        <v>4</v>
      </c>
      <c r="I16" s="63">
        <v>5</v>
      </c>
      <c r="J16" s="63">
        <v>6</v>
      </c>
      <c r="K16" s="63">
        <v>7</v>
      </c>
      <c r="L16" s="63">
        <v>8</v>
      </c>
      <c r="M16" s="63">
        <v>9</v>
      </c>
      <c r="N16" s="63">
        <v>10</v>
      </c>
    </row>
    <row r="17" spans="1:14" s="78" customFormat="1" ht="27.75" customHeight="1">
      <c r="A17" s="151">
        <v>1</v>
      </c>
      <c r="B17" s="348" t="s">
        <v>236</v>
      </c>
      <c r="C17" s="348"/>
      <c r="D17" s="348"/>
      <c r="E17" s="348"/>
      <c r="F17" s="348"/>
      <c r="G17" s="96">
        <v>48836191</v>
      </c>
      <c r="H17" s="96">
        <v>10538723</v>
      </c>
      <c r="I17" s="96"/>
      <c r="J17" s="96">
        <f>G17+H17</f>
        <v>59374914</v>
      </c>
      <c r="K17" s="96">
        <v>52335802</v>
      </c>
      <c r="L17" s="96">
        <v>11166462</v>
      </c>
      <c r="M17" s="96"/>
      <c r="N17" s="96">
        <f>K17+L17</f>
        <v>63502264</v>
      </c>
    </row>
    <row r="18" spans="1:14" s="78" customFormat="1" ht="36.75" customHeight="1">
      <c r="A18" s="151">
        <v>2</v>
      </c>
      <c r="B18" s="337" t="s">
        <v>326</v>
      </c>
      <c r="C18" s="338"/>
      <c r="D18" s="338"/>
      <c r="E18" s="338"/>
      <c r="F18" s="339"/>
      <c r="G18" s="96"/>
      <c r="H18" s="96">
        <v>3756605</v>
      </c>
      <c r="I18" s="96">
        <v>3756605</v>
      </c>
      <c r="J18" s="96">
        <v>3756605</v>
      </c>
      <c r="K18" s="96"/>
      <c r="L18" s="96">
        <v>3343395</v>
      </c>
      <c r="M18" s="96">
        <v>3343395</v>
      </c>
      <c r="N18" s="96">
        <v>3343395</v>
      </c>
    </row>
    <row r="19" spans="1:14" s="78" customFormat="1" ht="15.75">
      <c r="A19" s="118"/>
      <c r="B19" s="340" t="s">
        <v>113</v>
      </c>
      <c r="C19" s="340"/>
      <c r="D19" s="340"/>
      <c r="E19" s="340"/>
      <c r="F19" s="340"/>
      <c r="G19" s="208">
        <f>G17</f>
        <v>48836191</v>
      </c>
      <c r="H19" s="208">
        <f>H18+H17</f>
        <v>14295328</v>
      </c>
      <c r="I19" s="208">
        <f>I18+I17</f>
        <v>3756605</v>
      </c>
      <c r="J19" s="208">
        <f>H19+G19</f>
        <v>63131519</v>
      </c>
      <c r="K19" s="208">
        <f>K17</f>
        <v>52335802</v>
      </c>
      <c r="L19" s="208">
        <f>L18+L17</f>
        <v>14509857</v>
      </c>
      <c r="M19" s="208">
        <f>M18+M17</f>
        <v>3343395</v>
      </c>
      <c r="N19" s="208">
        <f>N18+N17</f>
        <v>66845659</v>
      </c>
    </row>
    <row r="20" spans="7:14" ht="14.25">
      <c r="G20" s="177"/>
      <c r="H20" s="177"/>
      <c r="I20" s="177"/>
      <c r="J20" s="177"/>
      <c r="K20" s="177"/>
      <c r="L20" s="177"/>
      <c r="M20" s="233"/>
      <c r="N20" s="177"/>
    </row>
  </sheetData>
  <mergeCells count="13">
    <mergeCell ref="K14:N14"/>
    <mergeCell ref="A14:A15"/>
    <mergeCell ref="K4:N4"/>
    <mergeCell ref="B19:F19"/>
    <mergeCell ref="G4:J4"/>
    <mergeCell ref="B14:F15"/>
    <mergeCell ref="B16:F16"/>
    <mergeCell ref="B17:F17"/>
    <mergeCell ref="B4:B5"/>
    <mergeCell ref="G14:J14"/>
    <mergeCell ref="B18:F18"/>
    <mergeCell ref="A4:A5"/>
    <mergeCell ref="C4:F4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Zeros="0" zoomScaleSheetLayoutView="90" workbookViewId="0" topLeftCell="B19">
      <selection activeCell="N32" sqref="N32"/>
    </sheetView>
  </sheetViews>
  <sheetFormatPr defaultColWidth="9.00390625" defaultRowHeight="12.75"/>
  <cols>
    <col min="1" max="1" width="7.125" style="36" customWidth="1"/>
    <col min="2" max="2" width="44.1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9.25390625" style="36" customWidth="1"/>
    <col min="9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0" customFormat="1" ht="15.75">
      <c r="H1" s="34"/>
      <c r="I1" s="34"/>
      <c r="J1" s="131"/>
      <c r="L1" s="54"/>
      <c r="M1" s="131"/>
      <c r="N1" s="131"/>
      <c r="O1" s="141"/>
    </row>
    <row r="2" spans="1:15" s="60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131"/>
      <c r="K2" s="131"/>
      <c r="L2" s="54"/>
      <c r="M2" s="131"/>
      <c r="N2" s="131"/>
      <c r="O2" s="141"/>
    </row>
    <row r="3" spans="1:14" ht="15.75">
      <c r="A3" s="35" t="s">
        <v>266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07" customFormat="1" ht="15">
      <c r="A4" s="329" t="s">
        <v>11</v>
      </c>
      <c r="B4" s="329" t="s">
        <v>12</v>
      </c>
      <c r="C4" s="329" t="s">
        <v>13</v>
      </c>
      <c r="D4" s="341" t="s">
        <v>14</v>
      </c>
      <c r="E4" s="342"/>
      <c r="F4" s="343"/>
      <c r="G4" s="332" t="s">
        <v>249</v>
      </c>
      <c r="H4" s="333"/>
      <c r="I4" s="334"/>
      <c r="J4" s="332" t="s">
        <v>250</v>
      </c>
      <c r="K4" s="333"/>
      <c r="L4" s="334"/>
      <c r="M4" s="335" t="s">
        <v>251</v>
      </c>
      <c r="N4" s="335"/>
      <c r="O4" s="335"/>
    </row>
    <row r="5" spans="1:15" s="107" customFormat="1" ht="30">
      <c r="A5" s="331"/>
      <c r="B5" s="331"/>
      <c r="C5" s="331"/>
      <c r="D5" s="344"/>
      <c r="E5" s="345"/>
      <c r="F5" s="346"/>
      <c r="G5" s="171" t="s">
        <v>25</v>
      </c>
      <c r="H5" s="171" t="s">
        <v>26</v>
      </c>
      <c r="I5" s="155" t="s">
        <v>124</v>
      </c>
      <c r="J5" s="171" t="s">
        <v>25</v>
      </c>
      <c r="K5" s="171" t="s">
        <v>26</v>
      </c>
      <c r="L5" s="155" t="s">
        <v>125</v>
      </c>
      <c r="M5" s="118" t="s">
        <v>25</v>
      </c>
      <c r="N5" s="118" t="s">
        <v>26</v>
      </c>
      <c r="O5" s="155" t="s">
        <v>126</v>
      </c>
    </row>
    <row r="6" spans="1:15" s="78" customFormat="1" ht="15">
      <c r="A6" s="63">
        <v>1</v>
      </c>
      <c r="B6" s="63">
        <v>2</v>
      </c>
      <c r="C6" s="63">
        <v>3</v>
      </c>
      <c r="D6" s="370">
        <v>4</v>
      </c>
      <c r="E6" s="371"/>
      <c r="F6" s="372"/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>
        <v>11</v>
      </c>
      <c r="N6" s="63">
        <v>12</v>
      </c>
      <c r="O6" s="63">
        <v>13</v>
      </c>
    </row>
    <row r="7" spans="1:15" s="78" customFormat="1" ht="15">
      <c r="A7" s="118" t="s">
        <v>212</v>
      </c>
      <c r="B7" s="178" t="s">
        <v>174</v>
      </c>
      <c r="C7" s="132"/>
      <c r="D7" s="349"/>
      <c r="E7" s="350"/>
      <c r="F7" s="351"/>
      <c r="G7" s="133"/>
      <c r="H7" s="133"/>
      <c r="I7" s="133"/>
      <c r="J7" s="133"/>
      <c r="K7" s="133"/>
      <c r="L7" s="133"/>
      <c r="M7" s="133"/>
      <c r="N7" s="133"/>
      <c r="O7" s="150"/>
    </row>
    <row r="8" spans="1:15" s="78" customFormat="1" ht="15.75">
      <c r="A8" s="209" t="s">
        <v>218</v>
      </c>
      <c r="B8" s="99" t="s">
        <v>175</v>
      </c>
      <c r="C8" s="132" t="s">
        <v>195</v>
      </c>
      <c r="D8" s="349" t="s">
        <v>202</v>
      </c>
      <c r="E8" s="350"/>
      <c r="F8" s="351"/>
      <c r="G8" s="185">
        <v>3</v>
      </c>
      <c r="H8" s="185"/>
      <c r="I8" s="185">
        <v>3</v>
      </c>
      <c r="J8" s="185">
        <v>3</v>
      </c>
      <c r="K8" s="185"/>
      <c r="L8" s="185">
        <v>3</v>
      </c>
      <c r="M8" s="185">
        <v>3</v>
      </c>
      <c r="N8" s="185"/>
      <c r="O8" s="186">
        <v>3</v>
      </c>
    </row>
    <row r="9" spans="1:15" s="78" customFormat="1" ht="15">
      <c r="A9" s="209" t="s">
        <v>219</v>
      </c>
      <c r="B9" s="99" t="s">
        <v>176</v>
      </c>
      <c r="C9" s="132" t="s">
        <v>195</v>
      </c>
      <c r="D9" s="361" t="s">
        <v>203</v>
      </c>
      <c r="E9" s="362"/>
      <c r="F9" s="363"/>
      <c r="G9" s="204">
        <v>331.3</v>
      </c>
      <c r="H9" s="204"/>
      <c r="I9" s="204">
        <f>G9</f>
        <v>331.3</v>
      </c>
      <c r="J9" s="204">
        <v>344</v>
      </c>
      <c r="K9" s="204"/>
      <c r="L9" s="204">
        <v>344</v>
      </c>
      <c r="M9" s="204">
        <v>344</v>
      </c>
      <c r="N9" s="204"/>
      <c r="O9" s="63">
        <v>344</v>
      </c>
    </row>
    <row r="10" spans="1:15" s="78" customFormat="1" ht="23.25" customHeight="1">
      <c r="A10" s="128"/>
      <c r="B10" s="129" t="s">
        <v>177</v>
      </c>
      <c r="C10" s="134"/>
      <c r="D10" s="364"/>
      <c r="E10" s="365"/>
      <c r="F10" s="366"/>
      <c r="G10" s="205"/>
      <c r="H10" s="205"/>
      <c r="I10" s="205"/>
      <c r="J10" s="205"/>
      <c r="K10" s="205"/>
      <c r="L10" s="205"/>
      <c r="M10" s="205"/>
      <c r="N10" s="205"/>
      <c r="O10" s="63"/>
    </row>
    <row r="11" spans="1:15" s="78" customFormat="1" ht="30">
      <c r="A11" s="209" t="s">
        <v>220</v>
      </c>
      <c r="B11" s="135" t="s">
        <v>178</v>
      </c>
      <c r="C11" s="136" t="s">
        <v>195</v>
      </c>
      <c r="D11" s="367"/>
      <c r="E11" s="368"/>
      <c r="F11" s="369"/>
      <c r="G11" s="205">
        <v>5</v>
      </c>
      <c r="H11" s="205"/>
      <c r="I11" s="205">
        <v>5</v>
      </c>
      <c r="J11" s="205">
        <v>9</v>
      </c>
      <c r="K11" s="205"/>
      <c r="L11" s="205">
        <v>9</v>
      </c>
      <c r="M11" s="205">
        <v>9</v>
      </c>
      <c r="N11" s="205"/>
      <c r="O11" s="63">
        <v>9</v>
      </c>
    </row>
    <row r="12" spans="1:15" s="78" customFormat="1" ht="15">
      <c r="A12" s="209" t="s">
        <v>241</v>
      </c>
      <c r="B12" s="135" t="s">
        <v>316</v>
      </c>
      <c r="C12" s="136" t="s">
        <v>201</v>
      </c>
      <c r="D12" s="349" t="s">
        <v>242</v>
      </c>
      <c r="E12" s="350"/>
      <c r="F12" s="351"/>
      <c r="G12" s="205"/>
      <c r="H12" s="205"/>
      <c r="I12" s="205"/>
      <c r="J12" s="205"/>
      <c r="K12" s="205"/>
      <c r="L12" s="205"/>
      <c r="M12" s="205"/>
      <c r="N12" s="205">
        <v>493.48</v>
      </c>
      <c r="O12" s="205">
        <v>493.48</v>
      </c>
    </row>
    <row r="13" spans="1:15" s="78" customFormat="1" ht="15">
      <c r="A13" s="209" t="s">
        <v>331</v>
      </c>
      <c r="B13" s="135" t="s">
        <v>327</v>
      </c>
      <c r="C13" s="136" t="s">
        <v>201</v>
      </c>
      <c r="D13" s="349" t="s">
        <v>242</v>
      </c>
      <c r="E13" s="350"/>
      <c r="F13" s="351"/>
      <c r="G13" s="205"/>
      <c r="H13" s="205">
        <v>459.6</v>
      </c>
      <c r="I13" s="205">
        <v>459.6</v>
      </c>
      <c r="J13" s="205"/>
      <c r="K13" s="205">
        <v>830.22</v>
      </c>
      <c r="L13" s="205">
        <v>830.22</v>
      </c>
      <c r="M13" s="205"/>
      <c r="N13" s="205"/>
      <c r="O13" s="63"/>
    </row>
    <row r="14" spans="1:15" s="78" customFormat="1" ht="15">
      <c r="A14" s="118" t="s">
        <v>213</v>
      </c>
      <c r="B14" s="151" t="s">
        <v>179</v>
      </c>
      <c r="C14" s="136"/>
      <c r="D14" s="352" t="s">
        <v>204</v>
      </c>
      <c r="E14" s="353"/>
      <c r="F14" s="354"/>
      <c r="G14" s="205"/>
      <c r="H14" s="205"/>
      <c r="I14" s="205"/>
      <c r="J14" s="205"/>
      <c r="K14" s="205"/>
      <c r="L14" s="205"/>
      <c r="M14" s="205"/>
      <c r="N14" s="205"/>
      <c r="O14" s="63"/>
    </row>
    <row r="15" spans="1:15" s="78" customFormat="1" ht="15">
      <c r="A15" s="118" t="s">
        <v>214</v>
      </c>
      <c r="B15" s="135" t="s">
        <v>180</v>
      </c>
      <c r="C15" s="136" t="s">
        <v>196</v>
      </c>
      <c r="D15" s="373"/>
      <c r="E15" s="374"/>
      <c r="F15" s="375"/>
      <c r="G15" s="205">
        <v>430</v>
      </c>
      <c r="H15" s="205">
        <v>430</v>
      </c>
      <c r="I15" s="205">
        <v>430</v>
      </c>
      <c r="J15" s="205">
        <v>430</v>
      </c>
      <c r="K15" s="205">
        <v>430</v>
      </c>
      <c r="L15" s="205">
        <v>430</v>
      </c>
      <c r="M15" s="205">
        <v>430</v>
      </c>
      <c r="N15" s="205">
        <v>430</v>
      </c>
      <c r="O15" s="63">
        <v>430</v>
      </c>
    </row>
    <row r="16" spans="1:15" s="78" customFormat="1" ht="15">
      <c r="A16" s="118" t="s">
        <v>221</v>
      </c>
      <c r="B16" s="135" t="s">
        <v>181</v>
      </c>
      <c r="C16" s="136" t="s">
        <v>197</v>
      </c>
      <c r="D16" s="373"/>
      <c r="E16" s="374"/>
      <c r="F16" s="375"/>
      <c r="G16" s="205">
        <v>384</v>
      </c>
      <c r="H16" s="205">
        <v>384</v>
      </c>
      <c r="I16" s="205">
        <v>384</v>
      </c>
      <c r="J16" s="205">
        <v>383</v>
      </c>
      <c r="K16" s="205">
        <v>383</v>
      </c>
      <c r="L16" s="205">
        <v>383</v>
      </c>
      <c r="M16" s="205">
        <v>386</v>
      </c>
      <c r="N16" s="205">
        <v>386</v>
      </c>
      <c r="O16" s="63">
        <v>386</v>
      </c>
    </row>
    <row r="17" spans="1:15" s="78" customFormat="1" ht="30">
      <c r="A17" s="118" t="s">
        <v>222</v>
      </c>
      <c r="B17" s="135" t="s">
        <v>182</v>
      </c>
      <c r="C17" s="179"/>
      <c r="D17" s="373"/>
      <c r="E17" s="374"/>
      <c r="F17" s="375"/>
      <c r="G17" s="205"/>
      <c r="H17" s="205"/>
      <c r="I17" s="205"/>
      <c r="J17" s="205"/>
      <c r="K17" s="205"/>
      <c r="L17" s="205"/>
      <c r="M17" s="205"/>
      <c r="N17" s="205"/>
      <c r="O17" s="63"/>
    </row>
    <row r="18" spans="1:15" s="78" customFormat="1" ht="15">
      <c r="A18" s="128" t="s">
        <v>215</v>
      </c>
      <c r="B18" s="135" t="s">
        <v>183</v>
      </c>
      <c r="C18" s="179" t="s">
        <v>197</v>
      </c>
      <c r="D18" s="373"/>
      <c r="E18" s="374"/>
      <c r="F18" s="375"/>
      <c r="G18" s="205">
        <v>218</v>
      </c>
      <c r="H18" s="205">
        <v>218</v>
      </c>
      <c r="I18" s="205">
        <v>218</v>
      </c>
      <c r="J18" s="205">
        <v>213</v>
      </c>
      <c r="K18" s="205">
        <v>213</v>
      </c>
      <c r="L18" s="205">
        <v>213</v>
      </c>
      <c r="M18" s="205">
        <v>224</v>
      </c>
      <c r="N18" s="205">
        <v>224</v>
      </c>
      <c r="O18" s="63">
        <v>224</v>
      </c>
    </row>
    <row r="19" spans="1:15" s="78" customFormat="1" ht="15">
      <c r="A19" s="128" t="s">
        <v>223</v>
      </c>
      <c r="B19" s="129" t="s">
        <v>184</v>
      </c>
      <c r="C19" s="179" t="s">
        <v>197</v>
      </c>
      <c r="D19" s="373"/>
      <c r="E19" s="374"/>
      <c r="F19" s="375"/>
      <c r="G19" s="205">
        <v>166</v>
      </c>
      <c r="H19" s="205">
        <v>166</v>
      </c>
      <c r="I19" s="205">
        <v>166</v>
      </c>
      <c r="J19" s="205">
        <v>166</v>
      </c>
      <c r="K19" s="205">
        <v>166</v>
      </c>
      <c r="L19" s="205">
        <v>166</v>
      </c>
      <c r="M19" s="205">
        <v>162</v>
      </c>
      <c r="N19" s="205">
        <v>162</v>
      </c>
      <c r="O19" s="63">
        <v>162</v>
      </c>
    </row>
    <row r="20" spans="1:15" s="78" customFormat="1" ht="30">
      <c r="A20" s="128" t="s">
        <v>224</v>
      </c>
      <c r="B20" s="135" t="s">
        <v>185</v>
      </c>
      <c r="C20" s="180"/>
      <c r="D20" s="373"/>
      <c r="E20" s="374"/>
      <c r="F20" s="375"/>
      <c r="G20" s="205"/>
      <c r="H20" s="205"/>
      <c r="I20" s="205"/>
      <c r="J20" s="205"/>
      <c r="K20" s="205"/>
      <c r="L20" s="205"/>
      <c r="M20" s="205"/>
      <c r="N20" s="205"/>
      <c r="O20" s="63"/>
    </row>
    <row r="21" spans="1:15" s="78" customFormat="1" ht="15">
      <c r="A21" s="210" t="s">
        <v>225</v>
      </c>
      <c r="B21" s="135" t="s">
        <v>183</v>
      </c>
      <c r="C21" s="180" t="s">
        <v>197</v>
      </c>
      <c r="D21" s="373"/>
      <c r="E21" s="374"/>
      <c r="F21" s="375"/>
      <c r="G21" s="205">
        <v>218</v>
      </c>
      <c r="H21" s="205">
        <v>218</v>
      </c>
      <c r="I21" s="205">
        <v>218</v>
      </c>
      <c r="J21" s="205">
        <v>217</v>
      </c>
      <c r="K21" s="205">
        <v>217</v>
      </c>
      <c r="L21" s="205">
        <v>213</v>
      </c>
      <c r="M21" s="205">
        <v>224</v>
      </c>
      <c r="N21" s="205">
        <v>224</v>
      </c>
      <c r="O21" s="63">
        <v>224</v>
      </c>
    </row>
    <row r="22" spans="1:15" ht="15">
      <c r="A22" s="210" t="s">
        <v>226</v>
      </c>
      <c r="B22" s="182" t="s">
        <v>184</v>
      </c>
      <c r="C22" s="181" t="s">
        <v>197</v>
      </c>
      <c r="D22" s="355"/>
      <c r="E22" s="356"/>
      <c r="F22" s="357"/>
      <c r="G22" s="205">
        <v>166</v>
      </c>
      <c r="H22" s="205">
        <v>166</v>
      </c>
      <c r="I22" s="205">
        <v>166</v>
      </c>
      <c r="J22" s="205">
        <v>166</v>
      </c>
      <c r="K22" s="205">
        <v>166</v>
      </c>
      <c r="L22" s="205">
        <v>166</v>
      </c>
      <c r="M22" s="205">
        <v>162</v>
      </c>
      <c r="N22" s="205">
        <v>162</v>
      </c>
      <c r="O22" s="63">
        <v>162</v>
      </c>
    </row>
    <row r="23" spans="1:15" ht="15">
      <c r="A23" s="210" t="s">
        <v>243</v>
      </c>
      <c r="B23" s="182" t="s">
        <v>328</v>
      </c>
      <c r="C23" s="181" t="s">
        <v>244</v>
      </c>
      <c r="D23" s="349" t="s">
        <v>242</v>
      </c>
      <c r="E23" s="350"/>
      <c r="F23" s="351"/>
      <c r="G23" s="205"/>
      <c r="H23" s="205"/>
      <c r="I23" s="205"/>
      <c r="J23" s="205"/>
      <c r="K23" s="205">
        <v>1</v>
      </c>
      <c r="L23" s="205">
        <v>1</v>
      </c>
      <c r="M23" s="205"/>
      <c r="N23" s="205"/>
      <c r="O23" s="63"/>
    </row>
    <row r="24" spans="1:15" ht="15">
      <c r="A24" s="210" t="s">
        <v>322</v>
      </c>
      <c r="B24" s="182" t="s">
        <v>309</v>
      </c>
      <c r="C24" s="181" t="s">
        <v>244</v>
      </c>
      <c r="D24" s="349" t="s">
        <v>242</v>
      </c>
      <c r="E24" s="350"/>
      <c r="F24" s="351"/>
      <c r="G24" s="205"/>
      <c r="H24" s="205"/>
      <c r="I24" s="205"/>
      <c r="J24" s="205"/>
      <c r="K24" s="205"/>
      <c r="L24" s="205"/>
      <c r="M24" s="205"/>
      <c r="N24" s="205">
        <v>1</v>
      </c>
      <c r="O24" s="63">
        <v>1</v>
      </c>
    </row>
    <row r="25" spans="1:15" ht="15">
      <c r="A25" s="210" t="s">
        <v>339</v>
      </c>
      <c r="B25" s="182" t="s">
        <v>319</v>
      </c>
      <c r="C25" s="181" t="s">
        <v>244</v>
      </c>
      <c r="D25" s="349"/>
      <c r="E25" s="350"/>
      <c r="F25" s="351"/>
      <c r="G25" s="205"/>
      <c r="H25" s="205"/>
      <c r="I25" s="205"/>
      <c r="J25" s="205"/>
      <c r="K25" s="205"/>
      <c r="L25" s="205"/>
      <c r="M25" s="205"/>
      <c r="N25" s="205">
        <v>2</v>
      </c>
      <c r="O25" s="63">
        <v>2</v>
      </c>
    </row>
    <row r="26" spans="1:15" ht="15.75">
      <c r="A26" s="202" t="s">
        <v>216</v>
      </c>
      <c r="B26" s="183" t="s">
        <v>186</v>
      </c>
      <c r="C26" s="181"/>
      <c r="D26" s="349"/>
      <c r="E26" s="350"/>
      <c r="F26" s="351"/>
      <c r="G26" s="181"/>
      <c r="H26" s="181"/>
      <c r="I26" s="181"/>
      <c r="J26" s="202"/>
      <c r="K26" s="202"/>
      <c r="L26" s="202"/>
      <c r="M26" s="202"/>
      <c r="N26" s="202"/>
      <c r="O26" s="202"/>
    </row>
    <row r="27" spans="1:15" ht="30">
      <c r="A27" s="211" t="s">
        <v>227</v>
      </c>
      <c r="B27" s="184" t="s">
        <v>187</v>
      </c>
      <c r="C27" s="181" t="s">
        <v>198</v>
      </c>
      <c r="D27" s="358" t="s">
        <v>234</v>
      </c>
      <c r="E27" s="359"/>
      <c r="F27" s="360"/>
      <c r="G27" s="182">
        <v>94649</v>
      </c>
      <c r="H27" s="182">
        <v>18958</v>
      </c>
      <c r="I27" s="63">
        <f>G27+H27</f>
        <v>113607</v>
      </c>
      <c r="J27" s="63">
        <v>108174</v>
      </c>
      <c r="K27" s="63">
        <v>23133</v>
      </c>
      <c r="L27" s="63">
        <f>J27+K27</f>
        <v>131307</v>
      </c>
      <c r="M27" s="63">
        <v>117460</v>
      </c>
      <c r="N27" s="63">
        <v>25852</v>
      </c>
      <c r="O27" s="63">
        <f>M27+N27</f>
        <v>143312</v>
      </c>
    </row>
    <row r="28" spans="1:15" ht="30">
      <c r="A28" s="211" t="s">
        <v>228</v>
      </c>
      <c r="B28" s="184" t="s">
        <v>188</v>
      </c>
      <c r="C28" s="181" t="s">
        <v>199</v>
      </c>
      <c r="D28" s="352" t="s">
        <v>205</v>
      </c>
      <c r="E28" s="353"/>
      <c r="F28" s="354"/>
      <c r="G28" s="182">
        <v>95598</v>
      </c>
      <c r="H28" s="182">
        <v>19980</v>
      </c>
      <c r="I28" s="63">
        <f>G28+H28</f>
        <v>115578</v>
      </c>
      <c r="J28" s="63">
        <v>110409</v>
      </c>
      <c r="K28" s="63">
        <v>26372</v>
      </c>
      <c r="L28" s="63">
        <f>J28+K28</f>
        <v>136781</v>
      </c>
      <c r="M28" s="63">
        <v>118041</v>
      </c>
      <c r="N28" s="63">
        <v>26811</v>
      </c>
      <c r="O28" s="63">
        <f>M28+N28</f>
        <v>144852</v>
      </c>
    </row>
    <row r="29" spans="1:15" ht="30">
      <c r="A29" s="211" t="s">
        <v>229</v>
      </c>
      <c r="B29" s="184" t="s">
        <v>189</v>
      </c>
      <c r="C29" s="181" t="s">
        <v>199</v>
      </c>
      <c r="D29" s="355"/>
      <c r="E29" s="356"/>
      <c r="F29" s="357"/>
      <c r="G29" s="181">
        <v>93402</v>
      </c>
      <c r="H29" s="181">
        <v>17616</v>
      </c>
      <c r="I29" s="63">
        <f>G29+H29</f>
        <v>111018</v>
      </c>
      <c r="J29" s="63">
        <v>105251</v>
      </c>
      <c r="K29" s="63">
        <v>18898</v>
      </c>
      <c r="L29" s="63">
        <f>J29+K29</f>
        <v>124149</v>
      </c>
      <c r="M29" s="63">
        <v>116655</v>
      </c>
      <c r="N29" s="63">
        <v>24525</v>
      </c>
      <c r="O29" s="63">
        <f>M29+N29</f>
        <v>141180</v>
      </c>
    </row>
    <row r="30" spans="1:15" ht="60">
      <c r="A30" s="211" t="s">
        <v>230</v>
      </c>
      <c r="B30" s="184" t="s">
        <v>190</v>
      </c>
      <c r="C30" s="181" t="s">
        <v>197</v>
      </c>
      <c r="D30" s="358" t="s">
        <v>206</v>
      </c>
      <c r="E30" s="359"/>
      <c r="F30" s="360"/>
      <c r="G30" s="203">
        <v>77</v>
      </c>
      <c r="H30" s="203"/>
      <c r="I30" s="63">
        <v>77</v>
      </c>
      <c r="J30" s="63">
        <v>43</v>
      </c>
      <c r="K30" s="63"/>
      <c r="L30" s="63">
        <v>43</v>
      </c>
      <c r="M30" s="63">
        <v>43</v>
      </c>
      <c r="N30" s="63"/>
      <c r="O30" s="63">
        <v>43</v>
      </c>
    </row>
    <row r="31" spans="1:15" ht="30" customHeight="1">
      <c r="A31" s="211"/>
      <c r="B31" s="184" t="s">
        <v>329</v>
      </c>
      <c r="C31" s="181" t="s">
        <v>199</v>
      </c>
      <c r="D31" s="358" t="s">
        <v>330</v>
      </c>
      <c r="E31" s="359"/>
      <c r="F31" s="360"/>
      <c r="G31" s="203"/>
      <c r="H31" s="203">
        <v>1303.1</v>
      </c>
      <c r="I31" s="63">
        <v>1303.1</v>
      </c>
      <c r="J31" s="63"/>
      <c r="K31" s="63">
        <v>185.7</v>
      </c>
      <c r="L31" s="63">
        <v>185.7</v>
      </c>
      <c r="M31" s="63"/>
      <c r="N31" s="63"/>
      <c r="O31" s="63"/>
    </row>
    <row r="32" spans="1:15" ht="30">
      <c r="A32" s="211" t="s">
        <v>240</v>
      </c>
      <c r="B32" s="184" t="s">
        <v>323</v>
      </c>
      <c r="C32" s="181" t="s">
        <v>199</v>
      </c>
      <c r="D32" s="358" t="s">
        <v>317</v>
      </c>
      <c r="E32" s="359"/>
      <c r="F32" s="360"/>
      <c r="G32" s="203"/>
      <c r="H32" s="203"/>
      <c r="I32" s="63"/>
      <c r="J32" s="63"/>
      <c r="K32" s="63"/>
      <c r="L32" s="63"/>
      <c r="M32" s="63"/>
      <c r="N32" s="63">
        <v>1337.44</v>
      </c>
      <c r="O32" s="63">
        <v>1337.44</v>
      </c>
    </row>
    <row r="33" spans="1:15" ht="40.5" customHeight="1">
      <c r="A33" s="211" t="s">
        <v>310</v>
      </c>
      <c r="B33" s="184" t="s">
        <v>320</v>
      </c>
      <c r="C33" s="181" t="s">
        <v>199</v>
      </c>
      <c r="D33" s="358" t="s">
        <v>340</v>
      </c>
      <c r="E33" s="359"/>
      <c r="F33" s="360"/>
      <c r="G33" s="203"/>
      <c r="H33" s="203"/>
      <c r="I33" s="63"/>
      <c r="J33" s="63"/>
      <c r="K33" s="63"/>
      <c r="L33" s="63"/>
      <c r="M33" s="63"/>
      <c r="N33" s="63">
        <v>55000</v>
      </c>
      <c r="O33" s="63">
        <v>55000</v>
      </c>
    </row>
    <row r="34" spans="1:15" ht="15.75">
      <c r="A34" s="202" t="s">
        <v>217</v>
      </c>
      <c r="B34" s="183" t="s">
        <v>191</v>
      </c>
      <c r="C34" s="181"/>
      <c r="D34" s="349"/>
      <c r="E34" s="350"/>
      <c r="F34" s="351"/>
      <c r="G34" s="181"/>
      <c r="H34" s="181"/>
      <c r="I34" s="182"/>
      <c r="J34" s="63"/>
      <c r="K34" s="63"/>
      <c r="L34" s="63"/>
      <c r="M34" s="182"/>
      <c r="N34" s="182"/>
      <c r="O34" s="182"/>
    </row>
    <row r="35" spans="1:15" ht="40.5" customHeight="1">
      <c r="A35" s="212" t="s">
        <v>231</v>
      </c>
      <c r="B35" s="184" t="s">
        <v>192</v>
      </c>
      <c r="C35" s="181" t="s">
        <v>200</v>
      </c>
      <c r="D35" s="358" t="s">
        <v>315</v>
      </c>
      <c r="E35" s="359"/>
      <c r="F35" s="360"/>
      <c r="G35" s="203">
        <v>100</v>
      </c>
      <c r="H35" s="203"/>
      <c r="I35" s="63">
        <v>100</v>
      </c>
      <c r="J35" s="63">
        <v>100</v>
      </c>
      <c r="K35" s="63"/>
      <c r="L35" s="63">
        <v>100</v>
      </c>
      <c r="M35" s="63">
        <v>100</v>
      </c>
      <c r="N35" s="63"/>
      <c r="O35" s="63">
        <v>100</v>
      </c>
    </row>
    <row r="36" spans="1:15" ht="54.75" customHeight="1">
      <c r="A36" s="212" t="s">
        <v>232</v>
      </c>
      <c r="B36" s="182" t="s">
        <v>193</v>
      </c>
      <c r="C36" s="181" t="s">
        <v>201</v>
      </c>
      <c r="D36" s="358" t="s">
        <v>207</v>
      </c>
      <c r="E36" s="359"/>
      <c r="F36" s="360"/>
      <c r="G36" s="203">
        <v>12.47</v>
      </c>
      <c r="H36" s="203"/>
      <c r="I36" s="63">
        <v>12.47</v>
      </c>
      <c r="J36" s="63">
        <v>12.47</v>
      </c>
      <c r="K36" s="63"/>
      <c r="L36" s="63">
        <v>12.47</v>
      </c>
      <c r="M36" s="63">
        <v>12.4</v>
      </c>
      <c r="N36" s="63"/>
      <c r="O36" s="63">
        <v>12.4</v>
      </c>
    </row>
    <row r="37" spans="1:15" ht="30">
      <c r="A37" s="212" t="s">
        <v>233</v>
      </c>
      <c r="B37" s="184" t="s">
        <v>194</v>
      </c>
      <c r="C37" s="181" t="s">
        <v>200</v>
      </c>
      <c r="D37" s="349" t="s">
        <v>208</v>
      </c>
      <c r="E37" s="350"/>
      <c r="F37" s="351"/>
      <c r="G37" s="203" t="s">
        <v>334</v>
      </c>
      <c r="H37" s="203"/>
      <c r="I37" s="203" t="s">
        <v>334</v>
      </c>
      <c r="J37" s="63">
        <v>26</v>
      </c>
      <c r="K37" s="63"/>
      <c r="L37" s="63">
        <v>26</v>
      </c>
      <c r="M37" s="63">
        <v>27.5</v>
      </c>
      <c r="N37" s="63"/>
      <c r="O37" s="63">
        <v>27.5</v>
      </c>
    </row>
    <row r="38" spans="1:15" ht="15">
      <c r="A38" s="212" t="s">
        <v>311</v>
      </c>
      <c r="B38" s="184" t="s">
        <v>333</v>
      </c>
      <c r="C38" s="181"/>
      <c r="D38" s="349" t="s">
        <v>200</v>
      </c>
      <c r="E38" s="350"/>
      <c r="F38" s="351"/>
      <c r="G38" s="203"/>
      <c r="H38" s="203"/>
      <c r="I38" s="63"/>
      <c r="J38" s="63"/>
      <c r="K38" s="63">
        <v>100</v>
      </c>
      <c r="L38" s="63">
        <v>100</v>
      </c>
      <c r="M38" s="63"/>
      <c r="N38" s="63"/>
      <c r="O38" s="63"/>
    </row>
    <row r="39" spans="1:15" ht="45">
      <c r="A39" s="212" t="s">
        <v>312</v>
      </c>
      <c r="B39" s="184" t="s">
        <v>313</v>
      </c>
      <c r="C39" s="181" t="s">
        <v>200</v>
      </c>
      <c r="D39" s="358" t="s">
        <v>314</v>
      </c>
      <c r="E39" s="359"/>
      <c r="F39" s="360"/>
      <c r="G39" s="181"/>
      <c r="H39" s="181"/>
      <c r="I39" s="182"/>
      <c r="J39" s="63"/>
      <c r="K39" s="63"/>
      <c r="L39" s="63"/>
      <c r="M39" s="182"/>
      <c r="N39" s="63">
        <v>77.5</v>
      </c>
      <c r="O39" s="182">
        <v>77.5</v>
      </c>
    </row>
    <row r="40" spans="1:15" ht="25.5" customHeight="1">
      <c r="A40" s="212" t="s">
        <v>332</v>
      </c>
      <c r="B40" s="181" t="s">
        <v>321</v>
      </c>
      <c r="C40" s="181" t="s">
        <v>200</v>
      </c>
      <c r="D40" s="358" t="s">
        <v>235</v>
      </c>
      <c r="E40" s="359"/>
      <c r="F40" s="360"/>
      <c r="G40" s="181"/>
      <c r="H40" s="181"/>
      <c r="I40" s="181"/>
      <c r="J40" s="203"/>
      <c r="K40" s="203"/>
      <c r="L40" s="203"/>
      <c r="M40" s="181"/>
      <c r="N40" s="203">
        <v>6.4</v>
      </c>
      <c r="O40" s="203">
        <v>6.4</v>
      </c>
    </row>
  </sheetData>
  <mergeCells count="31">
    <mergeCell ref="D24:F24"/>
    <mergeCell ref="A4:A5"/>
    <mergeCell ref="B4:B5"/>
    <mergeCell ref="C4:C5"/>
    <mergeCell ref="D4:F5"/>
    <mergeCell ref="D14:F22"/>
    <mergeCell ref="D12:F12"/>
    <mergeCell ref="D7:F7"/>
    <mergeCell ref="D13:F13"/>
    <mergeCell ref="D23:F23"/>
    <mergeCell ref="M4:O4"/>
    <mergeCell ref="J4:L4"/>
    <mergeCell ref="G4:I4"/>
    <mergeCell ref="D9:F11"/>
    <mergeCell ref="D6:F6"/>
    <mergeCell ref="D8:F8"/>
    <mergeCell ref="D40:F40"/>
    <mergeCell ref="D26:F26"/>
    <mergeCell ref="D36:F36"/>
    <mergeCell ref="D27:F27"/>
    <mergeCell ref="D34:F34"/>
    <mergeCell ref="D39:F39"/>
    <mergeCell ref="D37:F37"/>
    <mergeCell ref="D38:F38"/>
    <mergeCell ref="D25:F25"/>
    <mergeCell ref="D28:F29"/>
    <mergeCell ref="D35:F35"/>
    <mergeCell ref="D30:F30"/>
    <mergeCell ref="D32:F32"/>
    <mergeCell ref="D31:F31"/>
    <mergeCell ref="D33:F33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SheetLayoutView="100" workbookViewId="0" topLeftCell="A22">
      <selection activeCell="O30" sqref="O30"/>
    </sheetView>
  </sheetViews>
  <sheetFormatPr defaultColWidth="9.00390625" defaultRowHeight="12.75"/>
  <cols>
    <col min="1" max="1" width="6.875" style="36" customWidth="1"/>
    <col min="2" max="2" width="44.1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4" customFormat="1" ht="15.75">
      <c r="B1" s="35"/>
      <c r="C1" s="35"/>
      <c r="D1" s="35"/>
      <c r="E1" s="35"/>
      <c r="F1" s="35"/>
      <c r="G1" s="35"/>
      <c r="H1" s="131"/>
      <c r="J1" s="131"/>
      <c r="K1" s="131"/>
      <c r="L1" s="141"/>
    </row>
    <row r="2" spans="1:12" ht="15.75">
      <c r="A2" s="35" t="s">
        <v>349</v>
      </c>
      <c r="K2" s="4"/>
      <c r="L2" s="4"/>
    </row>
    <row r="3" spans="1:12" s="78" customFormat="1" ht="15">
      <c r="A3" s="329" t="s">
        <v>11</v>
      </c>
      <c r="B3" s="329" t="s">
        <v>12</v>
      </c>
      <c r="C3" s="329" t="s">
        <v>13</v>
      </c>
      <c r="D3" s="341" t="s">
        <v>14</v>
      </c>
      <c r="E3" s="342"/>
      <c r="F3" s="343"/>
      <c r="G3" s="332" t="s">
        <v>163</v>
      </c>
      <c r="H3" s="333"/>
      <c r="I3" s="334"/>
      <c r="J3" s="335" t="s">
        <v>253</v>
      </c>
      <c r="K3" s="335"/>
      <c r="L3" s="335"/>
    </row>
    <row r="4" spans="1:12" s="78" customFormat="1" ht="30">
      <c r="A4" s="331"/>
      <c r="B4" s="331"/>
      <c r="C4" s="331"/>
      <c r="D4" s="344"/>
      <c r="E4" s="345"/>
      <c r="F4" s="346"/>
      <c r="G4" s="171" t="s">
        <v>25</v>
      </c>
      <c r="H4" s="171" t="s">
        <v>26</v>
      </c>
      <c r="I4" s="155" t="s">
        <v>124</v>
      </c>
      <c r="J4" s="118" t="s">
        <v>25</v>
      </c>
      <c r="K4" s="118" t="s">
        <v>26</v>
      </c>
      <c r="L4" s="155" t="s">
        <v>125</v>
      </c>
    </row>
    <row r="5" spans="1:12" s="78" customFormat="1" ht="15">
      <c r="A5" s="63">
        <v>1</v>
      </c>
      <c r="B5" s="63">
        <v>2</v>
      </c>
      <c r="C5" s="63">
        <v>3</v>
      </c>
      <c r="D5" s="370">
        <v>4</v>
      </c>
      <c r="E5" s="371"/>
      <c r="F5" s="372"/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</row>
    <row r="6" spans="1:12" s="78" customFormat="1" ht="15">
      <c r="A6" s="118" t="s">
        <v>212</v>
      </c>
      <c r="B6" s="178" t="s">
        <v>174</v>
      </c>
      <c r="C6" s="63"/>
      <c r="D6" s="370"/>
      <c r="E6" s="371"/>
      <c r="F6" s="372"/>
      <c r="G6" s="63"/>
      <c r="H6" s="63"/>
      <c r="I6" s="63"/>
      <c r="J6" s="63"/>
      <c r="K6" s="63"/>
      <c r="L6" s="63"/>
    </row>
    <row r="7" spans="1:12" s="78" customFormat="1" ht="15.75" customHeight="1">
      <c r="A7" s="209" t="s">
        <v>218</v>
      </c>
      <c r="B7" s="99" t="s">
        <v>175</v>
      </c>
      <c r="C7" s="132" t="s">
        <v>195</v>
      </c>
      <c r="D7" s="349" t="s">
        <v>202</v>
      </c>
      <c r="E7" s="350"/>
      <c r="F7" s="351"/>
      <c r="G7" s="204">
        <v>3</v>
      </c>
      <c r="H7" s="204"/>
      <c r="I7" s="63">
        <v>3</v>
      </c>
      <c r="J7" s="204">
        <v>3</v>
      </c>
      <c r="K7" s="204"/>
      <c r="L7" s="63">
        <v>3</v>
      </c>
    </row>
    <row r="8" spans="1:12" s="78" customFormat="1" ht="15">
      <c r="A8" s="209" t="s">
        <v>219</v>
      </c>
      <c r="B8" s="99" t="s">
        <v>176</v>
      </c>
      <c r="C8" s="132" t="s">
        <v>195</v>
      </c>
      <c r="D8" s="361" t="s">
        <v>203</v>
      </c>
      <c r="E8" s="362"/>
      <c r="F8" s="363"/>
      <c r="G8" s="204">
        <v>344</v>
      </c>
      <c r="H8" s="204"/>
      <c r="I8" s="63">
        <v>344</v>
      </c>
      <c r="J8" s="204">
        <v>344</v>
      </c>
      <c r="K8" s="204"/>
      <c r="L8" s="63">
        <v>344</v>
      </c>
    </row>
    <row r="9" spans="1:12" s="78" customFormat="1" ht="45">
      <c r="A9" s="128"/>
      <c r="B9" s="129" t="s">
        <v>177</v>
      </c>
      <c r="C9" s="134"/>
      <c r="D9" s="364"/>
      <c r="E9" s="365"/>
      <c r="F9" s="366"/>
      <c r="G9" s="205"/>
      <c r="H9" s="205"/>
      <c r="I9" s="63"/>
      <c r="J9" s="205"/>
      <c r="K9" s="205"/>
      <c r="L9" s="63"/>
    </row>
    <row r="10" spans="1:12" s="78" customFormat="1" ht="30">
      <c r="A10" s="209" t="s">
        <v>220</v>
      </c>
      <c r="B10" s="135" t="s">
        <v>178</v>
      </c>
      <c r="C10" s="136" t="s">
        <v>195</v>
      </c>
      <c r="D10" s="367"/>
      <c r="E10" s="368"/>
      <c r="F10" s="369"/>
      <c r="G10" s="205">
        <v>9</v>
      </c>
      <c r="H10" s="205"/>
      <c r="I10" s="63">
        <v>9</v>
      </c>
      <c r="J10" s="205">
        <v>9</v>
      </c>
      <c r="K10" s="205"/>
      <c r="L10" s="63">
        <v>9</v>
      </c>
    </row>
    <row r="11" spans="1:12" s="78" customFormat="1" ht="15">
      <c r="A11" s="118" t="s">
        <v>213</v>
      </c>
      <c r="B11" s="151" t="s">
        <v>179</v>
      </c>
      <c r="C11" s="136"/>
      <c r="D11" s="352" t="s">
        <v>324</v>
      </c>
      <c r="E11" s="353"/>
      <c r="F11" s="354"/>
      <c r="G11" s="205"/>
      <c r="H11" s="205"/>
      <c r="I11" s="63"/>
      <c r="J11" s="205"/>
      <c r="K11" s="205"/>
      <c r="L11" s="63"/>
    </row>
    <row r="12" spans="1:12" s="78" customFormat="1" ht="15">
      <c r="A12" s="118" t="s">
        <v>214</v>
      </c>
      <c r="B12" s="135" t="s">
        <v>180</v>
      </c>
      <c r="C12" s="136" t="s">
        <v>196</v>
      </c>
      <c r="D12" s="373"/>
      <c r="E12" s="374"/>
      <c r="F12" s="375"/>
      <c r="G12" s="205">
        <v>430</v>
      </c>
      <c r="H12" s="205">
        <v>430</v>
      </c>
      <c r="I12" s="63">
        <v>430</v>
      </c>
      <c r="J12" s="205">
        <v>430</v>
      </c>
      <c r="K12" s="205">
        <v>430</v>
      </c>
      <c r="L12" s="63">
        <v>430</v>
      </c>
    </row>
    <row r="13" spans="1:12" s="78" customFormat="1" ht="15">
      <c r="A13" s="118" t="s">
        <v>221</v>
      </c>
      <c r="B13" s="135" t="s">
        <v>181</v>
      </c>
      <c r="C13" s="136" t="s">
        <v>197</v>
      </c>
      <c r="D13" s="373"/>
      <c r="E13" s="374"/>
      <c r="F13" s="375"/>
      <c r="G13" s="205">
        <v>386</v>
      </c>
      <c r="H13" s="205">
        <v>386</v>
      </c>
      <c r="I13" s="63">
        <v>386</v>
      </c>
      <c r="J13" s="205">
        <v>386</v>
      </c>
      <c r="K13" s="205">
        <v>386</v>
      </c>
      <c r="L13" s="63">
        <v>386</v>
      </c>
    </row>
    <row r="14" spans="1:12" s="78" customFormat="1" ht="30">
      <c r="A14" s="118" t="s">
        <v>222</v>
      </c>
      <c r="B14" s="135" t="s">
        <v>182</v>
      </c>
      <c r="C14" s="179"/>
      <c r="D14" s="373"/>
      <c r="E14" s="374"/>
      <c r="F14" s="375"/>
      <c r="G14" s="205"/>
      <c r="H14" s="205"/>
      <c r="I14" s="63"/>
      <c r="J14" s="205"/>
      <c r="K14" s="205"/>
      <c r="L14" s="63"/>
    </row>
    <row r="15" spans="1:12" s="78" customFormat="1" ht="15">
      <c r="A15" s="128" t="s">
        <v>215</v>
      </c>
      <c r="B15" s="135" t="s">
        <v>183</v>
      </c>
      <c r="C15" s="179" t="s">
        <v>197</v>
      </c>
      <c r="D15" s="373"/>
      <c r="E15" s="374"/>
      <c r="F15" s="375"/>
      <c r="G15" s="205">
        <v>224</v>
      </c>
      <c r="H15" s="205">
        <v>224</v>
      </c>
      <c r="I15" s="63">
        <v>224</v>
      </c>
      <c r="J15" s="205">
        <v>224</v>
      </c>
      <c r="K15" s="205">
        <v>224</v>
      </c>
      <c r="L15" s="63">
        <v>224</v>
      </c>
    </row>
    <row r="16" spans="1:12" s="78" customFormat="1" ht="15">
      <c r="A16" s="128" t="s">
        <v>223</v>
      </c>
      <c r="B16" s="129" t="s">
        <v>184</v>
      </c>
      <c r="C16" s="179" t="s">
        <v>197</v>
      </c>
      <c r="D16" s="373"/>
      <c r="E16" s="374"/>
      <c r="F16" s="375"/>
      <c r="G16" s="205">
        <v>162</v>
      </c>
      <c r="H16" s="205">
        <v>162</v>
      </c>
      <c r="I16" s="63">
        <v>162</v>
      </c>
      <c r="J16" s="205">
        <v>162</v>
      </c>
      <c r="K16" s="205">
        <v>162</v>
      </c>
      <c r="L16" s="63">
        <v>162</v>
      </c>
    </row>
    <row r="17" spans="1:12" s="78" customFormat="1" ht="30">
      <c r="A17" s="128" t="s">
        <v>224</v>
      </c>
      <c r="B17" s="135" t="s">
        <v>185</v>
      </c>
      <c r="C17" s="180"/>
      <c r="D17" s="373"/>
      <c r="E17" s="374"/>
      <c r="F17" s="375"/>
      <c r="G17" s="205"/>
      <c r="H17" s="205"/>
      <c r="I17" s="63"/>
      <c r="J17" s="205"/>
      <c r="K17" s="205"/>
      <c r="L17" s="63"/>
    </row>
    <row r="18" spans="1:12" s="78" customFormat="1" ht="15">
      <c r="A18" s="210" t="s">
        <v>225</v>
      </c>
      <c r="B18" s="135" t="s">
        <v>183</v>
      </c>
      <c r="C18" s="180" t="s">
        <v>197</v>
      </c>
      <c r="D18" s="373"/>
      <c r="E18" s="374"/>
      <c r="F18" s="375"/>
      <c r="G18" s="205">
        <v>224</v>
      </c>
      <c r="H18" s="205">
        <v>224</v>
      </c>
      <c r="I18" s="63">
        <v>224</v>
      </c>
      <c r="J18" s="205">
        <v>224</v>
      </c>
      <c r="K18" s="205">
        <v>224</v>
      </c>
      <c r="L18" s="63">
        <v>224</v>
      </c>
    </row>
    <row r="19" spans="1:12" s="78" customFormat="1" ht="15">
      <c r="A19" s="210" t="s">
        <v>226</v>
      </c>
      <c r="B19" s="182" t="s">
        <v>184</v>
      </c>
      <c r="C19" s="181" t="s">
        <v>197</v>
      </c>
      <c r="D19" s="355"/>
      <c r="E19" s="356"/>
      <c r="F19" s="357"/>
      <c r="G19" s="205">
        <v>162</v>
      </c>
      <c r="H19" s="205">
        <v>162</v>
      </c>
      <c r="I19" s="63">
        <v>162</v>
      </c>
      <c r="J19" s="205">
        <v>162</v>
      </c>
      <c r="K19" s="205">
        <v>162</v>
      </c>
      <c r="L19" s="63">
        <v>162</v>
      </c>
    </row>
    <row r="20" spans="1:12" s="78" customFormat="1" ht="15">
      <c r="A20" s="210" t="s">
        <v>243</v>
      </c>
      <c r="B20" s="182" t="s">
        <v>319</v>
      </c>
      <c r="C20" s="181" t="s">
        <v>197</v>
      </c>
      <c r="D20" s="358" t="s">
        <v>335</v>
      </c>
      <c r="E20" s="359"/>
      <c r="F20" s="360"/>
      <c r="G20" s="205"/>
      <c r="H20" s="205">
        <v>3</v>
      </c>
      <c r="I20" s="63">
        <v>3</v>
      </c>
      <c r="J20" s="205"/>
      <c r="K20" s="205">
        <v>3</v>
      </c>
      <c r="L20" s="63">
        <v>3</v>
      </c>
    </row>
    <row r="21" spans="1:12" ht="15.75">
      <c r="A21" s="202" t="s">
        <v>216</v>
      </c>
      <c r="B21" s="183" t="s">
        <v>186</v>
      </c>
      <c r="C21" s="181"/>
      <c r="D21" s="349"/>
      <c r="E21" s="350"/>
      <c r="F21" s="351"/>
      <c r="G21" s="181"/>
      <c r="H21" s="181"/>
      <c r="I21" s="181"/>
      <c r="J21" s="181"/>
      <c r="K21" s="181"/>
      <c r="L21" s="181"/>
    </row>
    <row r="22" spans="1:12" ht="30">
      <c r="A22" s="211" t="s">
        <v>227</v>
      </c>
      <c r="B22" s="184" t="s">
        <v>187</v>
      </c>
      <c r="C22" s="181" t="s">
        <v>198</v>
      </c>
      <c r="D22" s="358" t="s">
        <v>235</v>
      </c>
      <c r="E22" s="359"/>
      <c r="F22" s="360"/>
      <c r="G22" s="182">
        <v>126519</v>
      </c>
      <c r="H22" s="182">
        <v>27302</v>
      </c>
      <c r="I22" s="182">
        <f>G22+H22</f>
        <v>153821</v>
      </c>
      <c r="J22" s="182">
        <v>135585</v>
      </c>
      <c r="K22" s="182">
        <v>28928</v>
      </c>
      <c r="L22" s="182">
        <f>J22+K22</f>
        <v>164513</v>
      </c>
    </row>
    <row r="23" spans="1:12" ht="30">
      <c r="A23" s="211" t="s">
        <v>228</v>
      </c>
      <c r="B23" s="184" t="s">
        <v>188</v>
      </c>
      <c r="C23" s="181" t="s">
        <v>199</v>
      </c>
      <c r="D23" s="352" t="s">
        <v>325</v>
      </c>
      <c r="E23" s="353"/>
      <c r="F23" s="354"/>
      <c r="G23" s="182">
        <v>127165</v>
      </c>
      <c r="H23" s="182">
        <v>28276</v>
      </c>
      <c r="I23" s="182">
        <f>G23+H23</f>
        <v>155441</v>
      </c>
      <c r="J23" s="182">
        <v>136281</v>
      </c>
      <c r="K23" s="182">
        <v>30243</v>
      </c>
      <c r="L23" s="182">
        <f>J23+K23</f>
        <v>166524</v>
      </c>
    </row>
    <row r="24" spans="1:12" ht="30">
      <c r="A24" s="211" t="s">
        <v>229</v>
      </c>
      <c r="B24" s="184" t="s">
        <v>189</v>
      </c>
      <c r="C24" s="181" t="s">
        <v>199</v>
      </c>
      <c r="D24" s="355"/>
      <c r="E24" s="356"/>
      <c r="F24" s="357"/>
      <c r="G24" s="182">
        <v>125624</v>
      </c>
      <c r="H24" s="182">
        <v>25956</v>
      </c>
      <c r="I24" s="182">
        <f>G24+H24</f>
        <v>151580</v>
      </c>
      <c r="J24" s="182">
        <v>134622</v>
      </c>
      <c r="K24" s="182">
        <v>27112</v>
      </c>
      <c r="L24" s="182">
        <f>J24+K24</f>
        <v>161734</v>
      </c>
    </row>
    <row r="25" spans="1:12" ht="60">
      <c r="A25" s="211" t="s">
        <v>230</v>
      </c>
      <c r="B25" s="184" t="s">
        <v>190</v>
      </c>
      <c r="C25" s="181" t="s">
        <v>197</v>
      </c>
      <c r="D25" s="358" t="s">
        <v>206</v>
      </c>
      <c r="E25" s="359"/>
      <c r="F25" s="360"/>
      <c r="G25" s="63">
        <v>43</v>
      </c>
      <c r="H25" s="63"/>
      <c r="I25" s="63">
        <v>43</v>
      </c>
      <c r="J25" s="63">
        <v>43</v>
      </c>
      <c r="K25" s="63"/>
      <c r="L25" s="63">
        <v>43</v>
      </c>
    </row>
    <row r="26" spans="1:12" ht="30">
      <c r="A26" s="211" t="s">
        <v>240</v>
      </c>
      <c r="B26" s="184" t="s">
        <v>320</v>
      </c>
      <c r="C26" s="181" t="s">
        <v>199</v>
      </c>
      <c r="D26" s="358" t="s">
        <v>336</v>
      </c>
      <c r="E26" s="359"/>
      <c r="F26" s="360"/>
      <c r="G26" s="63"/>
      <c r="H26" s="63">
        <v>1252202</v>
      </c>
      <c r="I26" s="63">
        <v>1252202</v>
      </c>
      <c r="J26" s="63"/>
      <c r="K26" s="63">
        <v>114465</v>
      </c>
      <c r="L26" s="63">
        <v>114465</v>
      </c>
    </row>
    <row r="27" spans="1:12" ht="15.75">
      <c r="A27" s="202" t="s">
        <v>217</v>
      </c>
      <c r="B27" s="183" t="s">
        <v>191</v>
      </c>
      <c r="C27" s="181"/>
      <c r="D27" s="349"/>
      <c r="E27" s="350"/>
      <c r="F27" s="351"/>
      <c r="G27" s="150"/>
      <c r="H27" s="150"/>
      <c r="I27" s="150"/>
      <c r="J27" s="150"/>
      <c r="K27" s="150"/>
      <c r="L27" s="150"/>
    </row>
    <row r="28" spans="1:12" ht="30">
      <c r="A28" s="212" t="s">
        <v>231</v>
      </c>
      <c r="B28" s="184" t="s">
        <v>192</v>
      </c>
      <c r="C28" s="181" t="s">
        <v>200</v>
      </c>
      <c r="D28" s="349"/>
      <c r="E28" s="350"/>
      <c r="F28" s="351"/>
      <c r="G28" s="63">
        <v>100</v>
      </c>
      <c r="H28" s="63"/>
      <c r="I28" s="63">
        <v>100</v>
      </c>
      <c r="J28" s="63">
        <v>100</v>
      </c>
      <c r="K28" s="63"/>
      <c r="L28" s="63">
        <v>100</v>
      </c>
    </row>
    <row r="29" spans="1:12" ht="69" customHeight="1">
      <c r="A29" s="212" t="s">
        <v>232</v>
      </c>
      <c r="B29" s="182" t="s">
        <v>193</v>
      </c>
      <c r="C29" s="181" t="s">
        <v>201</v>
      </c>
      <c r="D29" s="358" t="s">
        <v>207</v>
      </c>
      <c r="E29" s="359"/>
      <c r="F29" s="360"/>
      <c r="G29" s="63">
        <v>12.4</v>
      </c>
      <c r="H29" s="63"/>
      <c r="I29" s="63">
        <v>12.4</v>
      </c>
      <c r="J29" s="63">
        <v>12.4</v>
      </c>
      <c r="K29" s="63"/>
      <c r="L29" s="63">
        <v>12.4</v>
      </c>
    </row>
    <row r="30" spans="1:12" ht="30">
      <c r="A30" s="212" t="s">
        <v>233</v>
      </c>
      <c r="B30" s="184" t="s">
        <v>194</v>
      </c>
      <c r="C30" s="181" t="s">
        <v>200</v>
      </c>
      <c r="D30" s="349" t="s">
        <v>208</v>
      </c>
      <c r="E30" s="350"/>
      <c r="F30" s="351"/>
      <c r="G30" s="63">
        <v>27.5</v>
      </c>
      <c r="H30" s="63"/>
      <c r="I30" s="63">
        <v>27.5</v>
      </c>
      <c r="J30" s="63">
        <v>27.5</v>
      </c>
      <c r="K30" s="63"/>
      <c r="L30" s="63">
        <v>27.5</v>
      </c>
    </row>
    <row r="31" spans="1:12" ht="18" customHeight="1">
      <c r="A31" s="212" t="s">
        <v>311</v>
      </c>
      <c r="B31" s="181" t="s">
        <v>321</v>
      </c>
      <c r="C31" s="181" t="s">
        <v>200</v>
      </c>
      <c r="D31" s="376" t="s">
        <v>235</v>
      </c>
      <c r="E31" s="377"/>
      <c r="F31" s="378"/>
      <c r="G31" s="257"/>
      <c r="H31" s="203">
        <v>100</v>
      </c>
      <c r="I31" s="203">
        <v>100</v>
      </c>
      <c r="J31" s="257"/>
      <c r="K31" s="257">
        <v>100</v>
      </c>
      <c r="L31" s="257">
        <v>100</v>
      </c>
    </row>
  </sheetData>
  <mergeCells count="22">
    <mergeCell ref="D31:F31"/>
    <mergeCell ref="J3:L3"/>
    <mergeCell ref="D5:F5"/>
    <mergeCell ref="D7:F7"/>
    <mergeCell ref="G3:I3"/>
    <mergeCell ref="D8:F10"/>
    <mergeCell ref="D23:F24"/>
    <mergeCell ref="D22:F22"/>
    <mergeCell ref="D30:F30"/>
    <mergeCell ref="D25:F25"/>
    <mergeCell ref="D29:F29"/>
    <mergeCell ref="D26:F26"/>
    <mergeCell ref="D21:F21"/>
    <mergeCell ref="D20:F20"/>
    <mergeCell ref="D27:F27"/>
    <mergeCell ref="D28:F28"/>
    <mergeCell ref="D11:F19"/>
    <mergeCell ref="A3:A4"/>
    <mergeCell ref="B3:B4"/>
    <mergeCell ref="C3:C4"/>
    <mergeCell ref="D3:F4"/>
    <mergeCell ref="D6:F6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0"/>
  <sheetViews>
    <sheetView showZeros="0" zoomScaleSheetLayoutView="100" workbookViewId="0" topLeftCell="A1">
      <selection activeCell="K22" sqref="K22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3" width="10.625" style="3" customWidth="1"/>
    <col min="4" max="4" width="12.875" style="3" customWidth="1"/>
    <col min="5" max="5" width="11.25390625" style="3" customWidth="1"/>
    <col min="6" max="6" width="12.75390625" style="3" customWidth="1"/>
    <col min="7" max="7" width="9.875" style="3" customWidth="1"/>
    <col min="8" max="8" width="13.25390625" style="3" customWidth="1"/>
    <col min="9" max="9" width="10.375" style="3" customWidth="1"/>
    <col min="10" max="10" width="11.25390625" style="3" customWidth="1"/>
    <col min="11" max="11" width="9.625" style="3" customWidth="1"/>
    <col min="12" max="13" width="9.125" style="3" customWidth="1"/>
    <col min="14" max="14" width="10.125" style="3" bestFit="1" customWidth="1"/>
    <col min="15" max="15" width="9.125" style="3" customWidth="1"/>
    <col min="16" max="16" width="4.875" style="3" customWidth="1"/>
    <col min="17" max="17" width="9.125" style="3" hidden="1" customWidth="1"/>
    <col min="18" max="19" width="9.125" style="3" customWidth="1"/>
    <col min="20" max="20" width="13.125" style="3" customWidth="1"/>
    <col min="21" max="21" width="11.25390625" style="3" bestFit="1" customWidth="1"/>
    <col min="22" max="24" width="9.125" style="3" customWidth="1"/>
    <col min="25" max="25" width="12.875" style="3" customWidth="1"/>
    <col min="26" max="26" width="12.625" style="3" bestFit="1" customWidth="1"/>
    <col min="27" max="16384" width="9.125" style="3" customWidth="1"/>
  </cols>
  <sheetData>
    <row r="1" spans="8:11" s="12" customFormat="1" ht="15.75">
      <c r="H1" s="54"/>
      <c r="I1" s="131"/>
      <c r="J1" s="131"/>
      <c r="K1" s="141"/>
    </row>
    <row r="2" spans="1:11" s="12" customFormat="1" ht="15.75">
      <c r="A2" s="9" t="s">
        <v>104</v>
      </c>
      <c r="B2" s="9"/>
      <c r="C2" s="9"/>
      <c r="D2" s="9"/>
      <c r="E2" s="9"/>
      <c r="F2" s="9"/>
      <c r="G2" s="9"/>
      <c r="H2" s="17"/>
      <c r="I2" s="17"/>
      <c r="J2" s="17"/>
      <c r="K2" s="37" t="s">
        <v>112</v>
      </c>
    </row>
    <row r="3" spans="1:11" s="11" customFormat="1" ht="15">
      <c r="A3" s="318" t="s">
        <v>15</v>
      </c>
      <c r="B3" s="379" t="s">
        <v>249</v>
      </c>
      <c r="C3" s="379"/>
      <c r="D3" s="318" t="s">
        <v>250</v>
      </c>
      <c r="E3" s="318"/>
      <c r="F3" s="379" t="s">
        <v>255</v>
      </c>
      <c r="G3" s="379"/>
      <c r="H3" s="318" t="s">
        <v>163</v>
      </c>
      <c r="I3" s="318"/>
      <c r="J3" s="318" t="s">
        <v>253</v>
      </c>
      <c r="K3" s="318"/>
    </row>
    <row r="4" spans="1:11" s="11" customFormat="1" ht="30">
      <c r="A4" s="318"/>
      <c r="B4" s="155" t="s">
        <v>25</v>
      </c>
      <c r="C4" s="155" t="s">
        <v>26</v>
      </c>
      <c r="D4" s="155" t="s">
        <v>25</v>
      </c>
      <c r="E4" s="155" t="s">
        <v>26</v>
      </c>
      <c r="F4" s="155" t="s">
        <v>25</v>
      </c>
      <c r="G4" s="155" t="s">
        <v>26</v>
      </c>
      <c r="H4" s="155" t="s">
        <v>25</v>
      </c>
      <c r="I4" s="155" t="s">
        <v>26</v>
      </c>
      <c r="J4" s="155" t="s">
        <v>25</v>
      </c>
      <c r="K4" s="155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26" s="11" customFormat="1" ht="15">
      <c r="A6" s="137" t="s">
        <v>81</v>
      </c>
      <c r="B6" s="243">
        <f>B7+B8</f>
        <v>13629297</v>
      </c>
      <c r="C6" s="182"/>
      <c r="D6" s="254">
        <f>D7+D8</f>
        <v>14931900</v>
      </c>
      <c r="E6" s="163">
        <f aca="true" t="shared" si="0" ref="E6:K6">SUM(E7:E8)</f>
        <v>0</v>
      </c>
      <c r="F6" s="254">
        <f>F7+F8</f>
        <v>16534800</v>
      </c>
      <c r="G6" s="163">
        <f t="shared" si="0"/>
        <v>0</v>
      </c>
      <c r="H6" s="254">
        <f>F6*109.4/100</f>
        <v>18089071</v>
      </c>
      <c r="I6" s="163">
        <f t="shared" si="0"/>
        <v>0</v>
      </c>
      <c r="J6" s="254">
        <f>H6*107.6/100</f>
        <v>19463840</v>
      </c>
      <c r="K6" s="67">
        <f t="shared" si="0"/>
        <v>0</v>
      </c>
      <c r="T6" s="187"/>
      <c r="U6" s="187"/>
      <c r="Y6" s="187"/>
      <c r="Z6" s="189"/>
    </row>
    <row r="7" spans="1:26" s="11" customFormat="1" ht="15">
      <c r="A7" s="137" t="s">
        <v>82</v>
      </c>
      <c r="B7" s="63">
        <v>10405724</v>
      </c>
      <c r="C7" s="182"/>
      <c r="D7" s="254">
        <v>11369800</v>
      </c>
      <c r="E7" s="163"/>
      <c r="F7" s="254">
        <v>12569800</v>
      </c>
      <c r="G7" s="163"/>
      <c r="H7" s="254">
        <f>F7*108/100</f>
        <v>13575384</v>
      </c>
      <c r="I7" s="163"/>
      <c r="J7" s="254">
        <f>H7*107.7/100</f>
        <v>14620689</v>
      </c>
      <c r="K7" s="67"/>
      <c r="T7" s="187"/>
      <c r="U7" s="187"/>
      <c r="Y7" s="187"/>
      <c r="Z7" s="189"/>
    </row>
    <row r="8" spans="1:26" s="11" customFormat="1" ht="15">
      <c r="A8" s="137" t="s">
        <v>83</v>
      </c>
      <c r="B8" s="256" t="s">
        <v>300</v>
      </c>
      <c r="C8" s="182"/>
      <c r="D8" s="254">
        <v>3562100</v>
      </c>
      <c r="E8" s="163"/>
      <c r="F8" s="254">
        <v>3965000</v>
      </c>
      <c r="G8" s="163"/>
      <c r="H8" s="254">
        <f aca="true" t="shared" si="1" ref="H8:H16">F8*108/100</f>
        <v>4282200</v>
      </c>
      <c r="I8" s="163"/>
      <c r="J8" s="254">
        <f aca="true" t="shared" si="2" ref="J8:J16">H8*107.7/100</f>
        <v>4611929</v>
      </c>
      <c r="K8" s="67"/>
      <c r="T8" s="187"/>
      <c r="U8" s="187"/>
      <c r="Y8" s="187"/>
      <c r="Z8" s="189"/>
    </row>
    <row r="9" spans="1:26" s="11" customFormat="1" ht="15">
      <c r="A9" s="137" t="s">
        <v>84</v>
      </c>
      <c r="B9" s="256" t="s">
        <v>301</v>
      </c>
      <c r="C9" s="182"/>
      <c r="D9" s="254">
        <v>2233900</v>
      </c>
      <c r="E9" s="163"/>
      <c r="F9" s="254">
        <v>2604700</v>
      </c>
      <c r="G9" s="163"/>
      <c r="H9" s="254">
        <f t="shared" si="1"/>
        <v>2813076</v>
      </c>
      <c r="I9" s="163"/>
      <c r="J9" s="254">
        <f t="shared" si="2"/>
        <v>3029683</v>
      </c>
      <c r="K9" s="67"/>
      <c r="T9" s="187"/>
      <c r="U9" s="187"/>
      <c r="Y9" s="187"/>
      <c r="Z9" s="189"/>
    </row>
    <row r="10" spans="1:26" s="11" customFormat="1" ht="15">
      <c r="A10" s="137" t="s">
        <v>85</v>
      </c>
      <c r="B10" s="256" t="s">
        <v>302</v>
      </c>
      <c r="C10" s="182"/>
      <c r="D10" s="254">
        <v>1435500</v>
      </c>
      <c r="E10" s="163"/>
      <c r="F10" s="254">
        <v>1694000</v>
      </c>
      <c r="G10" s="163"/>
      <c r="H10" s="254">
        <f t="shared" si="1"/>
        <v>1829520</v>
      </c>
      <c r="I10" s="163"/>
      <c r="J10" s="254">
        <f t="shared" si="2"/>
        <v>1970393</v>
      </c>
      <c r="K10" s="67"/>
      <c r="T10" s="187"/>
      <c r="U10" s="187"/>
      <c r="Y10" s="187"/>
      <c r="Z10" s="189"/>
    </row>
    <row r="11" spans="1:26" s="11" customFormat="1" ht="15">
      <c r="A11" s="138" t="s">
        <v>105</v>
      </c>
      <c r="B11" s="256" t="s">
        <v>303</v>
      </c>
      <c r="C11" s="182"/>
      <c r="D11" s="254">
        <v>1334900</v>
      </c>
      <c r="E11" s="163"/>
      <c r="F11" s="254">
        <v>1505400</v>
      </c>
      <c r="G11" s="163"/>
      <c r="H11" s="254">
        <f t="shared" si="1"/>
        <v>1625832</v>
      </c>
      <c r="I11" s="163"/>
      <c r="J11" s="254">
        <f t="shared" si="2"/>
        <v>1751021</v>
      </c>
      <c r="K11" s="67"/>
      <c r="T11" s="187"/>
      <c r="U11" s="187"/>
      <c r="Y11" s="187"/>
      <c r="Z11" s="189"/>
    </row>
    <row r="12" spans="1:26" s="11" customFormat="1" ht="15">
      <c r="A12" s="137" t="s">
        <v>86</v>
      </c>
      <c r="B12" s="256" t="s">
        <v>304</v>
      </c>
      <c r="C12" s="182"/>
      <c r="D12" s="254">
        <v>94800</v>
      </c>
      <c r="E12" s="163"/>
      <c r="F12" s="254">
        <v>134100</v>
      </c>
      <c r="G12" s="163"/>
      <c r="H12" s="254">
        <f t="shared" si="1"/>
        <v>144828</v>
      </c>
      <c r="I12" s="163"/>
      <c r="J12" s="254">
        <f t="shared" si="2"/>
        <v>155980</v>
      </c>
      <c r="K12" s="67"/>
      <c r="T12" s="187"/>
      <c r="U12" s="187"/>
      <c r="Y12" s="187"/>
      <c r="Z12" s="189"/>
    </row>
    <row r="13" spans="1:26" s="11" customFormat="1" ht="15">
      <c r="A13" s="137" t="s">
        <v>87</v>
      </c>
      <c r="B13" s="256"/>
      <c r="C13" s="182"/>
      <c r="D13" s="254"/>
      <c r="E13" s="163"/>
      <c r="F13" s="254"/>
      <c r="G13" s="163"/>
      <c r="H13" s="254">
        <f t="shared" si="1"/>
        <v>0</v>
      </c>
      <c r="I13" s="163"/>
      <c r="J13" s="254">
        <f t="shared" si="2"/>
        <v>0</v>
      </c>
      <c r="K13" s="67"/>
      <c r="T13" s="187"/>
      <c r="U13" s="187"/>
      <c r="Y13" s="187"/>
      <c r="Z13" s="189"/>
    </row>
    <row r="14" spans="1:26" s="11" customFormat="1" ht="15">
      <c r="A14" s="137" t="s">
        <v>299</v>
      </c>
      <c r="B14" s="256" t="s">
        <v>305</v>
      </c>
      <c r="C14" s="182"/>
      <c r="D14" s="254">
        <v>331900</v>
      </c>
      <c r="E14" s="163"/>
      <c r="F14" s="254">
        <v>275400</v>
      </c>
      <c r="G14" s="163"/>
      <c r="H14" s="254">
        <f t="shared" si="1"/>
        <v>297432</v>
      </c>
      <c r="I14" s="163"/>
      <c r="J14" s="254">
        <f t="shared" si="2"/>
        <v>320334</v>
      </c>
      <c r="K14" s="67"/>
      <c r="T14" s="187"/>
      <c r="U14" s="187"/>
      <c r="Y14" s="187"/>
      <c r="Z14" s="189"/>
    </row>
    <row r="15" spans="1:26" s="11" customFormat="1" ht="15">
      <c r="A15" s="137" t="s">
        <v>88</v>
      </c>
      <c r="B15" s="256" t="s">
        <v>308</v>
      </c>
      <c r="C15" s="182"/>
      <c r="D15" s="254"/>
      <c r="E15" s="163"/>
      <c r="F15" s="254">
        <v>50000</v>
      </c>
      <c r="G15" s="163"/>
      <c r="H15" s="254">
        <f t="shared" si="1"/>
        <v>54000</v>
      </c>
      <c r="I15" s="163"/>
      <c r="J15" s="254">
        <f t="shared" si="2"/>
        <v>58158</v>
      </c>
      <c r="K15" s="67"/>
      <c r="T15" s="187"/>
      <c r="U15" s="187"/>
      <c r="Y15" s="187"/>
      <c r="Z15" s="189"/>
    </row>
    <row r="16" spans="1:26" s="11" customFormat="1" ht="30">
      <c r="A16" s="138" t="s">
        <v>128</v>
      </c>
      <c r="B16" s="256" t="s">
        <v>306</v>
      </c>
      <c r="C16" s="182"/>
      <c r="D16" s="254">
        <v>1838000</v>
      </c>
      <c r="E16" s="163"/>
      <c r="F16" s="254">
        <v>2074300</v>
      </c>
      <c r="G16" s="163"/>
      <c r="H16" s="254">
        <f t="shared" si="1"/>
        <v>2240244</v>
      </c>
      <c r="I16" s="163"/>
      <c r="J16" s="254">
        <f t="shared" si="2"/>
        <v>2412743</v>
      </c>
      <c r="K16" s="67"/>
      <c r="T16" s="187"/>
      <c r="U16" s="187"/>
      <c r="Y16" s="187"/>
      <c r="Z16" s="189"/>
    </row>
    <row r="17" spans="1:26" s="11" customFormat="1" ht="15">
      <c r="A17" s="138" t="s">
        <v>109</v>
      </c>
      <c r="B17" s="256" t="s">
        <v>307</v>
      </c>
      <c r="C17" s="182"/>
      <c r="D17" s="254">
        <v>3373300</v>
      </c>
      <c r="E17" s="163"/>
      <c r="F17" s="254">
        <v>3879700</v>
      </c>
      <c r="G17" s="163"/>
      <c r="H17" s="254">
        <v>3958589</v>
      </c>
      <c r="I17" s="163"/>
      <c r="J17" s="254">
        <v>4570771</v>
      </c>
      <c r="K17" s="67"/>
      <c r="T17" s="187"/>
      <c r="U17" s="187"/>
      <c r="Y17" s="187"/>
      <c r="Z17" s="189"/>
    </row>
    <row r="18" spans="1:26" s="140" customFormat="1" ht="15">
      <c r="A18" s="139" t="s">
        <v>113</v>
      </c>
      <c r="B18" s="190">
        <f aca="true" t="shared" si="3" ref="B18:H18">B17+B16+B15+B14+B13+B12+B11+B10+B9+B6</f>
        <v>22791811</v>
      </c>
      <c r="C18" s="190">
        <f t="shared" si="3"/>
        <v>0</v>
      </c>
      <c r="D18" s="190">
        <f t="shared" si="3"/>
        <v>25574200</v>
      </c>
      <c r="E18" s="190">
        <f t="shared" si="3"/>
        <v>0</v>
      </c>
      <c r="F18" s="190">
        <f t="shared" si="3"/>
        <v>28752400</v>
      </c>
      <c r="G18" s="68">
        <f t="shared" si="3"/>
        <v>0</v>
      </c>
      <c r="H18" s="190">
        <f t="shared" si="3"/>
        <v>31052592</v>
      </c>
      <c r="I18" s="68">
        <f>I6+SUM(I9:I16)</f>
        <v>0</v>
      </c>
      <c r="J18" s="190">
        <f>J17+J16+J15+J13+J12+J11+J10+J9+J6</f>
        <v>33412589</v>
      </c>
      <c r="K18" s="68">
        <f>K6+SUM(K9:K16)</f>
        <v>0</v>
      </c>
      <c r="O18" s="11"/>
      <c r="U18" s="188"/>
      <c r="Z18" s="189"/>
    </row>
    <row r="19" spans="1:11" s="11" customFormat="1" ht="47.25" customHeight="1">
      <c r="A19" s="138" t="s">
        <v>127</v>
      </c>
      <c r="B19" s="152" t="s">
        <v>159</v>
      </c>
      <c r="C19" s="153"/>
      <c r="D19" s="152" t="s">
        <v>159</v>
      </c>
      <c r="E19" s="153"/>
      <c r="F19" s="152" t="s">
        <v>159</v>
      </c>
      <c r="G19" s="153"/>
      <c r="H19" s="152" t="s">
        <v>159</v>
      </c>
      <c r="I19" s="153"/>
      <c r="J19" s="152" t="s">
        <v>159</v>
      </c>
      <c r="K19" s="153"/>
    </row>
    <row r="20" spans="4:12" ht="15">
      <c r="D20" s="251"/>
      <c r="H20" s="261">
        <f>'6.1-6.2.'!P21*108/100</f>
        <v>0</v>
      </c>
      <c r="I20" s="262"/>
      <c r="J20" s="262"/>
      <c r="K20" s="261">
        <f>H20+I20</f>
        <v>0</v>
      </c>
      <c r="L20" s="261">
        <f>H20*107.6/100</f>
        <v>0</v>
      </c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showZeros="0" zoomScaleSheetLayoutView="100" workbookViewId="0" topLeftCell="A1">
      <selection activeCell="C7" sqref="C7:O13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2"/>
      <c r="L1" s="92"/>
      <c r="M1" s="92"/>
      <c r="N1" s="92"/>
      <c r="O1" s="92"/>
      <c r="P1" s="92"/>
    </row>
    <row r="2" spans="1:5" s="12" customFormat="1" ht="15.75">
      <c r="A2" s="9" t="s">
        <v>129</v>
      </c>
      <c r="C2" s="9"/>
      <c r="D2" s="9"/>
      <c r="E2" s="9"/>
    </row>
    <row r="3" spans="1:16" s="7" customFormat="1" ht="15">
      <c r="A3" s="329" t="s">
        <v>11</v>
      </c>
      <c r="B3" s="381" t="s">
        <v>89</v>
      </c>
      <c r="C3" s="318" t="s">
        <v>249</v>
      </c>
      <c r="D3" s="318"/>
      <c r="E3" s="318"/>
      <c r="F3" s="318"/>
      <c r="G3" s="318" t="s">
        <v>256</v>
      </c>
      <c r="H3" s="318"/>
      <c r="I3" s="318"/>
      <c r="J3" s="318"/>
      <c r="K3" s="318" t="s">
        <v>251</v>
      </c>
      <c r="L3" s="318"/>
      <c r="M3" s="318" t="s">
        <v>163</v>
      </c>
      <c r="N3" s="318"/>
      <c r="O3" s="318" t="s">
        <v>253</v>
      </c>
      <c r="P3" s="318"/>
    </row>
    <row r="4" spans="1:16" ht="13.9" customHeight="1">
      <c r="A4" s="380"/>
      <c r="B4" s="382"/>
      <c r="C4" s="318" t="s">
        <v>25</v>
      </c>
      <c r="D4" s="318"/>
      <c r="E4" s="318" t="s">
        <v>26</v>
      </c>
      <c r="F4" s="318"/>
      <c r="G4" s="318" t="s">
        <v>25</v>
      </c>
      <c r="H4" s="318"/>
      <c r="I4" s="318" t="s">
        <v>26</v>
      </c>
      <c r="J4" s="318"/>
      <c r="K4" s="381" t="s">
        <v>131</v>
      </c>
      <c r="L4" s="381" t="s">
        <v>132</v>
      </c>
      <c r="M4" s="381" t="s">
        <v>131</v>
      </c>
      <c r="N4" s="381" t="s">
        <v>132</v>
      </c>
      <c r="O4" s="381" t="s">
        <v>131</v>
      </c>
      <c r="P4" s="381" t="s">
        <v>132</v>
      </c>
    </row>
    <row r="5" spans="1:16" ht="30">
      <c r="A5" s="331"/>
      <c r="B5" s="383"/>
      <c r="C5" s="155" t="s">
        <v>90</v>
      </c>
      <c r="D5" s="155" t="s">
        <v>91</v>
      </c>
      <c r="E5" s="155" t="s">
        <v>90</v>
      </c>
      <c r="F5" s="155" t="s">
        <v>91</v>
      </c>
      <c r="G5" s="155" t="s">
        <v>90</v>
      </c>
      <c r="H5" s="155" t="s">
        <v>91</v>
      </c>
      <c r="I5" s="155" t="s">
        <v>90</v>
      </c>
      <c r="J5" s="155" t="s">
        <v>91</v>
      </c>
      <c r="K5" s="383"/>
      <c r="L5" s="383"/>
      <c r="M5" s="383"/>
      <c r="N5" s="383"/>
      <c r="O5" s="383"/>
      <c r="P5" s="383"/>
    </row>
    <row r="6" spans="1:16" ht="15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  <c r="H6" s="155">
        <v>8</v>
      </c>
      <c r="I6" s="155">
        <v>9</v>
      </c>
      <c r="J6" s="155">
        <v>10</v>
      </c>
      <c r="K6" s="155">
        <v>11</v>
      </c>
      <c r="L6" s="155">
        <v>12</v>
      </c>
      <c r="M6" s="155">
        <v>13</v>
      </c>
      <c r="N6" s="155">
        <v>14</v>
      </c>
      <c r="O6" s="155">
        <v>15</v>
      </c>
      <c r="P6" s="155">
        <v>16</v>
      </c>
    </row>
    <row r="7" spans="1:16" ht="15">
      <c r="A7" s="29"/>
      <c r="B7" s="162" t="s">
        <v>168</v>
      </c>
      <c r="C7" s="163">
        <v>4.5</v>
      </c>
      <c r="D7" s="163">
        <v>4.5</v>
      </c>
      <c r="E7" s="163"/>
      <c r="F7" s="163"/>
      <c r="G7" s="163">
        <v>4.5</v>
      </c>
      <c r="H7" s="163">
        <v>4</v>
      </c>
      <c r="I7" s="163"/>
      <c r="J7" s="163"/>
      <c r="K7" s="163">
        <v>4.5</v>
      </c>
      <c r="L7" s="163"/>
      <c r="M7" s="163">
        <v>4.5</v>
      </c>
      <c r="N7" s="163"/>
      <c r="O7" s="163">
        <v>4.5</v>
      </c>
      <c r="P7" s="248"/>
    </row>
    <row r="8" spans="1:16" ht="15">
      <c r="A8" s="29"/>
      <c r="B8" s="162" t="s">
        <v>169</v>
      </c>
      <c r="C8" s="163">
        <v>31</v>
      </c>
      <c r="D8" s="163">
        <v>31</v>
      </c>
      <c r="E8" s="163"/>
      <c r="F8" s="163"/>
      <c r="G8" s="163">
        <v>31</v>
      </c>
      <c r="H8" s="163">
        <v>31</v>
      </c>
      <c r="I8" s="163"/>
      <c r="J8" s="163"/>
      <c r="K8" s="163">
        <v>31</v>
      </c>
      <c r="L8" s="163"/>
      <c r="M8" s="163">
        <v>31</v>
      </c>
      <c r="N8" s="163"/>
      <c r="O8" s="163">
        <v>31</v>
      </c>
      <c r="P8" s="248"/>
    </row>
    <row r="9" spans="1:16" ht="15">
      <c r="A9" s="29"/>
      <c r="B9" s="162" t="s">
        <v>170</v>
      </c>
      <c r="C9" s="163">
        <v>154.2</v>
      </c>
      <c r="D9" s="163">
        <v>151.5</v>
      </c>
      <c r="E9" s="163"/>
      <c r="F9" s="163"/>
      <c r="G9" s="163">
        <v>154.2</v>
      </c>
      <c r="H9" s="163">
        <v>149.5</v>
      </c>
      <c r="I9" s="163"/>
      <c r="J9" s="163"/>
      <c r="K9" s="163">
        <v>154.2</v>
      </c>
      <c r="L9" s="163"/>
      <c r="M9" s="163">
        <v>154.2</v>
      </c>
      <c r="N9" s="163"/>
      <c r="O9" s="163">
        <v>154.2</v>
      </c>
      <c r="P9" s="248"/>
    </row>
    <row r="10" spans="1:16" ht="15">
      <c r="A10" s="29"/>
      <c r="B10" s="162" t="s">
        <v>171</v>
      </c>
      <c r="C10" s="163">
        <v>55.8</v>
      </c>
      <c r="D10" s="163">
        <v>52.3</v>
      </c>
      <c r="E10" s="163"/>
      <c r="F10" s="163"/>
      <c r="G10" s="163">
        <v>55.3</v>
      </c>
      <c r="H10" s="163">
        <v>47.8</v>
      </c>
      <c r="I10" s="163"/>
      <c r="J10" s="163"/>
      <c r="K10" s="163">
        <v>55.3</v>
      </c>
      <c r="L10" s="163"/>
      <c r="M10" s="163">
        <v>55.3</v>
      </c>
      <c r="N10" s="163"/>
      <c r="O10" s="163">
        <v>55.3</v>
      </c>
      <c r="P10" s="248"/>
    </row>
    <row r="11" spans="1:16" ht="15">
      <c r="A11" s="29"/>
      <c r="B11" s="162" t="s">
        <v>172</v>
      </c>
      <c r="C11" s="163">
        <v>34.5</v>
      </c>
      <c r="D11" s="163">
        <v>32.5</v>
      </c>
      <c r="E11" s="163"/>
      <c r="F11" s="163"/>
      <c r="G11" s="163">
        <v>33.5</v>
      </c>
      <c r="H11" s="163">
        <v>32</v>
      </c>
      <c r="I11" s="163"/>
      <c r="J11" s="163"/>
      <c r="K11" s="163">
        <v>33.5</v>
      </c>
      <c r="L11" s="163"/>
      <c r="M11" s="163">
        <v>33.5</v>
      </c>
      <c r="N11" s="163"/>
      <c r="O11" s="163">
        <v>33.5</v>
      </c>
      <c r="P11" s="248"/>
    </row>
    <row r="12" spans="1:16" ht="15">
      <c r="A12" s="29"/>
      <c r="B12" s="162" t="s">
        <v>173</v>
      </c>
      <c r="C12" s="67">
        <v>64</v>
      </c>
      <c r="D12" s="67">
        <v>59.5</v>
      </c>
      <c r="E12" s="67"/>
      <c r="F12" s="67"/>
      <c r="G12" s="67">
        <v>65.5</v>
      </c>
      <c r="H12" s="67">
        <v>61.5</v>
      </c>
      <c r="I12" s="67"/>
      <c r="J12" s="67"/>
      <c r="K12" s="67">
        <v>65.5</v>
      </c>
      <c r="L12" s="67"/>
      <c r="M12" s="67">
        <v>65.5</v>
      </c>
      <c r="N12" s="67"/>
      <c r="O12" s="67">
        <v>65.5</v>
      </c>
      <c r="P12" s="249"/>
    </row>
    <row r="13" spans="1:17" s="6" customFormat="1" ht="14.25">
      <c r="A13" s="101"/>
      <c r="B13" s="101" t="s">
        <v>113</v>
      </c>
      <c r="C13" s="158">
        <f>C12+C11+C10+C9+C8+C7</f>
        <v>344</v>
      </c>
      <c r="D13" s="158">
        <f>D12+D11+D10+D9+D8+D7</f>
        <v>331.3</v>
      </c>
      <c r="E13" s="158"/>
      <c r="F13" s="158"/>
      <c r="G13" s="158">
        <f>G12+G11+G10+G9+G8+G7</f>
        <v>344</v>
      </c>
      <c r="H13" s="158">
        <f>H12+H11+H10+H9+H8+H7</f>
        <v>325.8</v>
      </c>
      <c r="I13" s="158">
        <f aca="true" t="shared" si="0" ref="I13:Q13">I12+I11+I10+I9+I8+I7</f>
        <v>0</v>
      </c>
      <c r="J13" s="158">
        <f t="shared" si="0"/>
        <v>0</v>
      </c>
      <c r="K13" s="158">
        <f t="shared" si="0"/>
        <v>344</v>
      </c>
      <c r="L13" s="158">
        <f t="shared" si="0"/>
        <v>0</v>
      </c>
      <c r="M13" s="158">
        <f t="shared" si="0"/>
        <v>344</v>
      </c>
      <c r="N13" s="158">
        <f t="shared" si="0"/>
        <v>0</v>
      </c>
      <c r="O13" s="158">
        <f t="shared" si="0"/>
        <v>344</v>
      </c>
      <c r="P13" s="250">
        <f t="shared" si="0"/>
        <v>0</v>
      </c>
      <c r="Q13" s="176">
        <f t="shared" si="0"/>
        <v>0</v>
      </c>
    </row>
    <row r="14" spans="1:16" ht="45" customHeight="1">
      <c r="A14" s="164"/>
      <c r="B14" s="160" t="s">
        <v>130</v>
      </c>
      <c r="C14" s="152" t="s">
        <v>159</v>
      </c>
      <c r="D14" s="152" t="s">
        <v>159</v>
      </c>
      <c r="E14" s="152"/>
      <c r="F14" s="153"/>
      <c r="G14" s="152" t="s">
        <v>159</v>
      </c>
      <c r="H14" s="152" t="s">
        <v>159</v>
      </c>
      <c r="I14" s="152"/>
      <c r="J14" s="153"/>
      <c r="K14" s="152" t="s">
        <v>159</v>
      </c>
      <c r="L14" s="153"/>
      <c r="M14" s="152" t="s">
        <v>159</v>
      </c>
      <c r="N14" s="153"/>
      <c r="O14" s="152" t="s">
        <v>159</v>
      </c>
      <c r="P14" s="153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Johnny Nick</cp:lastModifiedBy>
  <cp:lastPrinted>2019-11-20T07:58:31Z</cp:lastPrinted>
  <dcterms:created xsi:type="dcterms:W3CDTF">2002-11-05T07:08:11Z</dcterms:created>
  <dcterms:modified xsi:type="dcterms:W3CDTF">2019-11-21T11:09:08Z</dcterms:modified>
  <cp:category/>
  <cp:version/>
  <cp:contentType/>
  <cp:contentStatus/>
</cp:coreProperties>
</file>