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145" windowHeight="5835" tabRatio="739" activeTab="16"/>
  </bookViews>
  <sheets>
    <sheet name="Форма-2 п.1-5.1" sheetId="1" r:id="rId1"/>
    <sheet name="5.2" sheetId="2" r:id="rId2"/>
    <sheet name="6.1-6.2." sheetId="3" r:id="rId3"/>
    <sheet name="6.3-6.4" sheetId="4" r:id="rId4"/>
    <sheet name="мфо" sheetId="5" r:id="rId5"/>
    <sheet name="мд" sheetId="6" r:id="rId6"/>
    <sheet name="спд" sheetId="7" r:id="rId7"/>
    <sheet name="7.1-7.2" sheetId="8" r:id="rId8"/>
    <sheet name="8.1" sheetId="9" r:id="rId9"/>
    <sheet name="8.2" sheetId="10" r:id="rId10"/>
    <sheet name="9" sheetId="11" r:id="rId11"/>
    <sheet name="мфо9" sheetId="12" r:id="rId12"/>
    <sheet name="мд9" sheetId="13" r:id="rId13"/>
    <sheet name="спд9" sheetId="14" r:id="rId14"/>
    <sheet name="10" sheetId="15" r:id="rId15"/>
    <sheet name="11-13" sheetId="16" r:id="rId16"/>
    <sheet name="14-15" sheetId="17" r:id="rId17"/>
    <sheet name="Форма-3" sheetId="18" r:id="rId18"/>
  </sheets>
  <definedNames>
    <definedName name="_xlnm.Print_Titles" localSheetId="14">'10'!$3:$5</definedName>
    <definedName name="_xlnm.Print_Titles" localSheetId="7">'7.1-7.2'!$4:$6</definedName>
    <definedName name="_xlnm.Print_Titles" localSheetId="8">'8.1'!$4:$6</definedName>
    <definedName name="_xlnm.Print_Titles" localSheetId="10">'9'!$3:$4</definedName>
  </definedNames>
  <calcPr fullCalcOnLoad="1" fullPrecision="0"/>
</workbook>
</file>

<file path=xl/sharedStrings.xml><?xml version="1.0" encoding="utf-8"?>
<sst xmlns="http://schemas.openxmlformats.org/spreadsheetml/2006/main" count="1328" uniqueCount="295">
  <si>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</si>
  <si>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</si>
  <si>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</si>
  <si>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</si>
  <si>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</si>
  <si>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</si>
  <si>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</si>
  <si>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</si>
  <si>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</si>
  <si>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</si>
  <si>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</si>
  <si>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</si>
  <si>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</si>
  <si>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</si>
  <si>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</si>
  <si>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</si>
  <si>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</si>
  <si>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</si>
  <si>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</si>
  <si>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</si>
  <si>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</si>
  <si>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r>
      <t>1.</t>
    </r>
    <r>
      <rPr>
        <sz val="12"/>
        <rFont val="Times New Roman"/>
        <family val="1"/>
      </rPr>
      <t xml:space="preserve"> </t>
    </r>
  </si>
  <si>
    <t>індикативні прогнозні показники</t>
  </si>
  <si>
    <t>Надходження бюджетних установ від додаткової (господарської) діяльності </t>
  </si>
  <si>
    <t>2.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</si>
  <si>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</si>
  <si>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</si>
  <si>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</si>
  <si>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</si>
  <si>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</si>
  <si>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</si>
  <si>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</si>
  <si>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</si>
  <si>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</si>
  <si>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</si>
  <si>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</si>
  <si>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</si>
  <si>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</si>
  <si>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</si>
  <si>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</si>
  <si>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</si>
  <si>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</si>
  <si>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</si>
  <si>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</si>
  <si>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</si>
  <si>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</si>
  <si>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</si>
  <si>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</si>
  <si>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</si>
  <si>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</si>
  <si>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</si>
  <si>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</si>
  <si>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</si>
  <si>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</si>
  <si>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</si>
  <si>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</si>
  <si>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</si>
  <si>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</si>
  <si>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</si>
  <si>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</si>
  <si>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</si>
  <si>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</si>
  <si>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</si>
  <si>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</si>
  <si>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</si>
  <si>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</si>
  <si>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</si>
  <si>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</si>
  <si>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</si>
  <si>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</si>
  <si>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</si>
  <si>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</si>
  <si>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</si>
  <si>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</si>
  <si>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</si>
  <si>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</si>
  <si>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</si>
  <si>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</si>
  <si>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</si>
  <si>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</si>
  <si>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</si>
  <si>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</si>
  <si>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</si>
  <si>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</si>
  <si>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</si>
  <si>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</si>
  <si>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</si>
  <si>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</si>
  <si>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</si>
  <si>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</si>
  <si>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</si>
  <si>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</si>
  <si>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</si>
  <si>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</si>
  <si>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</si>
  <si>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</si>
  <si>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</si>
  <si>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</si>
  <si>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</si>
  <si>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</si>
  <si>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</si>
  <si>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</si>
  <si>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</si>
  <si>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</si>
  <si>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</si>
  <si>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</si>
  <si>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</si>
  <si>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</si>
  <si>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</si>
  <si>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</si>
  <si>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</si>
  <si>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</si>
  <si>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</si>
  <si>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</si>
  <si>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</si>
  <si>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</si>
  <si>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</si>
  <si>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</si>
  <si>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</si>
  <si>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</si>
  <si>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</si>
  <si>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</si>
  <si>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</si>
  <si>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</si>
  <si>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</si>
  <si>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</si>
  <si>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</si>
  <si>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</si>
  <si>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</si>
  <si>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</si>
  <si>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</si>
  <si>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</si>
  <si>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</si>
  <si>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</si>
  <si>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</si>
  <si>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</si>
  <si>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</si>
  <si>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</si>
  <si>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</si>
  <si>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</si>
  <si>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</si>
  <si>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</si>
  <si>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</si>
  <si>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</si>
  <si>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</si>
  <si>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</si>
  <si>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</si>
  <si>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</si>
  <si>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</si>
  <si>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</si>
  <si>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</si>
  <si>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</si>
  <si>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</si>
  <si>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</si>
  <si>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</si>
  <si>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</si>
  <si>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</si>
  <si>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</si>
  <si>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</si>
  <si>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</si>
  <si>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</si>
  <si>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</si>
  <si>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</si>
  <si>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</si>
  <si>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</si>
  <si>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</si>
  <si>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</si>
  <si>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</si>
  <si>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</si>
  <si>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2019 рік</t>
  </si>
  <si>
    <t>Дебіторська заборгованість на 01.01.2018</t>
  </si>
  <si>
    <t>2020 рік</t>
  </si>
  <si>
    <t>2021 рік</t>
  </si>
  <si>
    <t>2018 рік (звіт)</t>
  </si>
  <si>
    <t>2019 рік (затверджено)</t>
  </si>
  <si>
    <t>2020 рік (проект)</t>
  </si>
  <si>
    <t>2022 рік (прогноз)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</si>
  <si>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</si>
  <si>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</si>
  <si>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</si>
  <si>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БЮДЖЕТНИЙ ЗАПИТ НА 2020 - 2022 РОКИ індивідуальний (Форма 2020-2)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</si>
  <si>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</si>
  <si>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</si>
  <si>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</si>
  <si>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</si>
  <si>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4. Мета та завдання бюджетної програми на 2020 - 2022 роки:</t>
  </si>
  <si>
    <t>1) надходження для виконання бюджетної програми у 2018 - 2020 роках: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</si>
  <si>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</si>
  <si>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</si>
  <si>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</si>
  <si>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 xml:space="preserve">1. 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</si>
  <si>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</si>
  <si>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</si>
  <si>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</si>
  <si>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</si>
  <si>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</si>
  <si>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</si>
  <si>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</si>
  <si>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</si>
  <si>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</si>
  <si>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</si>
  <si>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</si>
  <si>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</si>
  <si>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</si>
  <si>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</si>
  <si>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</si>
  <si>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</si>
  <si>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</si>
  <si>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</si>
  <si>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</si>
  <si>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</si>
  <si>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</si>
  <si>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</si>
  <si>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</si>
  <si>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</si>
  <si>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бюджетною програмою: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</si>
  <si>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</si>
  <si>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</si>
  <si>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</si>
  <si>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</si>
  <si>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бюджетною програмою:</t>
  </si>
  <si>
    <t>Обґрунтування необхідності додаткових коштів на 2021 - 2022 роки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</si>
  <si>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</si>
  <si>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</si>
  <si>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</si>
  <si>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</si>
  <si>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</si>
  <si>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08</t>
  </si>
  <si>
    <t>Департамент соціального захисту населення</t>
  </si>
  <si>
    <t>081</t>
  </si>
  <si>
    <t>Показник затрат</t>
  </si>
  <si>
    <t>Показник продукту</t>
  </si>
  <si>
    <t>Показник ефективності</t>
  </si>
  <si>
    <t>Показник якості</t>
  </si>
  <si>
    <t>грн.</t>
  </si>
  <si>
    <t>од.</t>
  </si>
  <si>
    <t>осіб</t>
  </si>
  <si>
    <t>%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</si>
  <si>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</si>
  <si>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</si>
  <si>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</si>
  <si>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03192974</t>
  </si>
  <si>
    <t>Здійснення соціальної роботи із вразливими категоріями населення</t>
  </si>
  <si>
    <t>Надання соціальних послуг центрами соціально-психологічної допомоги, соціальними центрами матері та дитини, центрами соціально-психологічної реабілітації дітей та молоді з функціональними обмеженнями</t>
  </si>
  <si>
    <t>Забезпечення діяльності Закарпатського обласного центру соціально-психологічної допомоги</t>
  </si>
  <si>
    <t>Забезпечення діяльності обласного соціального центру матері та дитини</t>
  </si>
  <si>
    <t>Забезпечення діяльності обласного центру соціально-психологічної реабілітації дітей та молоді з функціональними обмеженнями</t>
  </si>
  <si>
    <t>Регіональна програма сімейної, демографічної, гендерної політики, попередження насильства в сім'ї та протидії торгівлі людьми на 2016-2020 роки</t>
  </si>
  <si>
    <t>Рішення обласної ради 05.01.2016 № 128 (зі змінами  від 22.09.2016, від 27.07.2017 та від 22.02.2018)</t>
  </si>
  <si>
    <t>педагогічний персонал</t>
  </si>
  <si>
    <t>медичний персонал</t>
  </si>
  <si>
    <t>обслуговуючий персонал</t>
  </si>
  <si>
    <t>інші</t>
  </si>
  <si>
    <t xml:space="preserve">кількість соціальних центрів соціально-психологічної допомоги </t>
  </si>
  <si>
    <t>мережа установ</t>
  </si>
  <si>
    <t>кількість соціальних центрів матері та дитини</t>
  </si>
  <si>
    <t xml:space="preserve">кількість центрів соціально-психологічної реабілітації діте та молоді з функціональними обмеженнями </t>
  </si>
  <si>
    <t xml:space="preserve">кількість штатних одиниць центрів соціально-психологічної допомоги </t>
  </si>
  <si>
    <t>шт.од.</t>
  </si>
  <si>
    <t>штатний розпис</t>
  </si>
  <si>
    <t>кількість штатних одиниць соціальних центрів матері та дитини</t>
  </si>
  <si>
    <t xml:space="preserve">кількість штатних одиниць центрів соціально- психологічної реабілітації дітей та молоді з функціональними обмеженнями </t>
  </si>
  <si>
    <t xml:space="preserve">кількість місць у центрах соціально-психологічної допомоги </t>
  </si>
  <si>
    <t>мережа штатів та контингентів</t>
  </si>
  <si>
    <t>кількість місць у соціальних центрах матері та дитини</t>
  </si>
  <si>
    <t xml:space="preserve">кількість відвідувань центрів соціально-психологічної реабілітації дітей та молоді з функціональними обмеженнями </t>
  </si>
  <si>
    <t>кількість осіб, яким надано послуги протягом року в центрах соціально-психологічної допомоги</t>
  </si>
  <si>
    <t>журнал обліку</t>
  </si>
  <si>
    <t>кількість осіб, яким надано послуги протягом року в соціальних центрах матері та дитини</t>
  </si>
  <si>
    <t xml:space="preserve">кількість осіб, яким  надано послуги протягом року в центрах  соціально-психологічної реабілітації дітей та молоді з функціональними обмеженнями </t>
  </si>
  <si>
    <t>середні витрати на одне місце в центрах соціально-психологічної допомоги</t>
  </si>
  <si>
    <t>розрахунки до кошторису</t>
  </si>
  <si>
    <t>середні витрати на одне місце в соціальних центрах матері та дитини</t>
  </si>
  <si>
    <t xml:space="preserve">середні витрати на одне відвідування в центрах  соціально-психологічної реабілітації дітей та молоді з функціональними обмеженнями </t>
  </si>
  <si>
    <t>середньомісячна заробітна плата працівників центрів соціально-психологічної допомоги</t>
  </si>
  <si>
    <t>середньомісячна заробітна плата працівників соціальних центрів матері та дитини</t>
  </si>
  <si>
    <t xml:space="preserve">середньомісячна заробітна плата працівників центрів соціально-психологічної реабілітації дітей та молоді з функціональними обмеженнями </t>
  </si>
  <si>
    <t>середньорічні витрати на одного одержувача соціальних послуг у центрах соціально-психологічної допомоги</t>
  </si>
  <si>
    <t>середньорічні витрати на одного одержувача соціальних послуг у соціальних центрах матері та дитини</t>
  </si>
  <si>
    <t xml:space="preserve">середньорічні витрати на одного одержувача соціальних послуг у центрах соціально-психологічної реабілітації дітей та молоді з функціональними обмеженнями </t>
  </si>
  <si>
    <t>динаміка кількості осіб, яким надані соціальні послуги у  центрах соціально-психологічної допомоги порівняно з минулим роком</t>
  </si>
  <si>
    <t>динаміка кількості осіб, яким надані соціальні послуги у  соціальних центрах матері та дитини, порівняно з минулим роком</t>
  </si>
  <si>
    <t>динаміка кількості осіб, яким надані соціальні послуги у  центрах  соціально-психологічної реабілітації дітей та молоді з функціональними обмеженнями, порівняно з минулим роком</t>
  </si>
  <si>
    <t>журнал обліку, звітності про виконання паспорту бюджетної програми</t>
  </si>
  <si>
    <t xml:space="preserve">журнал обліку, звітності про виконання паспорту бюджетної програми </t>
  </si>
  <si>
    <t>Регіональна програма сімейної, демографічної, гендерної політики, попередження насильства в сім'ї та протидії торгівлі людьми</t>
  </si>
  <si>
    <t xml:space="preserve">Департамент соціального захисту населення </t>
  </si>
  <si>
    <t>1040</t>
  </si>
  <si>
    <t xml:space="preserve"> Придбання обладнання і предметів довгострокового користування </t>
  </si>
  <si>
    <t>07100000000</t>
  </si>
  <si>
    <t>Ліжка (10х6000=60000,00грн.), крісла (4штх2500,00грн.=10000,00грн.), ролети (4шт.х2500,00грн.=10000,00грн.), постільна білизна (10шт.х1300,00грн.=13000,00грн.), коплект (ковдра+подушка) (10 компл. х 1800,00грн.=18000,00грн.), передоплата періодичних видань (6000,00грн.), канцелярські товари 2700,00грн.) у  Закарпатський обласний центр соціаль-психологічної допомоги</t>
  </si>
  <si>
    <t>Поточний ремонт будівлі (заміна підлоги (деревяної та плиточної), утеплення піддахового простору, фарбування стін, заміна матеріалів сходів на горище, заміна сантехнічних виробів, заміна труб водопостачання, облаштування пандусного покриття , часткова заміна  металочерепиці на даху, облаштування та гідроізоляція горища, часткова заміна крокв та балок у Обласний центр соціально-психологічної реабілітації дітей та молоді з функціональнмим обмеженнями - 75,0 тис.грн.,  Автоматизована програма UA-бюджет (14000,00 грн.), супровід прогами (10700,00 грн.), поточний ремонт приміщень (45000,00 грн.), встановлення системи пожежогасіння (35000,00грн.), послуги архіваріуса (3800,00грн.)  у Закарпатський обласний центр соціаль-психологічної допомоги- 108,5тис.грн.</t>
  </si>
  <si>
    <t>Придбання автотранспортного засобу в  Обласний центр соціально-психологічної реабілітації дітей та молоді з функціональнмим обмеженнями - 1400,0 тис. грн. та комп'ютер з програмним забезпеченням Закарпатський обласний центр соціаль-психологічної допомоги - 30,0 тис.грн.</t>
  </si>
  <si>
    <t>Конституція України, Бюджетний кодекс України, Закон України "Про соціальну роботу з сім'ями, дітьми та молоддю", Закон України "Про соціальні послуги",  Наказ міністерства соціальної політики України 14.05.2018 №688"Про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забезпечення", рішення обласної ради "Про регіональну програму сімейної, демографічної, гендерної політики, попередження насильства в сім’ї та протидія торгівлі людьми на 2016-2020 роки" від 05.01.2016 №128</t>
  </si>
  <si>
    <t xml:space="preserve">Придбання побутової та комп’ютерної техніки  у 2018-2020 роках необхідне для покращення умов праці працівників  Центру  соціально-психологічної допомоги, Соціального  центру матері та дитини,  центру соціально-психологічної реабілітації дітей та молоді з функціональними обмеженнями </t>
  </si>
</sst>
</file>

<file path=xl/styles.xml><?xml version="1.0" encoding="utf-8"?>
<styleSheet xmlns="http://schemas.openxmlformats.org/spreadsheetml/2006/main">
  <numFmts count="5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"/>
    <numFmt numFmtId="195" formatCode="#,##0.0_р_."/>
    <numFmt numFmtId="196" formatCode="0.000000"/>
    <numFmt numFmtId="197" formatCode="0.00000"/>
    <numFmt numFmtId="198" formatCode="0.0000"/>
    <numFmt numFmtId="199" formatCode="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000000"/>
    <numFmt numFmtId="209" formatCode="0.00000000"/>
    <numFmt numFmtId="210" formatCode="0.000000000"/>
  </numFmts>
  <fonts count="6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43" borderId="0" applyNumberFormat="0" applyBorder="0" applyAlignment="0" applyProtection="0"/>
    <xf numFmtId="0" fontId="13" fillId="13" borderId="1" applyNumberFormat="0" applyAlignment="0" applyProtection="0"/>
    <xf numFmtId="0" fontId="52" fillId="44" borderId="2" applyNumberFormat="0" applyAlignment="0" applyProtection="0"/>
    <xf numFmtId="0" fontId="53" fillId="45" borderId="3" applyNumberFormat="0" applyAlignment="0" applyProtection="0"/>
    <xf numFmtId="0" fontId="54" fillId="45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55" fillId="0" borderId="8" applyNumberFormat="0" applyFill="0" applyAlignment="0" applyProtection="0"/>
    <xf numFmtId="0" fontId="19" fillId="46" borderId="9" applyNumberFormat="0" applyAlignment="0" applyProtection="0"/>
    <xf numFmtId="0" fontId="56" fillId="47" borderId="10" applyNumberFormat="0" applyAlignment="0" applyProtection="0"/>
    <xf numFmtId="0" fontId="2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21" fillId="49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59" fillId="50" borderId="0" applyNumberFormat="0" applyBorder="0" applyAlignment="0" applyProtection="0"/>
    <xf numFmtId="0" fontId="23" fillId="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10" fillId="52" borderId="13" applyNumberFormat="0" applyFont="0" applyAlignment="0" applyProtection="0"/>
    <xf numFmtId="9" fontId="0" fillId="0" borderId="0" applyFont="0" applyFill="0" applyBorder="0" applyAlignment="0" applyProtection="0"/>
    <xf numFmtId="0" fontId="24" fillId="49" borderId="14" applyNumberFormat="0" applyAlignment="0" applyProtection="0"/>
    <xf numFmtId="0" fontId="61" fillId="0" borderId="15" applyNumberFormat="0" applyFill="0" applyAlignment="0" applyProtection="0"/>
    <xf numFmtId="0" fontId="25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54" borderId="0" applyNumberFormat="0" applyBorder="0" applyAlignment="0" applyProtection="0"/>
  </cellStyleXfs>
  <cellXfs count="4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Continuous"/>
    </xf>
    <xf numFmtId="0" fontId="9" fillId="0" borderId="17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84" applyFont="1">
      <alignment/>
      <protection/>
    </xf>
    <xf numFmtId="0" fontId="2" fillId="0" borderId="0" xfId="84" applyFont="1">
      <alignment/>
      <protection/>
    </xf>
    <xf numFmtId="0" fontId="3" fillId="0" borderId="16" xfId="84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3" fillId="0" borderId="16" xfId="84" applyFont="1" applyBorder="1" applyAlignment="1">
      <alignment horizontal="center" wrapText="1"/>
      <protection/>
    </xf>
    <xf numFmtId="0" fontId="3" fillId="0" borderId="16" xfId="84" applyFont="1" applyBorder="1">
      <alignment/>
      <protection/>
    </xf>
    <xf numFmtId="0" fontId="3" fillId="0" borderId="0" xfId="84" applyFont="1" applyBorder="1" applyAlignment="1">
      <alignment horizontal="center" wrapText="1"/>
      <protection/>
    </xf>
    <xf numFmtId="0" fontId="5" fillId="0" borderId="0" xfId="84" applyFont="1" applyBorder="1" applyAlignment="1">
      <alignment wrapText="1"/>
      <protection/>
    </xf>
    <xf numFmtId="1" fontId="5" fillId="0" borderId="0" xfId="84" applyNumberFormat="1" applyFont="1" applyBorder="1" applyAlignment="1">
      <alignment horizontal="center" vertical="top" wrapText="1"/>
      <protection/>
    </xf>
    <xf numFmtId="0" fontId="2" fillId="0" borderId="0" xfId="84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8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2" fillId="0" borderId="0" xfId="84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189" fontId="8" fillId="0" borderId="16" xfId="0" applyNumberFormat="1" applyFont="1" applyBorder="1" applyAlignment="1">
      <alignment/>
    </xf>
    <xf numFmtId="189" fontId="28" fillId="0" borderId="16" xfId="0" applyNumberFormat="1" applyFont="1" applyBorder="1" applyAlignment="1">
      <alignment/>
    </xf>
    <xf numFmtId="189" fontId="8" fillId="0" borderId="16" xfId="0" applyNumberFormat="1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7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89" fontId="34" fillId="0" borderId="0" xfId="83" applyNumberFormat="1" applyFont="1" applyFill="1" applyBorder="1">
      <alignment/>
      <protection/>
    </xf>
    <xf numFmtId="189" fontId="3" fillId="0" borderId="0" xfId="0" applyNumberFormat="1" applyFont="1" applyFill="1" applyBorder="1" applyAlignment="1">
      <alignment/>
    </xf>
    <xf numFmtId="0" fontId="5" fillId="0" borderId="0" xfId="84" applyFont="1" applyBorder="1" applyAlignment="1">
      <alignment horizontal="center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84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9" xfId="0" applyFont="1" applyFill="1" applyBorder="1" applyAlignment="1">
      <alignment horizontal="centerContinuous" vertical="top"/>
    </xf>
    <xf numFmtId="0" fontId="3" fillId="0" borderId="19" xfId="0" applyFont="1" applyBorder="1" applyAlignment="1">
      <alignment horizontal="centerContinuous" vertical="top"/>
    </xf>
    <xf numFmtId="0" fontId="2" fillId="0" borderId="17" xfId="0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28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8" fillId="0" borderId="16" xfId="0" applyFont="1" applyBorder="1" applyAlignment="1">
      <alignment horizontal="center" vertical="top" wrapText="1"/>
    </xf>
    <xf numFmtId="189" fontId="9" fillId="0" borderId="0" xfId="0" applyNumberFormat="1" applyFont="1" applyBorder="1" applyAlignment="1">
      <alignment vertical="top" wrapText="1"/>
    </xf>
    <xf numFmtId="189" fontId="28" fillId="0" borderId="16" xfId="0" applyNumberFormat="1" applyFont="1" applyFill="1" applyBorder="1" applyAlignment="1">
      <alignment wrapText="1"/>
    </xf>
    <xf numFmtId="0" fontId="5" fillId="0" borderId="16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2" fillId="0" borderId="20" xfId="0" applyFont="1" applyFill="1" applyBorder="1" applyAlignment="1">
      <alignment vertical="top" wrapText="1"/>
    </xf>
    <xf numFmtId="0" fontId="33" fillId="0" borderId="20" xfId="0" applyFont="1" applyFill="1" applyBorder="1" applyAlignment="1">
      <alignment vertical="top" wrapText="1"/>
    </xf>
    <xf numFmtId="0" fontId="33" fillId="0" borderId="21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2" fillId="0" borderId="16" xfId="0" applyFont="1" applyFill="1" applyBorder="1" applyAlignment="1">
      <alignment vertical="top" wrapText="1"/>
    </xf>
    <xf numFmtId="0" fontId="33" fillId="0" borderId="22" xfId="0" applyFont="1" applyFill="1" applyBorder="1" applyAlignment="1">
      <alignment vertical="top" wrapText="1"/>
    </xf>
    <xf numFmtId="189" fontId="40" fillId="0" borderId="16" xfId="83" applyNumberFormat="1" applyFont="1" applyFill="1" applyBorder="1" applyAlignment="1">
      <alignment vertical="top"/>
      <protection/>
    </xf>
    <xf numFmtId="189" fontId="41" fillId="0" borderId="16" xfId="83" applyNumberFormat="1" applyFont="1" applyFill="1" applyBorder="1" applyAlignment="1">
      <alignment vertical="top"/>
      <protection/>
    </xf>
    <xf numFmtId="189" fontId="41" fillId="0" borderId="18" xfId="83" applyNumberFormat="1" applyFont="1" applyFill="1" applyBorder="1" applyAlignment="1">
      <alignment vertical="top"/>
      <protection/>
    </xf>
    <xf numFmtId="189" fontId="41" fillId="0" borderId="23" xfId="83" applyNumberFormat="1" applyFont="1" applyFill="1" applyBorder="1" applyAlignment="1">
      <alignment vertical="top"/>
      <protection/>
    </xf>
    <xf numFmtId="0" fontId="8" fillId="0" borderId="16" xfId="0" applyFont="1" applyFill="1" applyBorder="1" applyAlignment="1">
      <alignment horizontal="center" vertical="top" wrapText="1"/>
    </xf>
    <xf numFmtId="189" fontId="28" fillId="0" borderId="16" xfId="0" applyNumberFormat="1" applyFont="1" applyFill="1" applyBorder="1" applyAlignment="1">
      <alignment vertical="top"/>
    </xf>
    <xf numFmtId="0" fontId="32" fillId="0" borderId="20" xfId="0" applyFont="1" applyFill="1" applyBorder="1" applyAlignment="1">
      <alignment horizontal="center" vertical="top" wrapText="1"/>
    </xf>
    <xf numFmtId="0" fontId="33" fillId="0" borderId="20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top" wrapText="1"/>
    </xf>
    <xf numFmtId="0" fontId="33" fillId="0" borderId="22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vertical="top"/>
    </xf>
    <xf numFmtId="0" fontId="5" fillId="0" borderId="19" xfId="0" applyFont="1" applyBorder="1" applyAlignment="1">
      <alignment horizontal="center" vertical="top" wrapText="1"/>
    </xf>
    <xf numFmtId="189" fontId="28" fillId="0" borderId="19" xfId="0" applyNumberFormat="1" applyFont="1" applyFill="1" applyBorder="1" applyAlignment="1">
      <alignment vertical="top"/>
    </xf>
    <xf numFmtId="3" fontId="28" fillId="0" borderId="16" xfId="0" applyNumberFormat="1" applyFont="1" applyFill="1" applyBorder="1" applyAlignment="1">
      <alignment wrapText="1"/>
    </xf>
    <xf numFmtId="0" fontId="28" fillId="0" borderId="16" xfId="0" applyFont="1" applyFill="1" applyBorder="1" applyAlignment="1">
      <alignment horizontal="center" vertical="top" wrapText="1"/>
    </xf>
    <xf numFmtId="189" fontId="8" fillId="0" borderId="16" xfId="0" applyNumberFormat="1" applyFont="1" applyFill="1" applyBorder="1" applyAlignment="1">
      <alignment/>
    </xf>
    <xf numFmtId="0" fontId="30" fillId="0" borderId="16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wrapText="1"/>
    </xf>
    <xf numFmtId="49" fontId="8" fillId="0" borderId="16" xfId="0" applyNumberFormat="1" applyFont="1" applyBorder="1" applyAlignment="1">
      <alignment/>
    </xf>
    <xf numFmtId="49" fontId="8" fillId="0" borderId="16" xfId="0" applyNumberFormat="1" applyFont="1" applyBorder="1" applyAlignment="1">
      <alignment wrapText="1"/>
    </xf>
    <xf numFmtId="49" fontId="28" fillId="0" borderId="16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89" fontId="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89" fontId="3" fillId="0" borderId="0" xfId="84" applyNumberFormat="1" applyFont="1" applyBorder="1" applyAlignment="1">
      <alignment horizontal="center" vertical="top" wrapText="1"/>
      <protection/>
    </xf>
    <xf numFmtId="0" fontId="3" fillId="0" borderId="17" xfId="0" applyFont="1" applyBorder="1" applyAlignment="1">
      <alignment/>
    </xf>
    <xf numFmtId="0" fontId="28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0" fontId="28" fillId="0" borderId="16" xfId="0" applyFont="1" applyFill="1" applyBorder="1" applyAlignment="1">
      <alignment vertical="top" wrapText="1"/>
    </xf>
    <xf numFmtId="189" fontId="8" fillId="0" borderId="16" xfId="0" applyNumberFormat="1" applyFont="1" applyBorder="1" applyAlignment="1">
      <alignment horizontal="center" vertical="center"/>
    </xf>
    <xf numFmtId="189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189" fontId="8" fillId="0" borderId="16" xfId="0" applyNumberFormat="1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189" fontId="28" fillId="0" borderId="16" xfId="0" applyNumberFormat="1" applyFont="1" applyBorder="1" applyAlignment="1">
      <alignment vertical="top" wrapText="1"/>
    </xf>
    <xf numFmtId="189" fontId="3" fillId="0" borderId="16" xfId="84" applyNumberFormat="1" applyFont="1" applyBorder="1" applyAlignment="1">
      <alignment wrapText="1"/>
      <protection/>
    </xf>
    <xf numFmtId="189" fontId="5" fillId="0" borderId="16" xfId="84" applyNumberFormat="1" applyFont="1" applyBorder="1" applyAlignment="1">
      <alignment vertical="top" wrapText="1"/>
      <protection/>
    </xf>
    <xf numFmtId="0" fontId="8" fillId="0" borderId="16" xfId="0" applyFont="1" applyBorder="1" applyAlignment="1">
      <alignment wrapText="1"/>
    </xf>
    <xf numFmtId="0" fontId="2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Fill="1" applyBorder="1" applyAlignment="1" applyProtection="1">
      <alignment vertical="top" wrapText="1"/>
      <protection/>
    </xf>
    <xf numFmtId="189" fontId="8" fillId="0" borderId="16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28" fillId="0" borderId="16" xfId="0" applyFont="1" applyFill="1" applyBorder="1" applyAlignment="1">
      <alignment vertical="top"/>
    </xf>
    <xf numFmtId="0" fontId="8" fillId="0" borderId="24" xfId="0" applyFont="1" applyBorder="1" applyAlignment="1">
      <alignment vertical="top" wrapText="1"/>
    </xf>
    <xf numFmtId="0" fontId="28" fillId="0" borderId="25" xfId="0" applyFont="1" applyBorder="1" applyAlignment="1">
      <alignment/>
    </xf>
    <xf numFmtId="189" fontId="28" fillId="0" borderId="25" xfId="0" applyNumberFormat="1" applyFont="1" applyBorder="1" applyAlignment="1">
      <alignment vertical="top" wrapText="1"/>
    </xf>
    <xf numFmtId="0" fontId="3" fillId="0" borderId="2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84" applyFont="1" applyBorder="1" applyAlignment="1">
      <alignment horizontal="center" vertical="top" wrapText="1"/>
      <protection/>
    </xf>
    <xf numFmtId="0" fontId="3" fillId="0" borderId="18" xfId="84" applyFont="1" applyBorder="1" applyAlignment="1">
      <alignment horizontal="center" vertical="top" wrapText="1"/>
      <protection/>
    </xf>
    <xf numFmtId="49" fontId="2" fillId="0" borderId="17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3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Continuous"/>
    </xf>
    <xf numFmtId="0" fontId="44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Continuous"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1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/>
    </xf>
    <xf numFmtId="0" fontId="8" fillId="0" borderId="16" xfId="0" applyNumberFormat="1" applyFont="1" applyFill="1" applyBorder="1" applyAlignment="1">
      <alignment vertical="top" wrapText="1"/>
    </xf>
    <xf numFmtId="49" fontId="9" fillId="0" borderId="17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3" fontId="40" fillId="0" borderId="16" xfId="83" applyNumberFormat="1" applyFont="1" applyFill="1" applyBorder="1" applyAlignment="1">
      <alignment vertical="top"/>
      <protection/>
    </xf>
    <xf numFmtId="3" fontId="41" fillId="0" borderId="16" xfId="83" applyNumberFormat="1" applyFont="1" applyFill="1" applyBorder="1" applyAlignment="1">
      <alignment vertical="top"/>
      <protection/>
    </xf>
    <xf numFmtId="3" fontId="41" fillId="0" borderId="18" xfId="83" applyNumberFormat="1" applyFont="1" applyFill="1" applyBorder="1" applyAlignment="1">
      <alignment vertical="top"/>
      <protection/>
    </xf>
    <xf numFmtId="3" fontId="41" fillId="0" borderId="23" xfId="83" applyNumberFormat="1" applyFont="1" applyFill="1" applyBorder="1" applyAlignment="1">
      <alignment vertical="top"/>
      <protection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46" fillId="0" borderId="16" xfId="0" applyFont="1" applyFill="1" applyBorder="1" applyAlignment="1">
      <alignment vertical="top" wrapText="1"/>
    </xf>
    <xf numFmtId="0" fontId="47" fillId="0" borderId="16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vertical="top" wrapText="1"/>
    </xf>
    <xf numFmtId="0" fontId="48" fillId="0" borderId="16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wrapText="1"/>
    </xf>
    <xf numFmtId="0" fontId="9" fillId="0" borderId="16" xfId="0" applyFont="1" applyFill="1" applyBorder="1" applyAlignment="1">
      <alignment/>
    </xf>
    <xf numFmtId="180" fontId="9" fillId="0" borderId="16" xfId="0" applyNumberFormat="1" applyFont="1" applyFill="1" applyBorder="1" applyAlignment="1">
      <alignment wrapText="1"/>
    </xf>
    <xf numFmtId="1" fontId="9" fillId="0" borderId="16" xfId="0" applyNumberFormat="1" applyFont="1" applyFill="1" applyBorder="1" applyAlignment="1">
      <alignment wrapText="1"/>
    </xf>
    <xf numFmtId="3" fontId="8" fillId="0" borderId="16" xfId="0" applyNumberFormat="1" applyFont="1" applyFill="1" applyBorder="1" applyAlignment="1">
      <alignment wrapText="1"/>
    </xf>
    <xf numFmtId="3" fontId="8" fillId="0" borderId="16" xfId="0" applyNumberFormat="1" applyFont="1" applyBorder="1" applyAlignment="1">
      <alignment/>
    </xf>
    <xf numFmtId="3" fontId="28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 vertical="top" wrapText="1"/>
    </xf>
    <xf numFmtId="3" fontId="28" fillId="0" borderId="16" xfId="0" applyNumberFormat="1" applyFont="1" applyBorder="1" applyAlignment="1">
      <alignment vertical="top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3" fontId="8" fillId="0" borderId="16" xfId="0" applyNumberFormat="1" applyFont="1" applyFill="1" applyBorder="1" applyAlignment="1">
      <alignment vertical="center" wrapText="1"/>
    </xf>
    <xf numFmtId="0" fontId="46" fillId="0" borderId="24" xfId="0" applyFont="1" applyFill="1" applyBorder="1" applyAlignment="1">
      <alignment vertical="top" wrapText="1"/>
    </xf>
    <xf numFmtId="0" fontId="46" fillId="0" borderId="26" xfId="0" applyFont="1" applyFill="1" applyBorder="1" applyAlignment="1">
      <alignment vertical="top" wrapText="1"/>
    </xf>
    <xf numFmtId="0" fontId="46" fillId="0" borderId="25" xfId="0" applyFont="1" applyFill="1" applyBorder="1" applyAlignment="1">
      <alignment vertical="top" wrapText="1"/>
    </xf>
    <xf numFmtId="3" fontId="28" fillId="0" borderId="16" xfId="0" applyNumberFormat="1" applyFont="1" applyFill="1" applyBorder="1" applyAlignment="1">
      <alignment vertical="top"/>
    </xf>
    <xf numFmtId="0" fontId="32" fillId="0" borderId="27" xfId="0" applyFont="1" applyFill="1" applyBorder="1" applyAlignment="1">
      <alignment horizontal="center" vertical="top" wrapText="1"/>
    </xf>
    <xf numFmtId="0" fontId="33" fillId="0" borderId="27" xfId="0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1" fontId="9" fillId="0" borderId="16" xfId="0" applyNumberFormat="1" applyFont="1" applyFill="1" applyBorder="1" applyAlignment="1">
      <alignment/>
    </xf>
    <xf numFmtId="1" fontId="9" fillId="0" borderId="16" xfId="0" applyNumberFormat="1" applyFont="1" applyFill="1" applyBorder="1" applyAlignment="1">
      <alignment/>
    </xf>
    <xf numFmtId="1" fontId="9" fillId="55" borderId="16" xfId="0" applyNumberFormat="1" applyFont="1" applyFill="1" applyBorder="1" applyAlignment="1">
      <alignment/>
    </xf>
    <xf numFmtId="1" fontId="9" fillId="55" borderId="16" xfId="0" applyNumberFormat="1" applyFont="1" applyFill="1" applyBorder="1" applyAlignment="1">
      <alignment wrapText="1"/>
    </xf>
    <xf numFmtId="1" fontId="9" fillId="55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/>
    </xf>
    <xf numFmtId="1" fontId="8" fillId="0" borderId="16" xfId="0" applyNumberFormat="1" applyFont="1" applyFill="1" applyBorder="1" applyAlignment="1">
      <alignment wrapText="1"/>
    </xf>
    <xf numFmtId="3" fontId="8" fillId="0" borderId="2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/>
    </xf>
    <xf numFmtId="3" fontId="28" fillId="0" borderId="16" xfId="0" applyNumberFormat="1" applyFont="1" applyBorder="1" applyAlignment="1">
      <alignment/>
    </xf>
    <xf numFmtId="0" fontId="3" fillId="0" borderId="24" xfId="84" applyFont="1" applyBorder="1" applyAlignment="1">
      <alignment horizontal="center" wrapText="1"/>
      <protection/>
    </xf>
    <xf numFmtId="1" fontId="3" fillId="0" borderId="16" xfId="84" applyNumberFormat="1" applyFont="1" applyBorder="1" applyAlignment="1">
      <alignment horizontal="right" wrapText="1"/>
      <protection/>
    </xf>
    <xf numFmtId="1" fontId="5" fillId="0" borderId="16" xfId="84" applyNumberFormat="1" applyFont="1" applyBorder="1" applyAlignment="1">
      <alignment horizontal="right" vertical="top" wrapText="1"/>
      <protection/>
    </xf>
    <xf numFmtId="0" fontId="3" fillId="0" borderId="18" xfId="84" applyFont="1" applyBorder="1" applyAlignment="1">
      <alignment horizontal="center" wrapText="1"/>
      <protection/>
    </xf>
    <xf numFmtId="0" fontId="32" fillId="0" borderId="21" xfId="0" applyFont="1" applyFill="1" applyBorder="1" applyAlignment="1">
      <alignment vertical="top" wrapText="1"/>
    </xf>
    <xf numFmtId="189" fontId="5" fillId="0" borderId="16" xfId="84" applyNumberFormat="1" applyFont="1" applyBorder="1" applyAlignment="1">
      <alignment horizontal="center" vertical="top" wrapText="1"/>
      <protection/>
    </xf>
    <xf numFmtId="189" fontId="3" fillId="0" borderId="0" xfId="0" applyNumberFormat="1" applyFont="1" applyAlignment="1">
      <alignment/>
    </xf>
    <xf numFmtId="3" fontId="3" fillId="0" borderId="16" xfId="84" applyNumberFormat="1" applyFont="1" applyBorder="1" applyAlignment="1">
      <alignment horizontal="right" wrapText="1"/>
      <protection/>
    </xf>
    <xf numFmtId="3" fontId="41" fillId="0" borderId="16" xfId="83" applyNumberFormat="1" applyFont="1" applyFill="1" applyBorder="1" applyAlignment="1">
      <alignment horizontal="right" vertical="top"/>
      <protection/>
    </xf>
    <xf numFmtId="3" fontId="3" fillId="0" borderId="18" xfId="84" applyNumberFormat="1" applyFont="1" applyBorder="1" applyAlignment="1">
      <alignment horizontal="right" wrapText="1"/>
      <protection/>
    </xf>
    <xf numFmtId="3" fontId="33" fillId="0" borderId="16" xfId="0" applyNumberFormat="1" applyFont="1" applyFill="1" applyBorder="1" applyAlignment="1">
      <alignment horizontal="right" vertical="top" wrapText="1"/>
    </xf>
    <xf numFmtId="3" fontId="3" fillId="0" borderId="23" xfId="84" applyNumberFormat="1" applyFont="1" applyBorder="1" applyAlignment="1">
      <alignment horizontal="right" wrapText="1"/>
      <protection/>
    </xf>
    <xf numFmtId="3" fontId="5" fillId="0" borderId="16" xfId="84" applyNumberFormat="1" applyFont="1" applyBorder="1" applyAlignment="1">
      <alignment horizontal="right" vertical="top" wrapText="1"/>
      <protection/>
    </xf>
    <xf numFmtId="3" fontId="3" fillId="0" borderId="16" xfId="84" applyNumberFormat="1" applyFont="1" applyBorder="1" applyAlignment="1">
      <alignment horizontal="right"/>
      <protection/>
    </xf>
    <xf numFmtId="0" fontId="31" fillId="0" borderId="24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28" fillId="0" borderId="24" xfId="0" applyFont="1" applyBorder="1" applyAlignment="1">
      <alignment horizontal="center" vertical="top" wrapText="1"/>
    </xf>
    <xf numFmtId="0" fontId="28" fillId="0" borderId="26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/>
    </xf>
    <xf numFmtId="0" fontId="48" fillId="0" borderId="16" xfId="0" applyNumberFormat="1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top" wrapText="1"/>
    </xf>
    <xf numFmtId="0" fontId="47" fillId="0" borderId="16" xfId="0" applyNumberFormat="1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/>
    </xf>
    <xf numFmtId="0" fontId="8" fillId="0" borderId="32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6" xfId="84" applyFont="1" applyBorder="1" applyAlignment="1">
      <alignment wrapText="1"/>
      <protection/>
    </xf>
    <xf numFmtId="0" fontId="5" fillId="0" borderId="16" xfId="84" applyFont="1" applyBorder="1" applyAlignment="1">
      <alignment wrapText="1"/>
      <protection/>
    </xf>
    <xf numFmtId="0" fontId="3" fillId="0" borderId="16" xfId="84" applyFont="1" applyBorder="1" applyAlignment="1">
      <alignment horizontal="center" vertical="top" wrapText="1"/>
      <protection/>
    </xf>
    <xf numFmtId="0" fontId="3" fillId="0" borderId="16" xfId="84" applyFont="1" applyBorder="1" applyAlignment="1">
      <alignment horizontal="center" wrapText="1"/>
      <protection/>
    </xf>
    <xf numFmtId="0" fontId="33" fillId="0" borderId="16" xfId="84" applyFont="1" applyBorder="1" applyAlignment="1">
      <alignment horizontal="center" vertical="top" wrapText="1"/>
      <protection/>
    </xf>
    <xf numFmtId="0" fontId="33" fillId="0" borderId="16" xfId="0" applyFont="1" applyFill="1" applyBorder="1" applyAlignment="1">
      <alignment vertical="top" wrapText="1"/>
    </xf>
    <xf numFmtId="0" fontId="32" fillId="0" borderId="16" xfId="0" applyFont="1" applyFill="1" applyBorder="1" applyAlignment="1">
      <alignment vertical="top" wrapText="1"/>
    </xf>
    <xf numFmtId="0" fontId="5" fillId="0" borderId="24" xfId="84" applyFont="1" applyBorder="1" applyAlignment="1">
      <alignment horizontal="center" wrapText="1"/>
      <protection/>
    </xf>
    <xf numFmtId="0" fontId="5" fillId="0" borderId="26" xfId="84" applyFont="1" applyBorder="1" applyAlignment="1">
      <alignment horizontal="center" wrapText="1"/>
      <protection/>
    </xf>
    <xf numFmtId="0" fontId="5" fillId="0" borderId="25" xfId="84" applyFont="1" applyBorder="1" applyAlignment="1">
      <alignment horizontal="center" wrapText="1"/>
      <protection/>
    </xf>
    <xf numFmtId="0" fontId="3" fillId="0" borderId="24" xfId="84" applyFont="1" applyBorder="1" applyAlignment="1">
      <alignment horizontal="center" vertical="top" wrapText="1"/>
      <protection/>
    </xf>
    <xf numFmtId="0" fontId="3" fillId="0" borderId="25" xfId="84" applyFont="1" applyBorder="1" applyAlignment="1">
      <alignment horizontal="center" vertical="top" wrapText="1"/>
      <protection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18" xfId="84" applyFont="1" applyBorder="1" applyAlignment="1">
      <alignment horizontal="center" vertical="top" wrapText="1"/>
      <protection/>
    </xf>
    <xf numFmtId="0" fontId="3" fillId="0" borderId="23" xfId="84" applyFont="1" applyBorder="1" applyAlignment="1">
      <alignment horizontal="center" vertical="top" wrapText="1"/>
      <protection/>
    </xf>
    <xf numFmtId="0" fontId="3" fillId="0" borderId="24" xfId="84" applyFont="1" applyBorder="1" applyAlignment="1">
      <alignment horizontal="center" wrapText="1"/>
      <protection/>
    </xf>
    <xf numFmtId="0" fontId="3" fillId="0" borderId="26" xfId="84" applyFont="1" applyBorder="1" applyAlignment="1">
      <alignment horizontal="center" wrapText="1"/>
      <protection/>
    </xf>
    <xf numFmtId="0" fontId="3" fillId="0" borderId="25" xfId="84" applyFont="1" applyBorder="1" applyAlignment="1">
      <alignment horizontal="center" wrapText="1"/>
      <protection/>
    </xf>
    <xf numFmtId="0" fontId="3" fillId="0" borderId="28" xfId="84" applyFont="1" applyBorder="1" applyAlignment="1">
      <alignment horizontal="center" vertical="top" wrapText="1"/>
      <protection/>
    </xf>
    <xf numFmtId="0" fontId="3" fillId="0" borderId="19" xfId="84" applyFont="1" applyBorder="1" applyAlignment="1">
      <alignment horizontal="center" vertical="top" wrapText="1"/>
      <protection/>
    </xf>
    <xf numFmtId="0" fontId="3" fillId="0" borderId="29" xfId="84" applyFont="1" applyBorder="1" applyAlignment="1">
      <alignment horizontal="center" vertical="top" wrapText="1"/>
      <protection/>
    </xf>
    <xf numFmtId="0" fontId="3" fillId="0" borderId="30" xfId="84" applyFont="1" applyBorder="1" applyAlignment="1">
      <alignment horizontal="center" vertical="top" wrapText="1"/>
      <protection/>
    </xf>
    <xf numFmtId="0" fontId="3" fillId="0" borderId="17" xfId="84" applyFont="1" applyBorder="1" applyAlignment="1">
      <alignment horizontal="center" vertical="top" wrapText="1"/>
      <protection/>
    </xf>
    <xf numFmtId="0" fontId="3" fillId="0" borderId="31" xfId="84" applyFont="1" applyBorder="1" applyAlignment="1">
      <alignment horizontal="center" vertical="top" wrapText="1"/>
      <protection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8" xfId="84" applyFont="1" applyBorder="1" applyAlignment="1">
      <alignment horizontal="center" vertical="top" wrapText="1"/>
      <protection/>
    </xf>
    <xf numFmtId="0" fontId="8" fillId="0" borderId="29" xfId="84" applyFont="1" applyBorder="1" applyAlignment="1">
      <alignment horizontal="center" vertical="top" wrapText="1"/>
      <protection/>
    </xf>
    <xf numFmtId="0" fontId="8" fillId="0" borderId="30" xfId="84" applyFont="1" applyBorder="1" applyAlignment="1">
      <alignment horizontal="center" vertical="top" wrapText="1"/>
      <protection/>
    </xf>
    <xf numFmtId="0" fontId="8" fillId="0" borderId="31" xfId="84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8" fillId="0" borderId="24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8" fillId="0" borderId="16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" fillId="0" borderId="19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28" fillId="0" borderId="24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0" fontId="8" fillId="0" borderId="24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48" fillId="0" borderId="24" xfId="0" applyFont="1" applyFill="1" applyBorder="1" applyAlignment="1">
      <alignment horizontal="left" vertical="top" wrapText="1"/>
    </xf>
    <xf numFmtId="0" fontId="48" fillId="0" borderId="26" xfId="0" applyFont="1" applyFill="1" applyBorder="1" applyAlignment="1">
      <alignment horizontal="left" vertical="top" wrapText="1"/>
    </xf>
    <xf numFmtId="0" fontId="48" fillId="0" borderId="25" xfId="0" applyFont="1" applyFill="1" applyBorder="1" applyAlignment="1">
      <alignment horizontal="left" vertical="top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9" fillId="0" borderId="17" xfId="84" applyFont="1" applyBorder="1" applyAlignment="1">
      <alignment/>
      <protection/>
    </xf>
    <xf numFmtId="0" fontId="2" fillId="0" borderId="0" xfId="84" applyFont="1" applyAlignment="1">
      <alignment wrapText="1"/>
      <protection/>
    </xf>
    <xf numFmtId="0" fontId="9" fillId="0" borderId="17" xfId="84" applyFont="1" applyBorder="1" applyAlignment="1">
      <alignment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Dod5kochtor" xfId="83"/>
    <cellStyle name="Обычный_бюджетний запит 70101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Zeros="0" zoomScaleSheetLayoutView="90" zoomScalePageLayoutView="0" workbookViewId="0" topLeftCell="A10">
      <selection activeCell="A14" sqref="A14:Q14"/>
    </sheetView>
  </sheetViews>
  <sheetFormatPr defaultColWidth="9.00390625" defaultRowHeight="12.75"/>
  <cols>
    <col min="1" max="1" width="8.125" style="57" customWidth="1"/>
    <col min="2" max="5" width="12.625" style="57" customWidth="1"/>
    <col min="6" max="6" width="11.75390625" style="57" customWidth="1"/>
    <col min="7" max="7" width="11.375" style="57" bestFit="1" customWidth="1"/>
    <col min="8" max="8" width="9.375" style="57" customWidth="1"/>
    <col min="9" max="10" width="11.75390625" style="57" customWidth="1"/>
    <col min="11" max="11" width="11.375" style="57" bestFit="1" customWidth="1"/>
    <col min="12" max="12" width="9.375" style="57" customWidth="1"/>
    <col min="13" max="14" width="11.75390625" style="57" customWidth="1"/>
    <col min="15" max="15" width="11.375" style="57" bestFit="1" customWidth="1"/>
    <col min="16" max="16" width="11.875" style="57" customWidth="1"/>
    <col min="17" max="17" width="14.75390625" style="57" customWidth="1"/>
    <col min="18" max="16384" width="9.125" style="57" customWidth="1"/>
  </cols>
  <sheetData>
    <row r="1" spans="1:17" s="198" customFormat="1" ht="18.75">
      <c r="A1" s="86" t="s">
        <v>180</v>
      </c>
      <c r="B1" s="197"/>
      <c r="C1" s="197"/>
      <c r="D1" s="197"/>
      <c r="E1" s="197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5.75">
      <c r="A2" s="101" t="s">
        <v>190</v>
      </c>
      <c r="B2" s="101" t="s">
        <v>228</v>
      </c>
      <c r="C2" s="101"/>
      <c r="D2" s="101"/>
      <c r="E2" s="101"/>
      <c r="F2" s="101"/>
      <c r="G2" s="101"/>
      <c r="H2" s="62"/>
      <c r="I2" s="31"/>
      <c r="J2" s="60"/>
      <c r="K2" s="284" t="s">
        <v>227</v>
      </c>
      <c r="L2" s="284"/>
      <c r="M2" s="284"/>
      <c r="N2" s="284"/>
      <c r="O2" s="284"/>
      <c r="P2" s="78"/>
      <c r="Q2" s="209" t="s">
        <v>241</v>
      </c>
    </row>
    <row r="3" spans="1:17" s="199" customFormat="1" ht="24.75" customHeight="1">
      <c r="A3" s="104" t="s">
        <v>113</v>
      </c>
      <c r="B3" s="104"/>
      <c r="C3" s="99"/>
      <c r="D3" s="99"/>
      <c r="E3" s="99"/>
      <c r="F3" s="99"/>
      <c r="G3" s="99"/>
      <c r="H3" s="99"/>
      <c r="I3" s="99"/>
      <c r="J3" s="200"/>
      <c r="K3" s="283" t="s">
        <v>179</v>
      </c>
      <c r="L3" s="283"/>
      <c r="M3" s="283"/>
      <c r="N3" s="283"/>
      <c r="O3" s="283"/>
      <c r="P3" s="200"/>
      <c r="Q3" s="210" t="s">
        <v>178</v>
      </c>
    </row>
    <row r="4" spans="1:17" s="78" customFormat="1" ht="15.75">
      <c r="A4" s="81" t="s">
        <v>24</v>
      </c>
      <c r="B4" s="81" t="s">
        <v>228</v>
      </c>
      <c r="C4" s="81"/>
      <c r="D4" s="81"/>
      <c r="E4" s="81"/>
      <c r="F4" s="81"/>
      <c r="G4" s="81"/>
      <c r="H4" s="81"/>
      <c r="I4" s="81"/>
      <c r="J4" s="60"/>
      <c r="K4" s="284" t="s">
        <v>229</v>
      </c>
      <c r="L4" s="284"/>
      <c r="M4" s="284"/>
      <c r="N4" s="284"/>
      <c r="O4" s="284"/>
      <c r="Q4" s="211" t="s">
        <v>241</v>
      </c>
    </row>
    <row r="5" spans="1:17" s="199" customFormat="1" ht="39" customHeight="1">
      <c r="A5" s="104" t="s">
        <v>116</v>
      </c>
      <c r="B5" s="104"/>
      <c r="C5" s="104"/>
      <c r="D5" s="104"/>
      <c r="E5" s="104"/>
      <c r="F5" s="104"/>
      <c r="G5" s="104"/>
      <c r="H5" s="104"/>
      <c r="I5" s="104"/>
      <c r="J5" s="200"/>
      <c r="K5" s="283" t="s">
        <v>181</v>
      </c>
      <c r="L5" s="283"/>
      <c r="M5" s="283"/>
      <c r="N5" s="283"/>
      <c r="O5" s="283"/>
      <c r="P5" s="200"/>
      <c r="Q5" s="212" t="s">
        <v>178</v>
      </c>
    </row>
    <row r="6" spans="1:21" ht="38.25" customHeight="1">
      <c r="A6" s="62" t="s">
        <v>98</v>
      </c>
      <c r="B6" s="284" t="s">
        <v>238</v>
      </c>
      <c r="C6" s="284"/>
      <c r="D6" s="202"/>
      <c r="E6" s="284" t="s">
        <v>239</v>
      </c>
      <c r="F6" s="284"/>
      <c r="G6" s="61"/>
      <c r="H6" s="306">
        <v>1040</v>
      </c>
      <c r="I6" s="306"/>
      <c r="J6" s="78"/>
      <c r="K6" s="305" t="s">
        <v>240</v>
      </c>
      <c r="L6" s="305"/>
      <c r="M6" s="305"/>
      <c r="N6" s="305"/>
      <c r="O6" s="305"/>
      <c r="P6" s="206"/>
      <c r="Q6" s="206" t="s">
        <v>289</v>
      </c>
      <c r="R6" s="213"/>
      <c r="S6" s="213"/>
      <c r="T6" s="213"/>
      <c r="U6" s="213"/>
    </row>
    <row r="7" spans="1:21" s="199" customFormat="1" ht="52.5" customHeight="1">
      <c r="A7" s="203"/>
      <c r="B7" s="304" t="s">
        <v>182</v>
      </c>
      <c r="C7" s="304"/>
      <c r="D7" s="193"/>
      <c r="E7" s="304" t="s">
        <v>187</v>
      </c>
      <c r="F7" s="304"/>
      <c r="G7" s="42"/>
      <c r="H7" s="303" t="s">
        <v>184</v>
      </c>
      <c r="I7" s="303"/>
      <c r="J7" s="200"/>
      <c r="K7" s="283" t="s">
        <v>183</v>
      </c>
      <c r="L7" s="283"/>
      <c r="M7" s="283"/>
      <c r="N7" s="283"/>
      <c r="O7" s="283"/>
      <c r="P7" s="200"/>
      <c r="Q7" s="192" t="s">
        <v>177</v>
      </c>
      <c r="R7" s="200"/>
      <c r="S7" s="200"/>
      <c r="T7" s="200"/>
      <c r="U7" s="200"/>
    </row>
    <row r="8" spans="1:17" ht="15.75">
      <c r="A8" s="24" t="s">
        <v>185</v>
      </c>
      <c r="B8" s="24"/>
      <c r="C8" s="24"/>
      <c r="D8" s="24"/>
      <c r="E8" s="24"/>
      <c r="F8" s="24"/>
      <c r="G8" s="24"/>
      <c r="H8" s="24"/>
      <c r="K8" s="24"/>
      <c r="L8" s="24"/>
      <c r="M8" s="24"/>
      <c r="N8" s="24"/>
      <c r="O8" s="24"/>
      <c r="P8" s="24"/>
      <c r="Q8" s="24"/>
    </row>
    <row r="9" spans="1:17" ht="15.75">
      <c r="A9" s="60" t="s">
        <v>156</v>
      </c>
      <c r="B9" s="78"/>
      <c r="C9" s="78"/>
      <c r="D9" s="78"/>
      <c r="E9" s="78"/>
      <c r="F9" s="61"/>
      <c r="G9" s="61"/>
      <c r="H9" s="61"/>
      <c r="K9" s="61"/>
      <c r="L9" s="61"/>
      <c r="M9" s="61"/>
      <c r="N9" s="61"/>
      <c r="O9" s="61"/>
      <c r="P9" s="61"/>
      <c r="Q9" s="61"/>
    </row>
    <row r="10" spans="1:17" ht="15.75">
      <c r="A10" s="302" t="s">
        <v>242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</row>
    <row r="11" spans="1:17" ht="15.75">
      <c r="A11" s="60" t="s">
        <v>155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7" ht="15.75">
      <c r="A12" s="302" t="s">
        <v>243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</row>
    <row r="13" spans="1:17" ht="15.75">
      <c r="A13" s="62" t="s">
        <v>153</v>
      </c>
      <c r="B13" s="78"/>
      <c r="C13" s="78"/>
      <c r="D13" s="78"/>
      <c r="E13" s="78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66.75" customHeight="1">
      <c r="A14" s="281" t="s">
        <v>293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</row>
    <row r="15" spans="1:17" s="78" customFormat="1" ht="15.75">
      <c r="A15" s="62" t="s">
        <v>154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7" ht="15.75">
      <c r="A16" s="10" t="s">
        <v>186</v>
      </c>
      <c r="Q16" s="37" t="s">
        <v>114</v>
      </c>
    </row>
    <row r="17" spans="1:17" ht="15.75" customHeight="1">
      <c r="A17" s="285" t="s">
        <v>3</v>
      </c>
      <c r="B17" s="296" t="s">
        <v>15</v>
      </c>
      <c r="C17" s="297"/>
      <c r="D17" s="297"/>
      <c r="E17" s="298"/>
      <c r="F17" s="293" t="s">
        <v>173</v>
      </c>
      <c r="G17" s="294"/>
      <c r="H17" s="294"/>
      <c r="I17" s="295"/>
      <c r="J17" s="293" t="s">
        <v>174</v>
      </c>
      <c r="K17" s="294"/>
      <c r="L17" s="294"/>
      <c r="M17" s="295"/>
      <c r="N17" s="293" t="s">
        <v>175</v>
      </c>
      <c r="O17" s="294"/>
      <c r="P17" s="294"/>
      <c r="Q17" s="295"/>
    </row>
    <row r="18" spans="1:17" ht="60">
      <c r="A18" s="286"/>
      <c r="B18" s="299"/>
      <c r="C18" s="300"/>
      <c r="D18" s="300"/>
      <c r="E18" s="301"/>
      <c r="F18" s="185" t="s">
        <v>25</v>
      </c>
      <c r="G18" s="123" t="s">
        <v>26</v>
      </c>
      <c r="H18" s="165" t="s">
        <v>118</v>
      </c>
      <c r="I18" s="165" t="s">
        <v>188</v>
      </c>
      <c r="J18" s="185" t="s">
        <v>25</v>
      </c>
      <c r="K18" s="123" t="s">
        <v>26</v>
      </c>
      <c r="L18" s="165" t="s">
        <v>118</v>
      </c>
      <c r="M18" s="165" t="s">
        <v>189</v>
      </c>
      <c r="N18" s="185" t="s">
        <v>25</v>
      </c>
      <c r="O18" s="123" t="s">
        <v>26</v>
      </c>
      <c r="P18" s="165" t="s">
        <v>118</v>
      </c>
      <c r="Q18" s="165" t="s">
        <v>128</v>
      </c>
    </row>
    <row r="19" spans="1:17" s="84" customFormat="1" ht="15">
      <c r="A19" s="29">
        <v>1</v>
      </c>
      <c r="B19" s="287">
        <v>2</v>
      </c>
      <c r="C19" s="288"/>
      <c r="D19" s="288"/>
      <c r="E19" s="289"/>
      <c r="F19" s="29">
        <v>3</v>
      </c>
      <c r="G19" s="29">
        <v>4</v>
      </c>
      <c r="H19" s="29">
        <v>5</v>
      </c>
      <c r="I19" s="29">
        <v>6</v>
      </c>
      <c r="J19" s="29">
        <v>7</v>
      </c>
      <c r="K19" s="29">
        <v>8</v>
      </c>
      <c r="L19" s="29">
        <v>9</v>
      </c>
      <c r="M19" s="29">
        <v>10</v>
      </c>
      <c r="N19" s="29">
        <v>11</v>
      </c>
      <c r="O19" s="29">
        <v>12</v>
      </c>
      <c r="P19" s="29">
        <v>13</v>
      </c>
      <c r="Q19" s="29">
        <v>14</v>
      </c>
    </row>
    <row r="20" spans="1:17" s="84" customFormat="1" ht="15">
      <c r="A20" s="26"/>
      <c r="B20" s="278" t="s">
        <v>2</v>
      </c>
      <c r="C20" s="279"/>
      <c r="D20" s="279"/>
      <c r="E20" s="280"/>
      <c r="F20" s="257">
        <f>'6.1-6.2.'!C7</f>
        <v>3805334</v>
      </c>
      <c r="G20" s="253" t="s">
        <v>162</v>
      </c>
      <c r="H20" s="253" t="s">
        <v>162</v>
      </c>
      <c r="I20" s="258">
        <f>'6.1-6.2.'!F7</f>
        <v>3805334</v>
      </c>
      <c r="J20" s="257">
        <f>'6.1-6.2.'!G7</f>
        <v>4429100</v>
      </c>
      <c r="K20" s="253" t="s">
        <v>162</v>
      </c>
      <c r="L20" s="253" t="s">
        <v>162</v>
      </c>
      <c r="M20" s="258">
        <f>'6.1-6.2.'!J7</f>
        <v>4429100</v>
      </c>
      <c r="N20" s="257">
        <f>'6.1-6.2.'!K7</f>
        <v>4986000</v>
      </c>
      <c r="O20" s="253" t="s">
        <v>162</v>
      </c>
      <c r="P20" s="253" t="s">
        <v>162</v>
      </c>
      <c r="Q20" s="258">
        <f>N20</f>
        <v>4986000</v>
      </c>
    </row>
    <row r="21" spans="1:17" s="84" customFormat="1" ht="15">
      <c r="A21" s="26"/>
      <c r="B21" s="278" t="s">
        <v>112</v>
      </c>
      <c r="C21" s="279"/>
      <c r="D21" s="279"/>
      <c r="E21" s="280"/>
      <c r="F21" s="253" t="s">
        <v>162</v>
      </c>
      <c r="G21" s="258"/>
      <c r="H21" s="258"/>
      <c r="I21" s="258"/>
      <c r="J21" s="253" t="s">
        <v>162</v>
      </c>
      <c r="K21" s="258"/>
      <c r="L21" s="258"/>
      <c r="M21" s="258"/>
      <c r="N21" s="253" t="s">
        <v>162</v>
      </c>
      <c r="O21" s="258"/>
      <c r="P21" s="258"/>
      <c r="Q21" s="258"/>
    </row>
    <row r="22" spans="1:17" s="36" customFormat="1" ht="27" customHeight="1">
      <c r="A22" s="8">
        <v>25010100</v>
      </c>
      <c r="B22" s="275" t="s">
        <v>7</v>
      </c>
      <c r="C22" s="276"/>
      <c r="D22" s="276"/>
      <c r="E22" s="277"/>
      <c r="F22" s="253" t="s">
        <v>162</v>
      </c>
      <c r="G22" s="258"/>
      <c r="H22" s="258"/>
      <c r="I22" s="258"/>
      <c r="J22" s="253" t="s">
        <v>162</v>
      </c>
      <c r="K22" s="258"/>
      <c r="L22" s="258"/>
      <c r="M22" s="258"/>
      <c r="N22" s="253" t="s">
        <v>162</v>
      </c>
      <c r="O22" s="258"/>
      <c r="P22" s="258"/>
      <c r="Q22" s="258"/>
    </row>
    <row r="23" spans="1:17" s="36" customFormat="1" ht="27" customHeight="1">
      <c r="A23" s="8">
        <v>25010200</v>
      </c>
      <c r="B23" s="275" t="s">
        <v>23</v>
      </c>
      <c r="C23" s="276"/>
      <c r="D23" s="276"/>
      <c r="E23" s="277"/>
      <c r="F23" s="253" t="s">
        <v>162</v>
      </c>
      <c r="G23" s="258"/>
      <c r="H23" s="258"/>
      <c r="I23" s="258"/>
      <c r="J23" s="253" t="s">
        <v>162</v>
      </c>
      <c r="K23" s="258"/>
      <c r="L23" s="258"/>
      <c r="M23" s="258"/>
      <c r="N23" s="253" t="s">
        <v>162</v>
      </c>
      <c r="O23" s="258"/>
      <c r="P23" s="258"/>
      <c r="Q23" s="258"/>
    </row>
    <row r="24" spans="1:17" s="36" customFormat="1" ht="15">
      <c r="A24" s="8">
        <v>25010300</v>
      </c>
      <c r="B24" s="275" t="s">
        <v>4</v>
      </c>
      <c r="C24" s="276"/>
      <c r="D24" s="276"/>
      <c r="E24" s="277"/>
      <c r="F24" s="253" t="s">
        <v>162</v>
      </c>
      <c r="G24" s="258"/>
      <c r="H24" s="258"/>
      <c r="I24" s="258"/>
      <c r="J24" s="253" t="s">
        <v>162</v>
      </c>
      <c r="K24" s="258"/>
      <c r="L24" s="258"/>
      <c r="M24" s="258"/>
      <c r="N24" s="253" t="s">
        <v>162</v>
      </c>
      <c r="O24" s="258"/>
      <c r="P24" s="258"/>
      <c r="Q24" s="258"/>
    </row>
    <row r="25" spans="1:17" s="36" customFormat="1" ht="27.75" customHeight="1">
      <c r="A25" s="8">
        <v>25010400</v>
      </c>
      <c r="B25" s="275" t="s">
        <v>8</v>
      </c>
      <c r="C25" s="276"/>
      <c r="D25" s="276"/>
      <c r="E25" s="277"/>
      <c r="F25" s="253" t="s">
        <v>162</v>
      </c>
      <c r="G25" s="258"/>
      <c r="H25" s="258"/>
      <c r="I25" s="258"/>
      <c r="J25" s="253" t="s">
        <v>162</v>
      </c>
      <c r="K25" s="258"/>
      <c r="L25" s="258"/>
      <c r="M25" s="258"/>
      <c r="N25" s="253" t="s">
        <v>162</v>
      </c>
      <c r="O25" s="258"/>
      <c r="P25" s="258"/>
      <c r="Q25" s="258"/>
    </row>
    <row r="26" spans="1:17" s="36" customFormat="1" ht="15">
      <c r="A26" s="8">
        <v>25020100</v>
      </c>
      <c r="B26" s="275" t="s">
        <v>9</v>
      </c>
      <c r="C26" s="276"/>
      <c r="D26" s="276"/>
      <c r="E26" s="277"/>
      <c r="F26" s="253" t="s">
        <v>162</v>
      </c>
      <c r="G26" s="258"/>
      <c r="H26" s="258"/>
      <c r="I26" s="258"/>
      <c r="J26" s="253" t="s">
        <v>162</v>
      </c>
      <c r="K26" s="258"/>
      <c r="L26" s="258"/>
      <c r="M26" s="258"/>
      <c r="N26" s="253" t="s">
        <v>162</v>
      </c>
      <c r="O26" s="258"/>
      <c r="P26" s="258"/>
      <c r="Q26" s="258"/>
    </row>
    <row r="27" spans="1:17" s="36" customFormat="1" ht="37.5" customHeight="1">
      <c r="A27" s="8">
        <v>25020200</v>
      </c>
      <c r="B27" s="275" t="s">
        <v>18</v>
      </c>
      <c r="C27" s="276"/>
      <c r="D27" s="276"/>
      <c r="E27" s="277"/>
      <c r="F27" s="253" t="s">
        <v>162</v>
      </c>
      <c r="G27" s="258"/>
      <c r="H27" s="258"/>
      <c r="I27" s="258"/>
      <c r="J27" s="253" t="s">
        <v>162</v>
      </c>
      <c r="K27" s="258"/>
      <c r="L27" s="258"/>
      <c r="M27" s="258"/>
      <c r="N27" s="253" t="s">
        <v>162</v>
      </c>
      <c r="O27" s="258"/>
      <c r="P27" s="258"/>
      <c r="Q27" s="258"/>
    </row>
    <row r="28" spans="1:17" s="36" customFormat="1" ht="51.75" customHeight="1">
      <c r="A28" s="8">
        <v>25020300</v>
      </c>
      <c r="B28" s="275" t="s">
        <v>10</v>
      </c>
      <c r="C28" s="276"/>
      <c r="D28" s="276"/>
      <c r="E28" s="277"/>
      <c r="F28" s="253" t="s">
        <v>162</v>
      </c>
      <c r="G28" s="258"/>
      <c r="H28" s="258"/>
      <c r="I28" s="258"/>
      <c r="J28" s="253" t="s">
        <v>162</v>
      </c>
      <c r="K28" s="258"/>
      <c r="L28" s="258"/>
      <c r="M28" s="258"/>
      <c r="N28" s="253" t="s">
        <v>162</v>
      </c>
      <c r="O28" s="258"/>
      <c r="P28" s="258"/>
      <c r="Q28" s="258"/>
    </row>
    <row r="29" spans="1:17" s="84" customFormat="1" ht="15">
      <c r="A29" s="8"/>
      <c r="B29" s="278" t="s">
        <v>100</v>
      </c>
      <c r="C29" s="279"/>
      <c r="D29" s="279"/>
      <c r="E29" s="280"/>
      <c r="F29" s="253" t="s">
        <v>162</v>
      </c>
      <c r="G29" s="258"/>
      <c r="H29" s="258"/>
      <c r="I29" s="258"/>
      <c r="J29" s="253" t="s">
        <v>162</v>
      </c>
      <c r="K29" s="258"/>
      <c r="L29" s="258"/>
      <c r="M29" s="258"/>
      <c r="N29" s="253" t="s">
        <v>162</v>
      </c>
      <c r="O29" s="258"/>
      <c r="P29" s="258"/>
      <c r="Q29" s="258"/>
    </row>
    <row r="30" spans="1:17" s="84" customFormat="1" ht="27.75" customHeight="1">
      <c r="A30" s="2">
        <v>602400</v>
      </c>
      <c r="B30" s="275" t="s">
        <v>20</v>
      </c>
      <c r="C30" s="276"/>
      <c r="D30" s="276"/>
      <c r="E30" s="277"/>
      <c r="F30" s="253" t="s">
        <v>162</v>
      </c>
      <c r="G30" s="259">
        <v>31500</v>
      </c>
      <c r="H30" s="259">
        <v>31500</v>
      </c>
      <c r="I30" s="259">
        <v>31500</v>
      </c>
      <c r="J30" s="253" t="s">
        <v>162</v>
      </c>
      <c r="K30" s="259">
        <v>99000</v>
      </c>
      <c r="L30" s="259">
        <v>99000</v>
      </c>
      <c r="M30" s="259">
        <v>99000</v>
      </c>
      <c r="N30" s="253" t="s">
        <v>162</v>
      </c>
      <c r="O30" s="259">
        <v>136900</v>
      </c>
      <c r="P30" s="259">
        <v>136900</v>
      </c>
      <c r="Q30" s="259">
        <v>136900</v>
      </c>
    </row>
    <row r="31" spans="1:17" s="84" customFormat="1" ht="15">
      <c r="A31" s="2"/>
      <c r="B31" s="278" t="s">
        <v>117</v>
      </c>
      <c r="C31" s="279"/>
      <c r="D31" s="279"/>
      <c r="E31" s="280"/>
      <c r="F31" s="253" t="s">
        <v>162</v>
      </c>
      <c r="G31" s="259"/>
      <c r="H31" s="259"/>
      <c r="I31" s="259"/>
      <c r="J31" s="253" t="s">
        <v>162</v>
      </c>
      <c r="K31" s="259"/>
      <c r="L31" s="259"/>
      <c r="M31" s="259"/>
      <c r="N31" s="253" t="s">
        <v>162</v>
      </c>
      <c r="O31" s="259"/>
      <c r="P31" s="259"/>
      <c r="Q31" s="259"/>
    </row>
    <row r="32" spans="1:17" s="111" customFormat="1" ht="14.25">
      <c r="A32" s="30"/>
      <c r="B32" s="290" t="s">
        <v>115</v>
      </c>
      <c r="C32" s="291"/>
      <c r="D32" s="291"/>
      <c r="E32" s="292"/>
      <c r="F32" s="260">
        <f>F20</f>
        <v>3805334</v>
      </c>
      <c r="G32" s="260">
        <v>31500</v>
      </c>
      <c r="H32" s="260">
        <v>31500</v>
      </c>
      <c r="I32" s="260">
        <f>I20+G32</f>
        <v>3836834</v>
      </c>
      <c r="J32" s="260">
        <f>J20</f>
        <v>4429100</v>
      </c>
      <c r="K32" s="260">
        <v>99000</v>
      </c>
      <c r="L32" s="260">
        <v>99000</v>
      </c>
      <c r="M32" s="260">
        <f>M20+K32</f>
        <v>4528100</v>
      </c>
      <c r="N32" s="260">
        <f>N20</f>
        <v>4986000</v>
      </c>
      <c r="O32" s="260">
        <v>136900</v>
      </c>
      <c r="P32" s="260">
        <v>136900</v>
      </c>
      <c r="Q32" s="260">
        <f>Q20+O32</f>
        <v>5122900</v>
      </c>
    </row>
  </sheetData>
  <sheetProtection/>
  <mergeCells count="34">
    <mergeCell ref="A12:Q12"/>
    <mergeCell ref="A10:Q10"/>
    <mergeCell ref="H7:I7"/>
    <mergeCell ref="E7:F7"/>
    <mergeCell ref="E6:F6"/>
    <mergeCell ref="K7:O7"/>
    <mergeCell ref="K6:O6"/>
    <mergeCell ref="H6:I6"/>
    <mergeCell ref="B6:C6"/>
    <mergeCell ref="B7:C7"/>
    <mergeCell ref="N17:Q17"/>
    <mergeCell ref="F17:I17"/>
    <mergeCell ref="J17:M17"/>
    <mergeCell ref="B17:E18"/>
    <mergeCell ref="B21:E21"/>
    <mergeCell ref="B22:E22"/>
    <mergeCell ref="B31:E31"/>
    <mergeCell ref="B32:E32"/>
    <mergeCell ref="B25:E25"/>
    <mergeCell ref="B26:E26"/>
    <mergeCell ref="B27:E27"/>
    <mergeCell ref="B28:E28"/>
    <mergeCell ref="B29:E29"/>
    <mergeCell ref="B30:E30"/>
    <mergeCell ref="B23:E23"/>
    <mergeCell ref="B24:E24"/>
    <mergeCell ref="B20:E20"/>
    <mergeCell ref="A14:Q14"/>
    <mergeCell ref="K5:O5"/>
    <mergeCell ref="K2:O2"/>
    <mergeCell ref="K3:O3"/>
    <mergeCell ref="K4:O4"/>
    <mergeCell ref="A17:A18"/>
    <mergeCell ref="B19:E19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showZeros="0" zoomScaleSheetLayoutView="100" zoomScalePageLayoutView="0" workbookViewId="0" topLeftCell="A26">
      <selection activeCell="J33" sqref="J33"/>
    </sheetView>
  </sheetViews>
  <sheetFormatPr defaultColWidth="9.00390625" defaultRowHeight="12.75"/>
  <cols>
    <col min="1" max="1" width="3.625" style="36" customWidth="1"/>
    <col min="2" max="2" width="41.75390625" style="36" customWidth="1"/>
    <col min="3" max="3" width="8.75390625" style="36" customWidth="1"/>
    <col min="4" max="6" width="7.875" style="36" customWidth="1"/>
    <col min="7" max="7" width="9.875" style="36" bestFit="1" customWidth="1"/>
    <col min="8" max="8" width="11.875" style="36" bestFit="1" customWidth="1"/>
    <col min="9" max="9" width="11.875" style="36" customWidth="1"/>
    <col min="10" max="10" width="9.875" style="36" bestFit="1" customWidth="1"/>
    <col min="11" max="11" width="11.875" style="36" bestFit="1" customWidth="1"/>
    <col min="12" max="12" width="11.875" style="36" customWidth="1"/>
    <col min="13" max="16384" width="9.125" style="36" customWidth="1"/>
  </cols>
  <sheetData>
    <row r="1" spans="2:12" s="57" customFormat="1" ht="15.75">
      <c r="B1" s="35"/>
      <c r="C1" s="35"/>
      <c r="D1" s="35"/>
      <c r="E1" s="35"/>
      <c r="F1" s="35"/>
      <c r="G1" s="35"/>
      <c r="H1" s="140"/>
      <c r="J1" s="140"/>
      <c r="K1" s="140"/>
      <c r="L1" s="148"/>
    </row>
    <row r="2" spans="1:12" ht="15.75">
      <c r="A2" s="35" t="s">
        <v>199</v>
      </c>
      <c r="K2" s="4"/>
      <c r="L2" s="4"/>
    </row>
    <row r="3" spans="1:12" s="84" customFormat="1" ht="15">
      <c r="A3" s="307" t="s">
        <v>11</v>
      </c>
      <c r="B3" s="307" t="s">
        <v>12</v>
      </c>
      <c r="C3" s="307" t="s">
        <v>13</v>
      </c>
      <c r="D3" s="313" t="s">
        <v>14</v>
      </c>
      <c r="E3" s="314"/>
      <c r="F3" s="315"/>
      <c r="G3" s="310" t="s">
        <v>166</v>
      </c>
      <c r="H3" s="311"/>
      <c r="I3" s="312"/>
      <c r="J3" s="326" t="s">
        <v>176</v>
      </c>
      <c r="K3" s="326"/>
      <c r="L3" s="326"/>
    </row>
    <row r="4" spans="1:12" s="84" customFormat="1" ht="30">
      <c r="A4" s="309"/>
      <c r="B4" s="309"/>
      <c r="C4" s="309"/>
      <c r="D4" s="316"/>
      <c r="E4" s="317"/>
      <c r="F4" s="318"/>
      <c r="G4" s="186" t="s">
        <v>25</v>
      </c>
      <c r="H4" s="186" t="s">
        <v>26</v>
      </c>
      <c r="I4" s="165" t="s">
        <v>126</v>
      </c>
      <c r="J4" s="123" t="s">
        <v>25</v>
      </c>
      <c r="K4" s="123" t="s">
        <v>26</v>
      </c>
      <c r="L4" s="165" t="s">
        <v>127</v>
      </c>
    </row>
    <row r="5" spans="1:12" s="84" customFormat="1" ht="15">
      <c r="A5" s="67">
        <v>1</v>
      </c>
      <c r="B5" s="67">
        <v>2</v>
      </c>
      <c r="C5" s="67">
        <v>3</v>
      </c>
      <c r="D5" s="323">
        <v>4</v>
      </c>
      <c r="E5" s="324"/>
      <c r="F5" s="325"/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</row>
    <row r="6" spans="1:12" s="84" customFormat="1" ht="15">
      <c r="A6" s="123">
        <v>1</v>
      </c>
      <c r="B6" s="221" t="s">
        <v>230</v>
      </c>
      <c r="C6" s="222"/>
      <c r="D6" s="322"/>
      <c r="E6" s="322"/>
      <c r="F6" s="322"/>
      <c r="G6" s="141"/>
      <c r="H6" s="141"/>
      <c r="I6" s="141"/>
      <c r="J6" s="141"/>
      <c r="K6" s="141"/>
      <c r="L6" s="141"/>
    </row>
    <row r="7" spans="1:12" s="84" customFormat="1" ht="24">
      <c r="A7" s="123"/>
      <c r="B7" s="223" t="s">
        <v>253</v>
      </c>
      <c r="C7" s="224" t="s">
        <v>235</v>
      </c>
      <c r="D7" s="322" t="s">
        <v>254</v>
      </c>
      <c r="E7" s="322"/>
      <c r="F7" s="322"/>
      <c r="G7" s="143">
        <v>1</v>
      </c>
      <c r="H7" s="143"/>
      <c r="I7" s="143">
        <f aca="true" t="shared" si="0" ref="I7:I18">G7</f>
        <v>1</v>
      </c>
      <c r="J7" s="143">
        <v>1</v>
      </c>
      <c r="K7" s="143"/>
      <c r="L7" s="143">
        <f>J7</f>
        <v>1</v>
      </c>
    </row>
    <row r="8" spans="1:12" s="84" customFormat="1" ht="15">
      <c r="A8" s="123"/>
      <c r="B8" s="223" t="s">
        <v>255</v>
      </c>
      <c r="C8" s="224" t="s">
        <v>235</v>
      </c>
      <c r="D8" s="322" t="s">
        <v>254</v>
      </c>
      <c r="E8" s="322"/>
      <c r="F8" s="322"/>
      <c r="G8" s="143">
        <v>1</v>
      </c>
      <c r="H8" s="143"/>
      <c r="I8" s="143">
        <f t="shared" si="0"/>
        <v>1</v>
      </c>
      <c r="J8" s="143">
        <v>1</v>
      </c>
      <c r="K8" s="143"/>
      <c r="L8" s="143">
        <f aca="true" t="shared" si="1" ref="L8:L20">J8</f>
        <v>1</v>
      </c>
    </row>
    <row r="9" spans="1:12" s="84" customFormat="1" ht="25.5" customHeight="1">
      <c r="A9" s="123"/>
      <c r="B9" s="223" t="s">
        <v>256</v>
      </c>
      <c r="C9" s="224" t="s">
        <v>235</v>
      </c>
      <c r="D9" s="322" t="s">
        <v>254</v>
      </c>
      <c r="E9" s="322"/>
      <c r="F9" s="322"/>
      <c r="G9" s="143">
        <v>1</v>
      </c>
      <c r="H9" s="143"/>
      <c r="I9" s="143">
        <f t="shared" si="0"/>
        <v>1</v>
      </c>
      <c r="J9" s="143">
        <v>1</v>
      </c>
      <c r="K9" s="143"/>
      <c r="L9" s="143">
        <f t="shared" si="1"/>
        <v>1</v>
      </c>
    </row>
    <row r="10" spans="1:12" s="84" customFormat="1" ht="30" customHeight="1">
      <c r="A10" s="137"/>
      <c r="B10" s="223" t="s">
        <v>257</v>
      </c>
      <c r="C10" s="224" t="s">
        <v>258</v>
      </c>
      <c r="D10" s="322" t="s">
        <v>259</v>
      </c>
      <c r="E10" s="322"/>
      <c r="F10" s="322"/>
      <c r="G10" s="143">
        <v>10</v>
      </c>
      <c r="H10" s="143"/>
      <c r="I10" s="143">
        <f t="shared" si="0"/>
        <v>10</v>
      </c>
      <c r="J10" s="143">
        <v>10</v>
      </c>
      <c r="K10" s="143"/>
      <c r="L10" s="143">
        <f t="shared" si="1"/>
        <v>10</v>
      </c>
    </row>
    <row r="11" spans="1:12" s="84" customFormat="1" ht="27.75" customHeight="1">
      <c r="A11" s="137"/>
      <c r="B11" s="223" t="s">
        <v>260</v>
      </c>
      <c r="C11" s="224" t="s">
        <v>258</v>
      </c>
      <c r="D11" s="322" t="s">
        <v>259</v>
      </c>
      <c r="E11" s="322"/>
      <c r="F11" s="322"/>
      <c r="G11" s="143">
        <v>9</v>
      </c>
      <c r="H11" s="143"/>
      <c r="I11" s="143">
        <f t="shared" si="0"/>
        <v>9</v>
      </c>
      <c r="J11" s="143">
        <v>9</v>
      </c>
      <c r="K11" s="143"/>
      <c r="L11" s="143">
        <f t="shared" si="1"/>
        <v>9</v>
      </c>
    </row>
    <row r="12" spans="1:12" s="84" customFormat="1" ht="38.25" customHeight="1">
      <c r="A12" s="137"/>
      <c r="B12" s="223" t="s">
        <v>261</v>
      </c>
      <c r="C12" s="224" t="s">
        <v>258</v>
      </c>
      <c r="D12" s="322" t="s">
        <v>259</v>
      </c>
      <c r="E12" s="322"/>
      <c r="F12" s="322"/>
      <c r="G12" s="143">
        <v>22.5</v>
      </c>
      <c r="H12" s="143"/>
      <c r="I12" s="143">
        <f t="shared" si="0"/>
        <v>22.5</v>
      </c>
      <c r="J12" s="143">
        <v>22.5</v>
      </c>
      <c r="K12" s="143"/>
      <c r="L12" s="143">
        <f t="shared" si="1"/>
        <v>22.5</v>
      </c>
    </row>
    <row r="13" spans="1:12" s="84" customFormat="1" ht="27" customHeight="1">
      <c r="A13" s="137"/>
      <c r="B13" s="223" t="s">
        <v>262</v>
      </c>
      <c r="C13" s="224" t="s">
        <v>235</v>
      </c>
      <c r="D13" s="322" t="s">
        <v>263</v>
      </c>
      <c r="E13" s="322"/>
      <c r="F13" s="322"/>
      <c r="G13" s="143">
        <v>10</v>
      </c>
      <c r="H13" s="143"/>
      <c r="I13" s="143">
        <f t="shared" si="0"/>
        <v>10</v>
      </c>
      <c r="J13" s="143">
        <v>10</v>
      </c>
      <c r="K13" s="143"/>
      <c r="L13" s="143">
        <f t="shared" si="1"/>
        <v>10</v>
      </c>
    </row>
    <row r="14" spans="1:12" ht="15">
      <c r="A14" s="137"/>
      <c r="B14" s="223" t="s">
        <v>264</v>
      </c>
      <c r="C14" s="224" t="s">
        <v>235</v>
      </c>
      <c r="D14" s="322" t="s">
        <v>263</v>
      </c>
      <c r="E14" s="322"/>
      <c r="F14" s="322"/>
      <c r="G14" s="207">
        <v>20</v>
      </c>
      <c r="H14" s="207"/>
      <c r="I14" s="143">
        <f t="shared" si="0"/>
        <v>20</v>
      </c>
      <c r="J14" s="207">
        <v>20</v>
      </c>
      <c r="K14" s="207"/>
      <c r="L14" s="143">
        <f t="shared" si="1"/>
        <v>20</v>
      </c>
    </row>
    <row r="15" spans="1:12" ht="25.5" customHeight="1">
      <c r="A15" s="137"/>
      <c r="B15" s="223" t="s">
        <v>265</v>
      </c>
      <c r="C15" s="224" t="s">
        <v>235</v>
      </c>
      <c r="D15" s="322" t="s">
        <v>263</v>
      </c>
      <c r="E15" s="322"/>
      <c r="F15" s="322"/>
      <c r="G15" s="207">
        <v>7700</v>
      </c>
      <c r="H15" s="207"/>
      <c r="I15" s="143">
        <f t="shared" si="0"/>
        <v>7700</v>
      </c>
      <c r="J15" s="207">
        <v>7800</v>
      </c>
      <c r="K15" s="207"/>
      <c r="L15" s="143">
        <f t="shared" si="1"/>
        <v>7800</v>
      </c>
    </row>
    <row r="16" spans="1:12" ht="15">
      <c r="A16" s="123">
        <v>2</v>
      </c>
      <c r="B16" s="221" t="s">
        <v>231</v>
      </c>
      <c r="C16" s="224"/>
      <c r="D16" s="322"/>
      <c r="E16" s="322"/>
      <c r="F16" s="322"/>
      <c r="G16" s="207"/>
      <c r="H16" s="207"/>
      <c r="I16" s="143">
        <f t="shared" si="0"/>
        <v>0</v>
      </c>
      <c r="J16" s="207"/>
      <c r="K16" s="207"/>
      <c r="L16" s="143">
        <f t="shared" si="1"/>
        <v>0</v>
      </c>
    </row>
    <row r="17" spans="1:12" ht="30" customHeight="1">
      <c r="A17" s="123"/>
      <c r="B17" s="223" t="s">
        <v>266</v>
      </c>
      <c r="C17" s="224" t="s">
        <v>236</v>
      </c>
      <c r="D17" s="322" t="s">
        <v>267</v>
      </c>
      <c r="E17" s="322"/>
      <c r="F17" s="322"/>
      <c r="G17" s="207">
        <v>68</v>
      </c>
      <c r="H17" s="207"/>
      <c r="I17" s="143">
        <f t="shared" si="0"/>
        <v>68</v>
      </c>
      <c r="J17" s="207">
        <v>68</v>
      </c>
      <c r="K17" s="207"/>
      <c r="L17" s="143">
        <f t="shared" si="1"/>
        <v>68</v>
      </c>
    </row>
    <row r="18" spans="1:12" ht="30" customHeight="1">
      <c r="A18" s="123"/>
      <c r="B18" s="223" t="s">
        <v>268</v>
      </c>
      <c r="C18" s="224" t="s">
        <v>236</v>
      </c>
      <c r="D18" s="322" t="s">
        <v>267</v>
      </c>
      <c r="E18" s="322"/>
      <c r="F18" s="322"/>
      <c r="G18" s="207">
        <v>26</v>
      </c>
      <c r="H18" s="207"/>
      <c r="I18" s="143">
        <f t="shared" si="0"/>
        <v>26</v>
      </c>
      <c r="J18" s="207">
        <v>26</v>
      </c>
      <c r="K18" s="207"/>
      <c r="L18" s="143">
        <f t="shared" si="1"/>
        <v>26</v>
      </c>
    </row>
    <row r="19" spans="1:12" ht="45" customHeight="1">
      <c r="A19" s="123"/>
      <c r="B19" s="223" t="s">
        <v>269</v>
      </c>
      <c r="C19" s="224" t="s">
        <v>236</v>
      </c>
      <c r="D19" s="322" t="s">
        <v>267</v>
      </c>
      <c r="E19" s="322"/>
      <c r="F19" s="322"/>
      <c r="G19" s="207">
        <v>110</v>
      </c>
      <c r="H19" s="207"/>
      <c r="I19" s="143">
        <f aca="true" t="shared" si="2" ref="I19:I33">G19+H19</f>
        <v>110</v>
      </c>
      <c r="J19" s="207">
        <v>113</v>
      </c>
      <c r="K19" s="207"/>
      <c r="L19" s="143">
        <f t="shared" si="1"/>
        <v>113</v>
      </c>
    </row>
    <row r="20" spans="1:12" ht="15" customHeight="1">
      <c r="A20" s="207">
        <v>3</v>
      </c>
      <c r="B20" s="221" t="s">
        <v>232</v>
      </c>
      <c r="C20" s="222"/>
      <c r="D20" s="327"/>
      <c r="E20" s="327"/>
      <c r="F20" s="327"/>
      <c r="G20" s="207"/>
      <c r="H20" s="207"/>
      <c r="I20" s="143">
        <f t="shared" si="2"/>
        <v>0</v>
      </c>
      <c r="J20" s="207"/>
      <c r="K20" s="207"/>
      <c r="L20" s="143">
        <f t="shared" si="1"/>
        <v>0</v>
      </c>
    </row>
    <row r="21" spans="1:12" ht="24">
      <c r="A21" s="207"/>
      <c r="B21" s="223" t="s">
        <v>270</v>
      </c>
      <c r="C21" s="224" t="s">
        <v>234</v>
      </c>
      <c r="D21" s="322" t="s">
        <v>271</v>
      </c>
      <c r="E21" s="322"/>
      <c r="F21" s="322"/>
      <c r="G21" s="255">
        <f>спд!C67/10</f>
        <v>129160</v>
      </c>
      <c r="H21" s="207"/>
      <c r="I21" s="143">
        <f t="shared" si="2"/>
        <v>129160</v>
      </c>
      <c r="J21" s="207">
        <f>спд!G67/10</f>
        <v>136620</v>
      </c>
      <c r="K21" s="207">
        <f>спд!I67/10</f>
        <v>3240</v>
      </c>
      <c r="L21" s="143">
        <f>J21+K21</f>
        <v>139860</v>
      </c>
    </row>
    <row r="22" spans="1:12" ht="24">
      <c r="A22" s="207"/>
      <c r="B22" s="223" t="s">
        <v>272</v>
      </c>
      <c r="C22" s="224" t="s">
        <v>234</v>
      </c>
      <c r="D22" s="322" t="s">
        <v>271</v>
      </c>
      <c r="E22" s="322"/>
      <c r="F22" s="322"/>
      <c r="G22" s="207">
        <f>мд!C67/20</f>
        <v>60255</v>
      </c>
      <c r="H22" s="207"/>
      <c r="I22" s="143">
        <f t="shared" si="2"/>
        <v>60255</v>
      </c>
      <c r="J22" s="255">
        <f>мд!G67/20</f>
        <v>64580</v>
      </c>
      <c r="K22" s="207"/>
      <c r="L22" s="143">
        <f aca="true" t="shared" si="3" ref="L22:L33">J22+K22</f>
        <v>64580</v>
      </c>
    </row>
    <row r="23" spans="1:12" ht="36">
      <c r="A23" s="207"/>
      <c r="B23" s="223" t="s">
        <v>273</v>
      </c>
      <c r="C23" s="224" t="s">
        <v>234</v>
      </c>
      <c r="D23" s="322" t="s">
        <v>271</v>
      </c>
      <c r="E23" s="322"/>
      <c r="F23" s="322"/>
      <c r="G23" s="255">
        <f>мфо!C67/7700</f>
        <v>392</v>
      </c>
      <c r="H23" s="207"/>
      <c r="I23" s="143">
        <f t="shared" si="2"/>
        <v>392</v>
      </c>
      <c r="J23" s="255">
        <f>мфо!G67/7800</f>
        <v>413</v>
      </c>
      <c r="K23" s="207"/>
      <c r="L23" s="143">
        <f t="shared" si="3"/>
        <v>413</v>
      </c>
    </row>
    <row r="24" spans="1:12" ht="32.25" customHeight="1">
      <c r="A24" s="207"/>
      <c r="B24" s="223" t="s">
        <v>274</v>
      </c>
      <c r="C24" s="224" t="s">
        <v>234</v>
      </c>
      <c r="D24" s="322" t="s">
        <v>271</v>
      </c>
      <c r="E24" s="322"/>
      <c r="F24" s="322"/>
      <c r="G24" s="255">
        <f>спд!C9/10/12</f>
        <v>6822</v>
      </c>
      <c r="H24" s="207"/>
      <c r="I24" s="143">
        <f t="shared" si="2"/>
        <v>6822</v>
      </c>
      <c r="J24" s="255">
        <f>спд!G9/10/12</f>
        <v>7211</v>
      </c>
      <c r="K24" s="207"/>
      <c r="L24" s="143">
        <f t="shared" si="3"/>
        <v>7211</v>
      </c>
    </row>
    <row r="25" spans="1:12" ht="28.5" customHeight="1">
      <c r="A25" s="207"/>
      <c r="B25" s="223" t="s">
        <v>275</v>
      </c>
      <c r="C25" s="224" t="s">
        <v>234</v>
      </c>
      <c r="D25" s="322" t="s">
        <v>271</v>
      </c>
      <c r="E25" s="322"/>
      <c r="F25" s="322"/>
      <c r="G25" s="255">
        <f>мд!C9/9/12</f>
        <v>6759</v>
      </c>
      <c r="H25" s="207"/>
      <c r="I25" s="143">
        <f t="shared" si="2"/>
        <v>6759</v>
      </c>
      <c r="J25" s="255">
        <f>мд!G9/9/12</f>
        <v>7280</v>
      </c>
      <c r="K25" s="207"/>
      <c r="L25" s="143">
        <f t="shared" si="3"/>
        <v>7280</v>
      </c>
    </row>
    <row r="26" spans="1:12" ht="36">
      <c r="A26" s="207"/>
      <c r="B26" s="223" t="s">
        <v>276</v>
      </c>
      <c r="C26" s="224" t="s">
        <v>234</v>
      </c>
      <c r="D26" s="322" t="s">
        <v>271</v>
      </c>
      <c r="E26" s="322"/>
      <c r="F26" s="322"/>
      <c r="G26" s="255">
        <f>мфо!C8/22.5/12</f>
        <v>7100</v>
      </c>
      <c r="H26" s="255"/>
      <c r="I26" s="256">
        <f t="shared" si="2"/>
        <v>7100</v>
      </c>
      <c r="J26" s="255">
        <f>мфо!G8/22.5/12</f>
        <v>7596</v>
      </c>
      <c r="K26" s="255"/>
      <c r="L26" s="143">
        <f t="shared" si="3"/>
        <v>7596</v>
      </c>
    </row>
    <row r="27" spans="1:12" ht="25.5" customHeight="1">
      <c r="A27" s="207"/>
      <c r="B27" s="223" t="s">
        <v>277</v>
      </c>
      <c r="C27" s="224" t="s">
        <v>234</v>
      </c>
      <c r="D27" s="322" t="s">
        <v>271</v>
      </c>
      <c r="E27" s="322"/>
      <c r="F27" s="322"/>
      <c r="G27" s="255">
        <f>спд!C67/68</f>
        <v>18994</v>
      </c>
      <c r="H27" s="207"/>
      <c r="I27" s="256">
        <f>G27+H27</f>
        <v>18994</v>
      </c>
      <c r="J27" s="255">
        <f>спд!G67/68</f>
        <v>20091</v>
      </c>
      <c r="K27" s="255">
        <f>спд!H67/68</f>
        <v>476</v>
      </c>
      <c r="L27" s="143">
        <f t="shared" si="3"/>
        <v>20567</v>
      </c>
    </row>
    <row r="28" spans="1:12" ht="27.75" customHeight="1">
      <c r="A28" s="207"/>
      <c r="B28" s="223" t="s">
        <v>278</v>
      </c>
      <c r="C28" s="224" t="s">
        <v>234</v>
      </c>
      <c r="D28" s="322" t="s">
        <v>271</v>
      </c>
      <c r="E28" s="322"/>
      <c r="F28" s="322"/>
      <c r="G28" s="207">
        <f>мд!C67/26</f>
        <v>46350</v>
      </c>
      <c r="H28" s="207"/>
      <c r="I28" s="143">
        <f t="shared" si="2"/>
        <v>46350</v>
      </c>
      <c r="J28" s="255">
        <f>мд!G67/26</f>
        <v>49677</v>
      </c>
      <c r="K28" s="207"/>
      <c r="L28" s="143">
        <f t="shared" si="3"/>
        <v>49677</v>
      </c>
    </row>
    <row r="29" spans="1:12" ht="39.75" customHeight="1">
      <c r="A29" s="207"/>
      <c r="B29" s="223" t="s">
        <v>279</v>
      </c>
      <c r="C29" s="224" t="s">
        <v>234</v>
      </c>
      <c r="D29" s="322" t="s">
        <v>271</v>
      </c>
      <c r="E29" s="322"/>
      <c r="F29" s="322"/>
      <c r="G29" s="255">
        <f>мфо!C67/110</f>
        <v>27427</v>
      </c>
      <c r="H29" s="207"/>
      <c r="I29" s="143">
        <f t="shared" si="2"/>
        <v>27427</v>
      </c>
      <c r="J29" s="255">
        <f>мфо!G67/113</f>
        <v>28488</v>
      </c>
      <c r="K29" s="207"/>
      <c r="L29" s="143">
        <f t="shared" si="3"/>
        <v>28488</v>
      </c>
    </row>
    <row r="30" spans="1:12" ht="15">
      <c r="A30" s="207">
        <v>4</v>
      </c>
      <c r="B30" s="221" t="s">
        <v>233</v>
      </c>
      <c r="C30" s="224"/>
      <c r="D30" s="322"/>
      <c r="E30" s="322"/>
      <c r="F30" s="322"/>
      <c r="G30" s="207"/>
      <c r="H30" s="207"/>
      <c r="I30" s="143">
        <f t="shared" si="2"/>
        <v>0</v>
      </c>
      <c r="J30" s="207"/>
      <c r="K30" s="207"/>
      <c r="L30" s="143">
        <f t="shared" si="3"/>
        <v>0</v>
      </c>
    </row>
    <row r="31" spans="1:12" ht="36">
      <c r="A31" s="207"/>
      <c r="B31" s="223" t="s">
        <v>280</v>
      </c>
      <c r="C31" s="224" t="s">
        <v>237</v>
      </c>
      <c r="D31" s="322" t="s">
        <v>283</v>
      </c>
      <c r="E31" s="322"/>
      <c r="F31" s="322"/>
      <c r="G31" s="207"/>
      <c r="H31" s="207"/>
      <c r="I31" s="143">
        <f t="shared" si="2"/>
        <v>0</v>
      </c>
      <c r="J31" s="207"/>
      <c r="K31" s="207"/>
      <c r="L31" s="143">
        <f t="shared" si="3"/>
        <v>0</v>
      </c>
    </row>
    <row r="32" spans="1:12" ht="36">
      <c r="A32" s="207"/>
      <c r="B32" s="223" t="s">
        <v>281</v>
      </c>
      <c r="C32" s="224" t="s">
        <v>237</v>
      </c>
      <c r="D32" s="322" t="s">
        <v>283</v>
      </c>
      <c r="E32" s="322"/>
      <c r="F32" s="322"/>
      <c r="G32" s="207"/>
      <c r="H32" s="207"/>
      <c r="I32" s="143">
        <f t="shared" si="2"/>
        <v>0</v>
      </c>
      <c r="J32" s="207"/>
      <c r="K32" s="207"/>
      <c r="L32" s="143">
        <f t="shared" si="3"/>
        <v>0</v>
      </c>
    </row>
    <row r="33" spans="1:12" ht="48">
      <c r="A33" s="207"/>
      <c r="B33" s="223" t="s">
        <v>282</v>
      </c>
      <c r="C33" s="224" t="s">
        <v>237</v>
      </c>
      <c r="D33" s="322" t="s">
        <v>284</v>
      </c>
      <c r="E33" s="322"/>
      <c r="F33" s="322"/>
      <c r="G33" s="207"/>
      <c r="H33" s="207"/>
      <c r="I33" s="143">
        <f t="shared" si="2"/>
        <v>0</v>
      </c>
      <c r="J33" s="207">
        <v>3</v>
      </c>
      <c r="K33" s="207"/>
      <c r="L33" s="143">
        <f t="shared" si="3"/>
        <v>3</v>
      </c>
    </row>
  </sheetData>
  <sheetProtection/>
  <mergeCells count="35">
    <mergeCell ref="D22:F22"/>
    <mergeCell ref="D23:F23"/>
    <mergeCell ref="D24:F24"/>
    <mergeCell ref="D25:F25"/>
    <mergeCell ref="D16:F16"/>
    <mergeCell ref="D17:F17"/>
    <mergeCell ref="D18:F18"/>
    <mergeCell ref="D19:F19"/>
    <mergeCell ref="D20:F20"/>
    <mergeCell ref="D21:F21"/>
    <mergeCell ref="D13:F13"/>
    <mergeCell ref="D6:F6"/>
    <mergeCell ref="D7:F7"/>
    <mergeCell ref="D8:F8"/>
    <mergeCell ref="D9:F9"/>
    <mergeCell ref="D10:F10"/>
    <mergeCell ref="D11:F11"/>
    <mergeCell ref="D14:F14"/>
    <mergeCell ref="D15:F15"/>
    <mergeCell ref="D5:F5"/>
    <mergeCell ref="G3:I3"/>
    <mergeCell ref="J3:L3"/>
    <mergeCell ref="A3:A4"/>
    <mergeCell ref="B3:B4"/>
    <mergeCell ref="C3:C4"/>
    <mergeCell ref="D3:F4"/>
    <mergeCell ref="D12:F12"/>
    <mergeCell ref="D32:F32"/>
    <mergeCell ref="D33:F33"/>
    <mergeCell ref="D26:F26"/>
    <mergeCell ref="D27:F27"/>
    <mergeCell ref="D28:F28"/>
    <mergeCell ref="D29:F29"/>
    <mergeCell ref="D30:F30"/>
    <mergeCell ref="D31:F31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zoomScalePageLayoutView="0" workbookViewId="0" topLeftCell="A4">
      <selection activeCell="B20" sqref="B20"/>
    </sheetView>
  </sheetViews>
  <sheetFormatPr defaultColWidth="9.00390625" defaultRowHeight="12.75"/>
  <cols>
    <col min="1" max="1" width="48.00390625" style="3" customWidth="1"/>
    <col min="2" max="2" width="15.75390625" style="3" customWidth="1"/>
    <col min="3" max="11" width="11.25390625" style="3" customWidth="1"/>
    <col min="12" max="16384" width="9.125" style="3" customWidth="1"/>
  </cols>
  <sheetData>
    <row r="1" spans="8:11" s="12" customFormat="1" ht="15.75">
      <c r="H1" s="57"/>
      <c r="I1" s="140"/>
      <c r="J1" s="140"/>
      <c r="K1" s="148"/>
    </row>
    <row r="2" spans="1:11" s="12" customFormat="1" ht="15.75">
      <c r="A2" s="9" t="s">
        <v>105</v>
      </c>
      <c r="B2" s="9"/>
      <c r="C2" s="9"/>
      <c r="D2" s="9"/>
      <c r="E2" s="9"/>
      <c r="F2" s="9"/>
      <c r="G2" s="9"/>
      <c r="H2" s="17"/>
      <c r="I2" s="17"/>
      <c r="J2" s="17"/>
      <c r="K2" s="37" t="s">
        <v>114</v>
      </c>
    </row>
    <row r="3" spans="1:11" s="11" customFormat="1" ht="15">
      <c r="A3" s="285" t="s">
        <v>15</v>
      </c>
      <c r="B3" s="328" t="s">
        <v>173</v>
      </c>
      <c r="C3" s="328"/>
      <c r="D3" s="285" t="s">
        <v>174</v>
      </c>
      <c r="E3" s="285"/>
      <c r="F3" s="328" t="s">
        <v>175</v>
      </c>
      <c r="G3" s="328"/>
      <c r="H3" s="285" t="s">
        <v>166</v>
      </c>
      <c r="I3" s="285"/>
      <c r="J3" s="285" t="s">
        <v>176</v>
      </c>
      <c r="K3" s="285"/>
    </row>
    <row r="4" spans="1:11" s="11" customFormat="1" ht="30">
      <c r="A4" s="285"/>
      <c r="B4" s="165" t="s">
        <v>25</v>
      </c>
      <c r="C4" s="165" t="s">
        <v>26</v>
      </c>
      <c r="D4" s="165" t="s">
        <v>25</v>
      </c>
      <c r="E4" s="165" t="s">
        <v>26</v>
      </c>
      <c r="F4" s="165" t="s">
        <v>25</v>
      </c>
      <c r="G4" s="165" t="s">
        <v>26</v>
      </c>
      <c r="H4" s="165" t="s">
        <v>25</v>
      </c>
      <c r="I4" s="165" t="s">
        <v>26</v>
      </c>
      <c r="J4" s="165" t="s">
        <v>25</v>
      </c>
      <c r="K4" s="165" t="s">
        <v>26</v>
      </c>
    </row>
    <row r="5" spans="1:11" s="11" customFormat="1" ht="1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11" s="11" customFormat="1" ht="15">
      <c r="A6" s="144" t="s">
        <v>80</v>
      </c>
      <c r="B6" s="230">
        <f>мфо9!B6+мд9!B6+спд9!B6</f>
        <v>1474400</v>
      </c>
      <c r="C6" s="230">
        <f>мфо9!C6+мд9!C6+спд9!C6</f>
        <v>0</v>
      </c>
      <c r="D6" s="230">
        <f>мфо9!D6+мд9!D6+спд9!D6</f>
        <v>1620132</v>
      </c>
      <c r="E6" s="230">
        <f>мфо9!E6+мд9!E6+спд9!E6</f>
        <v>0</v>
      </c>
      <c r="F6" s="230">
        <f>мфо9!F6+мд9!F6+спд9!F6</f>
        <v>1879074</v>
      </c>
      <c r="G6" s="230">
        <f>мфо9!G6+мд9!G6+спд9!G6</f>
        <v>0</v>
      </c>
      <c r="H6" s="230">
        <f>мфо9!H6+мд9!H6+спд9!H6</f>
        <v>2104387</v>
      </c>
      <c r="I6" s="230">
        <f>мфо9!I6+мд9!I6+спд9!I6</f>
        <v>0</v>
      </c>
      <c r="J6" s="230">
        <f>мфо9!J6+мд9!J6+спд9!J6</f>
        <v>2252766</v>
      </c>
      <c r="K6" s="230">
        <f>мфо9!K6+мд9!K6+спд9!K6</f>
        <v>0</v>
      </c>
    </row>
    <row r="7" spans="1:11" s="11" customFormat="1" ht="15">
      <c r="A7" s="144" t="s">
        <v>81</v>
      </c>
      <c r="B7" s="230">
        <f>мфо9!B7+мд9!B7+спд9!B7</f>
        <v>1449100</v>
      </c>
      <c r="C7" s="230">
        <f>мфо9!C7+мд9!C7+спд9!C7</f>
        <v>0</v>
      </c>
      <c r="D7" s="230">
        <f>мфо9!D7+мд9!D7+спд9!D7</f>
        <v>1584432</v>
      </c>
      <c r="E7" s="230">
        <f>мфо9!E7+мд9!E7+спд9!E7</f>
        <v>0</v>
      </c>
      <c r="F7" s="230">
        <f>мфо9!F7+мд9!F7+спд9!F7</f>
        <v>1835274</v>
      </c>
      <c r="G7" s="230">
        <f>мфо9!G7+мд9!G7+спд9!G7</f>
        <v>0</v>
      </c>
      <c r="H7" s="230">
        <f>мфо9!H7+мд9!H7+спд9!H7</f>
        <v>2057087</v>
      </c>
      <c r="I7" s="230">
        <f>мфо9!I7+мд9!I7+спд9!I7</f>
        <v>0</v>
      </c>
      <c r="J7" s="230">
        <f>мфо9!J7+мд9!J7+спд9!J7</f>
        <v>2201766</v>
      </c>
      <c r="K7" s="230">
        <f>мфо9!K7+мд9!K7+спд9!K7</f>
        <v>0</v>
      </c>
    </row>
    <row r="8" spans="1:11" s="11" customFormat="1" ht="15">
      <c r="A8" s="144" t="s">
        <v>82</v>
      </c>
      <c r="B8" s="230">
        <f>мфо9!B8+мд9!B8+спд9!B8</f>
        <v>25300</v>
      </c>
      <c r="C8" s="230">
        <f>мфо9!C8+мд9!C8+спд9!C8</f>
        <v>0</v>
      </c>
      <c r="D8" s="230">
        <f>мфо9!D8+мд9!D8+спд9!D8</f>
        <v>35700</v>
      </c>
      <c r="E8" s="230">
        <f>мфо9!E8+мд9!E8+спд9!E8</f>
        <v>0</v>
      </c>
      <c r="F8" s="230">
        <f>мфо9!F8+мд9!F8+спд9!F8</f>
        <v>43800</v>
      </c>
      <c r="G8" s="230">
        <f>мфо9!G8+мд9!G8+спд9!G8</f>
        <v>0</v>
      </c>
      <c r="H8" s="230">
        <f>мфо9!H8+мд9!H8+спд9!H8</f>
        <v>47300</v>
      </c>
      <c r="I8" s="230">
        <f>мфо9!I8+мд9!I8+спд9!I8</f>
        <v>0</v>
      </c>
      <c r="J8" s="230">
        <f>мфо9!J8+мд9!J8+спд9!J8</f>
        <v>51000</v>
      </c>
      <c r="K8" s="230">
        <f>мфо9!K8+мд9!K8+спд9!K8</f>
        <v>0</v>
      </c>
    </row>
    <row r="9" spans="1:11" s="11" customFormat="1" ht="15">
      <c r="A9" s="144" t="s">
        <v>83</v>
      </c>
      <c r="B9" s="230">
        <f>мфо9!B9+мд9!B9+спд9!B9</f>
        <v>156468</v>
      </c>
      <c r="C9" s="230">
        <f>мфо9!C9+мд9!C9+спд9!C9</f>
        <v>0</v>
      </c>
      <c r="D9" s="230">
        <f>мфо9!D9+мд9!D9+спд9!D9</f>
        <v>216240</v>
      </c>
      <c r="E9" s="230">
        <f>мфо9!E9+мд9!E9+спд9!E9</f>
        <v>0</v>
      </c>
      <c r="F9" s="230">
        <f>мфо9!F9+мд9!F9+спд9!F9</f>
        <v>210463</v>
      </c>
      <c r="G9" s="230">
        <f>мфо9!G9+мд9!G9+спд9!G9</f>
        <v>0</v>
      </c>
      <c r="H9" s="230">
        <f>мфо9!H9+мд9!H9+спд9!H9</f>
        <v>288560</v>
      </c>
      <c r="I9" s="230">
        <f>мфо9!I9+мд9!I9+спд9!I9</f>
        <v>0</v>
      </c>
      <c r="J9" s="230">
        <f>мфо9!J9+мд9!J9+спд9!J9</f>
        <v>310453</v>
      </c>
      <c r="K9" s="230">
        <f>мфо9!K9+мд9!K9+спд9!K9</f>
        <v>0</v>
      </c>
    </row>
    <row r="10" spans="1:11" s="11" customFormat="1" ht="15">
      <c r="A10" s="144" t="s">
        <v>84</v>
      </c>
      <c r="B10" s="230">
        <f>мфо9!B10+мд9!B10+спд9!B10</f>
        <v>378964</v>
      </c>
      <c r="C10" s="230">
        <f>мфо9!C10+мд9!C10+спд9!C10</f>
        <v>0</v>
      </c>
      <c r="D10" s="230">
        <f>мфо9!D10+мд9!D10+спд9!D10</f>
        <v>521087</v>
      </c>
      <c r="E10" s="230">
        <f>мфо9!E10+мд9!E10+спд9!E10</f>
        <v>0</v>
      </c>
      <c r="F10" s="230">
        <f>мфо9!F10+мд9!F10+спд9!F10</f>
        <v>362223</v>
      </c>
      <c r="G10" s="230">
        <f>мфо9!G10+мд9!G10+спд9!G10</f>
        <v>0</v>
      </c>
      <c r="H10" s="230">
        <f>мфо9!H10+мд9!H10+спд9!H10</f>
        <v>490604</v>
      </c>
      <c r="I10" s="230">
        <f>мфо9!I10+мд9!I10+спд9!I10</f>
        <v>0</v>
      </c>
      <c r="J10" s="230">
        <f>мфо9!J10+мд9!J10+спд9!J10</f>
        <v>526894</v>
      </c>
      <c r="K10" s="230">
        <f>мфо9!K10+мд9!K10+спд9!K10</f>
        <v>0</v>
      </c>
    </row>
    <row r="11" spans="1:11" s="11" customFormat="1" ht="15">
      <c r="A11" s="145" t="s">
        <v>106</v>
      </c>
      <c r="B11" s="230">
        <f>мфо9!B11+мд9!B11+спд9!B11</f>
        <v>62571</v>
      </c>
      <c r="C11" s="230">
        <f>мфо9!C11+мд9!C11+спд9!C11</f>
        <v>0</v>
      </c>
      <c r="D11" s="230">
        <f>мфо9!D11+мд9!D11+спд9!D11</f>
        <v>65300</v>
      </c>
      <c r="E11" s="230">
        <f>мфо9!E11+мд9!E11+спд9!E11</f>
        <v>0</v>
      </c>
      <c r="F11" s="230">
        <f>мфо9!F11+мд9!F11+спд9!F11</f>
        <v>53743</v>
      </c>
      <c r="G11" s="230">
        <f>мфо9!G11+мд9!G11+спд9!G11</f>
        <v>0</v>
      </c>
      <c r="H11" s="230">
        <f>мфо9!H11+мд9!H11+спд9!H11</f>
        <v>57082</v>
      </c>
      <c r="I11" s="230">
        <f>мфо9!I11+мд9!I11+спд9!I11</f>
        <v>0</v>
      </c>
      <c r="J11" s="230">
        <f>мфо9!J11+мд9!J11+спд9!J11</f>
        <v>61061</v>
      </c>
      <c r="K11" s="230">
        <f>мфо9!K11+мд9!K11+спд9!K11</f>
        <v>0</v>
      </c>
    </row>
    <row r="12" spans="1:11" s="11" customFormat="1" ht="15">
      <c r="A12" s="144" t="s">
        <v>85</v>
      </c>
      <c r="B12" s="230">
        <f>мфо9!B12+мд9!B12+спд9!B12</f>
        <v>50151</v>
      </c>
      <c r="C12" s="230">
        <f>мфо9!C12+мд9!C12+спд9!C12</f>
        <v>0</v>
      </c>
      <c r="D12" s="230">
        <f>мфо9!D12+мд9!D12+спд9!D12</f>
        <v>66711</v>
      </c>
      <c r="E12" s="230">
        <f>мфо9!E12+мд9!E12+спд9!E12</f>
        <v>0</v>
      </c>
      <c r="F12" s="230">
        <f>мфо9!F12+мд9!F12+спд9!F12</f>
        <v>74582</v>
      </c>
      <c r="G12" s="230">
        <f>мфо9!G12+мд9!G12+спд9!G12</f>
        <v>0</v>
      </c>
      <c r="H12" s="230">
        <f>мфо9!H12+мд9!H12+спд9!H12</f>
        <v>87644</v>
      </c>
      <c r="I12" s="230">
        <f>мфо9!I12+мд9!I12+спд9!I12</f>
        <v>0</v>
      </c>
      <c r="J12" s="230">
        <f>мфо9!J12+мд9!J12+спд9!J12</f>
        <v>94298</v>
      </c>
      <c r="K12" s="230">
        <f>мфо9!K12+мд9!K12+спд9!K12</f>
        <v>0</v>
      </c>
    </row>
    <row r="13" spans="1:11" s="11" customFormat="1" ht="15">
      <c r="A13" s="144" t="s">
        <v>86</v>
      </c>
      <c r="B13" s="230">
        <f>мфо9!B13+мд9!B13+спд9!B13</f>
        <v>0</v>
      </c>
      <c r="C13" s="230">
        <f>мфо9!C13+мд9!C13+спд9!C13</f>
        <v>0</v>
      </c>
      <c r="D13" s="230">
        <f>мфо9!D13+мд9!D13+спд9!D13</f>
        <v>0</v>
      </c>
      <c r="E13" s="230">
        <f>мфо9!E13+мд9!E13+спд9!E13</f>
        <v>0</v>
      </c>
      <c r="F13" s="230">
        <f>мфо9!F13+мд9!F13+спд9!F13</f>
        <v>0</v>
      </c>
      <c r="G13" s="230">
        <f>мфо9!G13+мд9!G13+спд9!G13</f>
        <v>0</v>
      </c>
      <c r="H13" s="230">
        <f>мфо9!H13+мд9!H13+спд9!H13</f>
        <v>0</v>
      </c>
      <c r="I13" s="230">
        <f>мфо9!I13+мд9!I13+спд9!I13</f>
        <v>0</v>
      </c>
      <c r="J13" s="230">
        <f>мфо9!J13+мд9!J13+спд9!J13</f>
        <v>0</v>
      </c>
      <c r="K13" s="230">
        <f>мфо9!K13+мд9!K13+спд9!K13</f>
        <v>0</v>
      </c>
    </row>
    <row r="14" spans="1:11" s="11" customFormat="1" ht="15">
      <c r="A14" s="144" t="s">
        <v>87</v>
      </c>
      <c r="B14" s="230">
        <f>мфо9!B14+мд9!B14+спд9!B14</f>
        <v>111075</v>
      </c>
      <c r="C14" s="230">
        <f>мфо9!C14+мд9!C14+спд9!C14</f>
        <v>0</v>
      </c>
      <c r="D14" s="230">
        <f>мфо9!D14+мд9!D14+спд9!D14</f>
        <v>0</v>
      </c>
      <c r="E14" s="230">
        <f>мфо9!E14+мд9!E14+спд9!E14</f>
        <v>0</v>
      </c>
      <c r="F14" s="230">
        <f>мфо9!F14+мд9!F14+спд9!F14</f>
        <v>0</v>
      </c>
      <c r="G14" s="230">
        <f>мфо9!G14+мд9!G14+спд9!G14</f>
        <v>0</v>
      </c>
      <c r="H14" s="230">
        <f>мфо9!H14+мд9!H14+спд9!H14</f>
        <v>0</v>
      </c>
      <c r="I14" s="230">
        <f>мфо9!I14+мд9!I14+спд9!I14</f>
        <v>0</v>
      </c>
      <c r="J14" s="230">
        <f>мфо9!J14+мд9!J14+спд9!J14</f>
        <v>0</v>
      </c>
      <c r="K14" s="230">
        <f>мфо9!K14+мд9!K14+спд9!K14</f>
        <v>0</v>
      </c>
    </row>
    <row r="15" spans="1:11" s="11" customFormat="1" ht="15">
      <c r="A15" s="144" t="s">
        <v>88</v>
      </c>
      <c r="B15" s="230">
        <f>мфо9!B15+мд9!B15+спд9!B15</f>
        <v>1502</v>
      </c>
      <c r="C15" s="230">
        <f>мфо9!C15+мд9!C15+спд9!C15</f>
        <v>0</v>
      </c>
      <c r="D15" s="230">
        <f>мфо9!D15+мд9!D15+спд9!D15</f>
        <v>1541</v>
      </c>
      <c r="E15" s="230">
        <f>мфо9!E15+мд9!E15+спд9!E15</f>
        <v>0</v>
      </c>
      <c r="F15" s="230">
        <f>мфо9!F15+мд9!F15+спд9!F15</f>
        <v>4584</v>
      </c>
      <c r="G15" s="230">
        <f>мфо9!G15+мд9!G15+спд9!G15</f>
        <v>0</v>
      </c>
      <c r="H15" s="230">
        <f>мфо9!H15+мд9!H15+спд9!H15</f>
        <v>0</v>
      </c>
      <c r="I15" s="230">
        <f>мфо9!I15+мд9!I15+спд9!I15</f>
        <v>0</v>
      </c>
      <c r="J15" s="230">
        <f>мфо9!J15+мд9!J15+спд9!J15</f>
        <v>0</v>
      </c>
      <c r="K15" s="230">
        <f>мфо9!K15+мд9!K15+спд9!K15</f>
        <v>0</v>
      </c>
    </row>
    <row r="16" spans="1:11" s="11" customFormat="1" ht="30">
      <c r="A16" s="145" t="s">
        <v>130</v>
      </c>
      <c r="B16" s="230">
        <f>мфо9!B16+мд9!B16+спд9!B16</f>
        <v>45874</v>
      </c>
      <c r="C16" s="230">
        <f>мфо9!C16+мд9!C16+спд9!C16</f>
        <v>0</v>
      </c>
      <c r="D16" s="230">
        <f>мфо9!D16+мд9!D16+спд9!D16</f>
        <v>54425</v>
      </c>
      <c r="E16" s="230">
        <f>мфо9!E16+мд9!E16+спд9!E16</f>
        <v>0</v>
      </c>
      <c r="F16" s="230">
        <f>мфо9!F16+мд9!F16+спд9!F16</f>
        <v>48447</v>
      </c>
      <c r="G16" s="230">
        <f>мфо9!G16+мд9!G16+спд9!G16</f>
        <v>0</v>
      </c>
      <c r="H16" s="230">
        <f>мфо9!H16+мд9!H16+спд9!H16</f>
        <v>44722</v>
      </c>
      <c r="I16" s="230">
        <f>мфо9!I16+мд9!I16+спд9!I16</f>
        <v>0</v>
      </c>
      <c r="J16" s="230">
        <f>мфо9!J16+мд9!J16+спд9!J16</f>
        <v>47734</v>
      </c>
      <c r="K16" s="230">
        <f>мфо9!K16+мд9!K16+спд9!K16</f>
        <v>0</v>
      </c>
    </row>
    <row r="17" spans="1:11" s="11" customFormat="1" ht="15">
      <c r="A17" s="145" t="s">
        <v>111</v>
      </c>
      <c r="B17" s="230">
        <f>мфо9!B17+мд9!B17+спд9!B17</f>
        <v>155462</v>
      </c>
      <c r="C17" s="230">
        <f>мфо9!C17+мд9!C17+спд9!C17</f>
        <v>0</v>
      </c>
      <c r="D17" s="230">
        <f>мфо9!D17+мд9!D17+спд9!D17</f>
        <v>191464</v>
      </c>
      <c r="E17" s="230">
        <f>мфо9!E17+мд9!E17+спд9!E17</f>
        <v>0</v>
      </c>
      <c r="F17" s="230">
        <f>мфо9!F17+мд9!F17+спд9!F17</f>
        <v>464184</v>
      </c>
      <c r="G17" s="230">
        <f>мфо9!G17+мд9!G17+спд9!G17</f>
        <v>0</v>
      </c>
      <c r="H17" s="230">
        <f>мфо9!H17+мд9!H17+спд9!H17</f>
        <v>392508</v>
      </c>
      <c r="I17" s="230">
        <f>мфо9!I17+мд9!I17+спд9!I17</f>
        <v>0</v>
      </c>
      <c r="J17" s="230">
        <f>мфо9!J17+мд9!J17+спд9!J17</f>
        <v>409262</v>
      </c>
      <c r="K17" s="230">
        <f>мфо9!K17+мд9!K17+спд9!K17</f>
        <v>0</v>
      </c>
    </row>
    <row r="18" spans="1:11" s="147" customFormat="1" ht="14.25">
      <c r="A18" s="146" t="s">
        <v>115</v>
      </c>
      <c r="B18" s="231">
        <f>B6+SUM(B9:B17)</f>
        <v>2436467</v>
      </c>
      <c r="C18" s="231">
        <f aca="true" t="shared" si="0" ref="C18:K18">C6+SUM(C9:C17)</f>
        <v>0</v>
      </c>
      <c r="D18" s="231">
        <f t="shared" si="0"/>
        <v>2736900</v>
      </c>
      <c r="E18" s="231">
        <f t="shared" si="0"/>
        <v>0</v>
      </c>
      <c r="F18" s="231">
        <f t="shared" si="0"/>
        <v>3097300</v>
      </c>
      <c r="G18" s="231">
        <f t="shared" si="0"/>
        <v>0</v>
      </c>
      <c r="H18" s="231">
        <f t="shared" si="0"/>
        <v>3465507</v>
      </c>
      <c r="I18" s="231">
        <f t="shared" si="0"/>
        <v>0</v>
      </c>
      <c r="J18" s="231">
        <f t="shared" si="0"/>
        <v>3702468</v>
      </c>
      <c r="K18" s="231">
        <f t="shared" si="0"/>
        <v>0</v>
      </c>
    </row>
    <row r="19" spans="1:11" s="11" customFormat="1" ht="45">
      <c r="A19" s="145" t="s">
        <v>129</v>
      </c>
      <c r="B19" s="162" t="s">
        <v>162</v>
      </c>
      <c r="C19" s="163"/>
      <c r="D19" s="162" t="s">
        <v>162</v>
      </c>
      <c r="E19" s="163"/>
      <c r="F19" s="162" t="s">
        <v>162</v>
      </c>
      <c r="G19" s="163"/>
      <c r="H19" s="162" t="s">
        <v>162</v>
      </c>
      <c r="I19" s="163"/>
      <c r="J19" s="162" t="s">
        <v>162</v>
      </c>
      <c r="K19" s="163"/>
    </row>
  </sheetData>
  <sheetProtection/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4">
      <selection activeCell="I21" sqref="I21"/>
    </sheetView>
  </sheetViews>
  <sheetFormatPr defaultColWidth="9.00390625" defaultRowHeight="12.75"/>
  <cols>
    <col min="1" max="1" width="37.00390625" style="0" customWidth="1"/>
    <col min="2" max="2" width="12.125" style="0" customWidth="1"/>
    <col min="3" max="3" width="9.25390625" style="0" bestFit="1" customWidth="1"/>
    <col min="4" max="4" width="11.375" style="0" customWidth="1"/>
    <col min="5" max="5" width="9.25390625" style="0" bestFit="1" customWidth="1"/>
    <col min="6" max="6" width="11.875" style="0" bestFit="1" customWidth="1"/>
    <col min="7" max="7" width="9.25390625" style="0" bestFit="1" customWidth="1"/>
    <col min="8" max="8" width="11.375" style="0" customWidth="1"/>
    <col min="9" max="9" width="9.25390625" style="0" bestFit="1" customWidth="1"/>
    <col min="10" max="10" width="11.875" style="0" bestFit="1" customWidth="1"/>
    <col min="11" max="11" width="9.25390625" style="0" bestFit="1" customWidth="1"/>
  </cols>
  <sheetData>
    <row r="2" spans="1:11" ht="15.75">
      <c r="A2" s="9" t="s">
        <v>105</v>
      </c>
      <c r="B2" s="9"/>
      <c r="C2" s="9"/>
      <c r="D2" s="9"/>
      <c r="E2" s="9"/>
      <c r="F2" s="9"/>
      <c r="G2" s="9"/>
      <c r="H2" s="17"/>
      <c r="I2" s="17"/>
      <c r="J2" s="17"/>
      <c r="K2" s="37" t="s">
        <v>114</v>
      </c>
    </row>
    <row r="3" spans="1:11" ht="15">
      <c r="A3" s="285" t="s">
        <v>15</v>
      </c>
      <c r="B3" s="328" t="s">
        <v>173</v>
      </c>
      <c r="C3" s="328"/>
      <c r="D3" s="285" t="s">
        <v>174</v>
      </c>
      <c r="E3" s="285"/>
      <c r="F3" s="328" t="s">
        <v>175</v>
      </c>
      <c r="G3" s="328"/>
      <c r="H3" s="285" t="s">
        <v>166</v>
      </c>
      <c r="I3" s="285"/>
      <c r="J3" s="285" t="s">
        <v>176</v>
      </c>
      <c r="K3" s="285"/>
    </row>
    <row r="4" spans="1:11" ht="30">
      <c r="A4" s="285"/>
      <c r="B4" s="165" t="s">
        <v>25</v>
      </c>
      <c r="C4" s="165" t="s">
        <v>26</v>
      </c>
      <c r="D4" s="165" t="s">
        <v>25</v>
      </c>
      <c r="E4" s="165" t="s">
        <v>26</v>
      </c>
      <c r="F4" s="165" t="s">
        <v>25</v>
      </c>
      <c r="G4" s="165" t="s">
        <v>26</v>
      </c>
      <c r="H4" s="165" t="s">
        <v>25</v>
      </c>
      <c r="I4" s="165" t="s">
        <v>26</v>
      </c>
      <c r="J4" s="165" t="s">
        <v>25</v>
      </c>
      <c r="K4" s="165" t="s">
        <v>26</v>
      </c>
    </row>
    <row r="5" spans="1:11" ht="1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11" ht="15">
      <c r="A6" s="144" t="s">
        <v>80</v>
      </c>
      <c r="B6" s="230">
        <f aca="true" t="shared" si="0" ref="B6:K6">SUM(B7:B8)</f>
        <v>709080</v>
      </c>
      <c r="C6" s="230">
        <f t="shared" si="0"/>
        <v>0</v>
      </c>
      <c r="D6" s="230">
        <f t="shared" si="0"/>
        <v>800532</v>
      </c>
      <c r="E6" s="230">
        <f t="shared" si="0"/>
        <v>0</v>
      </c>
      <c r="F6" s="230">
        <f t="shared" si="0"/>
        <v>894984</v>
      </c>
      <c r="G6" s="230">
        <f t="shared" si="0"/>
        <v>0</v>
      </c>
      <c r="H6" s="230">
        <f t="shared" si="0"/>
        <v>1052838</v>
      </c>
      <c r="I6" s="230">
        <f t="shared" si="0"/>
        <v>0</v>
      </c>
      <c r="J6" s="230">
        <f t="shared" si="0"/>
        <v>1131624</v>
      </c>
      <c r="K6" s="230">
        <f t="shared" si="0"/>
        <v>0</v>
      </c>
    </row>
    <row r="7" spans="1:11" ht="15">
      <c r="A7" s="144" t="s">
        <v>81</v>
      </c>
      <c r="B7" s="230">
        <v>709080</v>
      </c>
      <c r="C7" s="230"/>
      <c r="D7" s="230">
        <v>800532</v>
      </c>
      <c r="E7" s="230"/>
      <c r="F7" s="230">
        <v>894984</v>
      </c>
      <c r="G7" s="230"/>
      <c r="H7" s="230">
        <v>1052838</v>
      </c>
      <c r="I7" s="230"/>
      <c r="J7" s="230">
        <v>1131624</v>
      </c>
      <c r="K7" s="230"/>
    </row>
    <row r="8" spans="1:11" ht="15">
      <c r="A8" s="144" t="s">
        <v>82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</row>
    <row r="9" spans="1:11" ht="15">
      <c r="A9" s="144" t="s">
        <v>83</v>
      </c>
      <c r="B9" s="230">
        <v>79938</v>
      </c>
      <c r="C9" s="230"/>
      <c r="D9" s="230">
        <v>124740</v>
      </c>
      <c r="E9" s="230"/>
      <c r="F9" s="230">
        <v>126556</v>
      </c>
      <c r="G9" s="230"/>
      <c r="H9" s="230">
        <v>157773</v>
      </c>
      <c r="I9" s="230"/>
      <c r="J9" s="230">
        <v>169943</v>
      </c>
      <c r="K9" s="230"/>
    </row>
    <row r="10" spans="1:11" ht="15">
      <c r="A10" s="144" t="s">
        <v>84</v>
      </c>
      <c r="B10" s="230">
        <v>239095</v>
      </c>
      <c r="C10" s="230"/>
      <c r="D10" s="230">
        <v>334587</v>
      </c>
      <c r="E10" s="230"/>
      <c r="F10" s="230">
        <v>253881</v>
      </c>
      <c r="G10" s="230"/>
      <c r="H10" s="230">
        <v>316977</v>
      </c>
      <c r="I10" s="230"/>
      <c r="J10" s="230">
        <v>341427</v>
      </c>
      <c r="K10" s="230"/>
    </row>
    <row r="11" spans="1:11" ht="16.5" customHeight="1">
      <c r="A11" s="145" t="s">
        <v>106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</row>
    <row r="12" spans="1:11" ht="15">
      <c r="A12" s="144" t="s">
        <v>85</v>
      </c>
      <c r="B12" s="230">
        <v>50151</v>
      </c>
      <c r="C12" s="230"/>
      <c r="D12" s="230">
        <v>66711</v>
      </c>
      <c r="E12" s="230"/>
      <c r="F12" s="230">
        <v>74582</v>
      </c>
      <c r="G12" s="230"/>
      <c r="H12" s="230">
        <v>87644</v>
      </c>
      <c r="I12" s="230"/>
      <c r="J12" s="230">
        <v>94298</v>
      </c>
      <c r="K12" s="230"/>
    </row>
    <row r="13" spans="1:11" ht="15">
      <c r="A13" s="144" t="s">
        <v>86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</row>
    <row r="14" spans="1:11" ht="15">
      <c r="A14" s="144" t="s">
        <v>87</v>
      </c>
      <c r="B14" s="230">
        <v>111075</v>
      </c>
      <c r="C14" s="230"/>
      <c r="D14" s="230"/>
      <c r="E14" s="230"/>
      <c r="F14" s="230"/>
      <c r="G14" s="230"/>
      <c r="H14" s="230"/>
      <c r="I14" s="230"/>
      <c r="J14" s="230"/>
      <c r="K14" s="230"/>
    </row>
    <row r="15" spans="1:11" ht="15">
      <c r="A15" s="144" t="s">
        <v>88</v>
      </c>
      <c r="B15" s="230">
        <v>1502</v>
      </c>
      <c r="C15" s="230"/>
      <c r="D15" s="230">
        <v>1541</v>
      </c>
      <c r="E15" s="230"/>
      <c r="F15" s="230"/>
      <c r="G15" s="230"/>
      <c r="H15" s="230"/>
      <c r="I15" s="230"/>
      <c r="J15" s="230"/>
      <c r="K15" s="230"/>
    </row>
    <row r="16" spans="1:11" ht="43.5" customHeight="1">
      <c r="A16" s="145" t="s">
        <v>130</v>
      </c>
      <c r="B16" s="230">
        <v>14437</v>
      </c>
      <c r="C16" s="230"/>
      <c r="D16" s="230">
        <v>19825</v>
      </c>
      <c r="E16" s="230"/>
      <c r="F16" s="230">
        <v>28331</v>
      </c>
      <c r="G16" s="230"/>
      <c r="H16" s="230">
        <v>23418</v>
      </c>
      <c r="I16" s="230"/>
      <c r="J16" s="230">
        <v>25216</v>
      </c>
      <c r="K16" s="230"/>
    </row>
    <row r="17" spans="1:11" ht="31.5" customHeight="1">
      <c r="A17" s="145" t="s">
        <v>111</v>
      </c>
      <c r="B17" s="230">
        <v>94922</v>
      </c>
      <c r="C17" s="230"/>
      <c r="D17" s="230">
        <v>108264</v>
      </c>
      <c r="E17" s="230"/>
      <c r="F17" s="230">
        <v>270066</v>
      </c>
      <c r="G17" s="230"/>
      <c r="H17" s="230">
        <v>278250</v>
      </c>
      <c r="I17" s="230"/>
      <c r="J17" s="230">
        <v>288492</v>
      </c>
      <c r="K17" s="230"/>
    </row>
    <row r="18" spans="1:11" ht="15" customHeight="1">
      <c r="A18" s="146" t="s">
        <v>115</v>
      </c>
      <c r="B18" s="231">
        <f aca="true" t="shared" si="1" ref="B18:K18">B6+SUM(B9:B17)</f>
        <v>1300200</v>
      </c>
      <c r="C18" s="231">
        <f t="shared" si="1"/>
        <v>0</v>
      </c>
      <c r="D18" s="231">
        <f t="shared" si="1"/>
        <v>1456200</v>
      </c>
      <c r="E18" s="231">
        <f t="shared" si="1"/>
        <v>0</v>
      </c>
      <c r="F18" s="231">
        <f t="shared" si="1"/>
        <v>1648400</v>
      </c>
      <c r="G18" s="231">
        <f t="shared" si="1"/>
        <v>0</v>
      </c>
      <c r="H18" s="231">
        <f t="shared" si="1"/>
        <v>1916900</v>
      </c>
      <c r="I18" s="231">
        <f t="shared" si="1"/>
        <v>0</v>
      </c>
      <c r="J18" s="231">
        <f t="shared" si="1"/>
        <v>2051000</v>
      </c>
      <c r="K18" s="231">
        <f t="shared" si="1"/>
        <v>0</v>
      </c>
    </row>
    <row r="19" spans="1:11" ht="37.5" customHeight="1">
      <c r="A19" s="145" t="s">
        <v>129</v>
      </c>
      <c r="B19" s="162" t="s">
        <v>162</v>
      </c>
      <c r="C19" s="163"/>
      <c r="D19" s="162" t="s">
        <v>162</v>
      </c>
      <c r="E19" s="163"/>
      <c r="F19" s="162" t="s">
        <v>162</v>
      </c>
      <c r="G19" s="163"/>
      <c r="H19" s="162" t="s">
        <v>162</v>
      </c>
      <c r="I19" s="163"/>
      <c r="J19" s="162" t="s">
        <v>162</v>
      </c>
      <c r="K19" s="163"/>
    </row>
  </sheetData>
  <sheetProtection/>
  <mergeCells count="6">
    <mergeCell ref="A3:A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4">
      <selection activeCell="G14" sqref="G14"/>
    </sheetView>
  </sheetViews>
  <sheetFormatPr defaultColWidth="9.00390625" defaultRowHeight="12.75"/>
  <cols>
    <col min="1" max="1" width="37.00390625" style="0" customWidth="1"/>
    <col min="2" max="2" width="11.25390625" style="0" customWidth="1"/>
    <col min="4" max="4" width="11.00390625" style="0" customWidth="1"/>
    <col min="6" max="6" width="10.75390625" style="0" customWidth="1"/>
    <col min="8" max="8" width="11.00390625" style="0" customWidth="1"/>
    <col min="10" max="10" width="13.25390625" style="0" customWidth="1"/>
  </cols>
  <sheetData>
    <row r="2" spans="1:11" ht="15.75">
      <c r="A2" s="9" t="s">
        <v>105</v>
      </c>
      <c r="B2" s="9"/>
      <c r="C2" s="9"/>
      <c r="D2" s="9"/>
      <c r="E2" s="9"/>
      <c r="F2" s="9"/>
      <c r="G2" s="9"/>
      <c r="H2" s="17"/>
      <c r="I2" s="17"/>
      <c r="J2" s="17"/>
      <c r="K2" s="37" t="s">
        <v>114</v>
      </c>
    </row>
    <row r="3" spans="1:11" ht="15">
      <c r="A3" s="285" t="s">
        <v>15</v>
      </c>
      <c r="B3" s="328" t="s">
        <v>173</v>
      </c>
      <c r="C3" s="328"/>
      <c r="D3" s="285" t="s">
        <v>174</v>
      </c>
      <c r="E3" s="285"/>
      <c r="F3" s="328" t="s">
        <v>175</v>
      </c>
      <c r="G3" s="328"/>
      <c r="H3" s="285" t="s">
        <v>166</v>
      </c>
      <c r="I3" s="285"/>
      <c r="J3" s="285" t="s">
        <v>176</v>
      </c>
      <c r="K3" s="285"/>
    </row>
    <row r="4" spans="1:11" ht="30">
      <c r="A4" s="285"/>
      <c r="B4" s="165" t="s">
        <v>25</v>
      </c>
      <c r="C4" s="165" t="s">
        <v>26</v>
      </c>
      <c r="D4" s="165" t="s">
        <v>25</v>
      </c>
      <c r="E4" s="165" t="s">
        <v>26</v>
      </c>
      <c r="F4" s="165" t="s">
        <v>25</v>
      </c>
      <c r="G4" s="165" t="s">
        <v>26</v>
      </c>
      <c r="H4" s="165" t="s">
        <v>25</v>
      </c>
      <c r="I4" s="165" t="s">
        <v>26</v>
      </c>
      <c r="J4" s="165" t="s">
        <v>25</v>
      </c>
      <c r="K4" s="165" t="s">
        <v>26</v>
      </c>
    </row>
    <row r="5" spans="1:11" ht="1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11" ht="15">
      <c r="A6" s="144" t="s">
        <v>80</v>
      </c>
      <c r="B6" s="71">
        <f aca="true" t="shared" si="0" ref="B6:K6">SUM(B7:B8)</f>
        <v>376700</v>
      </c>
      <c r="C6" s="71">
        <f t="shared" si="0"/>
        <v>0</v>
      </c>
      <c r="D6" s="71">
        <f t="shared" si="0"/>
        <v>408900</v>
      </c>
      <c r="E6" s="71">
        <f t="shared" si="0"/>
        <v>0</v>
      </c>
      <c r="F6" s="71">
        <f t="shared" si="0"/>
        <v>445800</v>
      </c>
      <c r="G6" s="71">
        <f t="shared" si="0"/>
        <v>0</v>
      </c>
      <c r="H6" s="71">
        <f t="shared" si="0"/>
        <v>481500</v>
      </c>
      <c r="I6" s="71">
        <f t="shared" si="0"/>
        <v>0</v>
      </c>
      <c r="J6" s="71">
        <f t="shared" si="0"/>
        <v>518600</v>
      </c>
      <c r="K6" s="71">
        <f t="shared" si="0"/>
        <v>0</v>
      </c>
    </row>
    <row r="7" spans="1:11" ht="15">
      <c r="A7" s="144" t="s">
        <v>81</v>
      </c>
      <c r="B7" s="71">
        <v>351400</v>
      </c>
      <c r="C7" s="71"/>
      <c r="D7" s="71">
        <v>373200</v>
      </c>
      <c r="E7" s="71"/>
      <c r="F7" s="71">
        <v>402000</v>
      </c>
      <c r="G7" s="71"/>
      <c r="H7" s="71">
        <v>434200</v>
      </c>
      <c r="I7" s="71"/>
      <c r="J7" s="71">
        <v>467600</v>
      </c>
      <c r="K7" s="71"/>
    </row>
    <row r="8" spans="1:11" ht="15">
      <c r="A8" s="144" t="s">
        <v>82</v>
      </c>
      <c r="B8" s="71">
        <v>25300</v>
      </c>
      <c r="C8" s="71"/>
      <c r="D8" s="71">
        <v>35700</v>
      </c>
      <c r="E8" s="71"/>
      <c r="F8" s="71">
        <v>43800</v>
      </c>
      <c r="G8" s="71"/>
      <c r="H8" s="71">
        <v>47300</v>
      </c>
      <c r="I8" s="71"/>
      <c r="J8" s="71">
        <v>51000</v>
      </c>
      <c r="K8" s="71"/>
    </row>
    <row r="9" spans="1:11" ht="15">
      <c r="A9" s="144" t="s">
        <v>83</v>
      </c>
      <c r="B9" s="71">
        <v>68200</v>
      </c>
      <c r="C9" s="71"/>
      <c r="D9" s="71">
        <v>82400</v>
      </c>
      <c r="E9" s="71"/>
      <c r="F9" s="71">
        <v>68621</v>
      </c>
      <c r="G9" s="71"/>
      <c r="H9" s="71">
        <v>114600</v>
      </c>
      <c r="I9" s="71"/>
      <c r="J9" s="71">
        <v>123400</v>
      </c>
      <c r="K9" s="71"/>
    </row>
    <row r="10" spans="1:11" ht="15">
      <c r="A10" s="144" t="s">
        <v>84</v>
      </c>
      <c r="B10" s="71">
        <v>58400</v>
      </c>
      <c r="C10" s="71"/>
      <c r="D10" s="71">
        <v>75100</v>
      </c>
      <c r="E10" s="71"/>
      <c r="F10" s="71">
        <v>36456</v>
      </c>
      <c r="G10" s="71"/>
      <c r="H10" s="71">
        <v>97500</v>
      </c>
      <c r="I10" s="71"/>
      <c r="J10" s="71">
        <v>105000</v>
      </c>
      <c r="K10" s="71"/>
    </row>
    <row r="11" spans="1:11" ht="23.25" customHeight="1">
      <c r="A11" s="145" t="s">
        <v>106</v>
      </c>
      <c r="B11" s="71">
        <v>30185</v>
      </c>
      <c r="C11" s="71"/>
      <c r="D11" s="71">
        <v>31100</v>
      </c>
      <c r="E11" s="71"/>
      <c r="F11" s="71">
        <v>34213</v>
      </c>
      <c r="G11" s="71"/>
      <c r="H11" s="71">
        <v>36400</v>
      </c>
      <c r="I11" s="71"/>
      <c r="J11" s="71">
        <v>39200</v>
      </c>
      <c r="K11" s="71"/>
    </row>
    <row r="12" spans="1:11" ht="15">
      <c r="A12" s="144" t="s">
        <v>85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15">
      <c r="A13" s="144" t="s">
        <v>86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5">
      <c r="A14" s="144" t="s">
        <v>87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5">
      <c r="A15" s="144" t="s">
        <v>88</v>
      </c>
      <c r="B15" s="71"/>
      <c r="C15" s="71"/>
      <c r="D15" s="71"/>
      <c r="E15" s="71"/>
      <c r="F15" s="71">
        <v>4584</v>
      </c>
      <c r="G15" s="71"/>
      <c r="H15" s="71"/>
      <c r="I15" s="71"/>
      <c r="J15" s="71"/>
      <c r="K15" s="71"/>
    </row>
    <row r="16" spans="1:11" ht="47.25" customHeight="1">
      <c r="A16" s="145" t="s">
        <v>130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ht="36" customHeight="1">
      <c r="A17" s="145" t="s">
        <v>111</v>
      </c>
      <c r="B17" s="71"/>
      <c r="C17" s="71"/>
      <c r="D17" s="71"/>
      <c r="E17" s="71"/>
      <c r="F17" s="71">
        <v>86226</v>
      </c>
      <c r="G17" s="71"/>
      <c r="H17" s="71"/>
      <c r="I17" s="71"/>
      <c r="J17" s="71"/>
      <c r="K17" s="71"/>
    </row>
    <row r="18" spans="1:11" ht="14.25">
      <c r="A18" s="146" t="s">
        <v>115</v>
      </c>
      <c r="B18" s="72">
        <f>B6+SUM(B9:B17)</f>
        <v>533485</v>
      </c>
      <c r="C18" s="72">
        <f aca="true" t="shared" si="1" ref="C18:K18">C6+SUM(C9:C17)</f>
        <v>0</v>
      </c>
      <c r="D18" s="72">
        <f t="shared" si="1"/>
        <v>597500</v>
      </c>
      <c r="E18" s="72">
        <f t="shared" si="1"/>
        <v>0</v>
      </c>
      <c r="F18" s="72">
        <f t="shared" si="1"/>
        <v>675900</v>
      </c>
      <c r="G18" s="72">
        <f t="shared" si="1"/>
        <v>0</v>
      </c>
      <c r="H18" s="72">
        <f t="shared" si="1"/>
        <v>730000</v>
      </c>
      <c r="I18" s="72">
        <f t="shared" si="1"/>
        <v>0</v>
      </c>
      <c r="J18" s="72">
        <f t="shared" si="1"/>
        <v>786200</v>
      </c>
      <c r="K18" s="72">
        <f t="shared" si="1"/>
        <v>0</v>
      </c>
    </row>
    <row r="19" spans="1:11" ht="27" customHeight="1">
      <c r="A19" s="145" t="s">
        <v>129</v>
      </c>
      <c r="B19" s="162" t="s">
        <v>162</v>
      </c>
      <c r="C19" s="163"/>
      <c r="D19" s="162" t="s">
        <v>162</v>
      </c>
      <c r="E19" s="163"/>
      <c r="F19" s="162" t="s">
        <v>162</v>
      </c>
      <c r="G19" s="163"/>
      <c r="H19" s="162" t="s">
        <v>162</v>
      </c>
      <c r="I19" s="163"/>
      <c r="J19" s="162" t="s">
        <v>162</v>
      </c>
      <c r="K19" s="163"/>
    </row>
  </sheetData>
  <sheetProtection/>
  <mergeCells count="6">
    <mergeCell ref="A3:A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36.75390625" style="0" customWidth="1"/>
    <col min="2" max="2" width="10.75390625" style="0" customWidth="1"/>
    <col min="4" max="4" width="11.375" style="0" customWidth="1"/>
    <col min="6" max="6" width="10.875" style="0" customWidth="1"/>
    <col min="8" max="8" width="12.875" style="0" customWidth="1"/>
    <col min="10" max="10" width="11.00390625" style="0" customWidth="1"/>
  </cols>
  <sheetData>
    <row r="2" spans="1:11" ht="15.75">
      <c r="A2" s="9" t="s">
        <v>105</v>
      </c>
      <c r="B2" s="9"/>
      <c r="C2" s="9"/>
      <c r="D2" s="9"/>
      <c r="E2" s="9"/>
      <c r="F2" s="9"/>
      <c r="G2" s="9"/>
      <c r="H2" s="17"/>
      <c r="I2" s="17"/>
      <c r="J2" s="17"/>
      <c r="K2" s="37" t="s">
        <v>114</v>
      </c>
    </row>
    <row r="3" spans="1:11" ht="15">
      <c r="A3" s="285" t="s">
        <v>15</v>
      </c>
      <c r="B3" s="328" t="s">
        <v>173</v>
      </c>
      <c r="C3" s="328"/>
      <c r="D3" s="285" t="s">
        <v>174</v>
      </c>
      <c r="E3" s="285"/>
      <c r="F3" s="328" t="s">
        <v>175</v>
      </c>
      <c r="G3" s="328"/>
      <c r="H3" s="285" t="s">
        <v>166</v>
      </c>
      <c r="I3" s="285"/>
      <c r="J3" s="285" t="s">
        <v>176</v>
      </c>
      <c r="K3" s="285"/>
    </row>
    <row r="4" spans="1:11" ht="30">
      <c r="A4" s="285"/>
      <c r="B4" s="165" t="s">
        <v>25</v>
      </c>
      <c r="C4" s="165" t="s">
        <v>26</v>
      </c>
      <c r="D4" s="165" t="s">
        <v>25</v>
      </c>
      <c r="E4" s="165" t="s">
        <v>26</v>
      </c>
      <c r="F4" s="165" t="s">
        <v>25</v>
      </c>
      <c r="G4" s="165" t="s">
        <v>26</v>
      </c>
      <c r="H4" s="165" t="s">
        <v>25</v>
      </c>
      <c r="I4" s="165" t="s">
        <v>26</v>
      </c>
      <c r="J4" s="165" t="s">
        <v>25</v>
      </c>
      <c r="K4" s="165" t="s">
        <v>26</v>
      </c>
    </row>
    <row r="5" spans="1:11" ht="1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11" ht="15">
      <c r="A6" s="144" t="s">
        <v>80</v>
      </c>
      <c r="B6" s="71">
        <f aca="true" t="shared" si="0" ref="B6:K6">SUM(B7:B8)</f>
        <v>388620</v>
      </c>
      <c r="C6" s="71">
        <f t="shared" si="0"/>
        <v>0</v>
      </c>
      <c r="D6" s="71">
        <f t="shared" si="0"/>
        <v>410700</v>
      </c>
      <c r="E6" s="71">
        <f t="shared" si="0"/>
        <v>0</v>
      </c>
      <c r="F6" s="71">
        <f t="shared" si="0"/>
        <v>538290</v>
      </c>
      <c r="G6" s="71">
        <f t="shared" si="0"/>
        <v>0</v>
      </c>
      <c r="H6" s="71">
        <f t="shared" si="0"/>
        <v>570049</v>
      </c>
      <c r="I6" s="71">
        <f t="shared" si="0"/>
        <v>0</v>
      </c>
      <c r="J6" s="71">
        <f t="shared" si="0"/>
        <v>602542</v>
      </c>
      <c r="K6" s="71">
        <f t="shared" si="0"/>
        <v>0</v>
      </c>
    </row>
    <row r="7" spans="1:11" ht="15">
      <c r="A7" s="144" t="s">
        <v>81</v>
      </c>
      <c r="B7" s="71">
        <v>388620</v>
      </c>
      <c r="C7" s="71"/>
      <c r="D7" s="71">
        <v>410700</v>
      </c>
      <c r="E7" s="71"/>
      <c r="F7" s="71">
        <v>538290</v>
      </c>
      <c r="G7" s="71"/>
      <c r="H7" s="71">
        <v>570049</v>
      </c>
      <c r="I7" s="71"/>
      <c r="J7" s="71">
        <v>602542</v>
      </c>
      <c r="K7" s="71"/>
    </row>
    <row r="8" spans="1:11" ht="15">
      <c r="A8" s="144" t="s">
        <v>82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ht="15">
      <c r="A9" s="144" t="s">
        <v>83</v>
      </c>
      <c r="B9" s="71">
        <v>8330</v>
      </c>
      <c r="C9" s="71"/>
      <c r="D9" s="71">
        <v>9100</v>
      </c>
      <c r="E9" s="71"/>
      <c r="F9" s="71">
        <v>15286</v>
      </c>
      <c r="G9" s="71"/>
      <c r="H9" s="71">
        <v>16187</v>
      </c>
      <c r="I9" s="71"/>
      <c r="J9" s="71">
        <v>17110</v>
      </c>
      <c r="K9" s="71"/>
    </row>
    <row r="10" spans="1:11" ht="15">
      <c r="A10" s="144" t="s">
        <v>84</v>
      </c>
      <c r="B10" s="71">
        <v>81469</v>
      </c>
      <c r="C10" s="71"/>
      <c r="D10" s="71">
        <v>111400</v>
      </c>
      <c r="E10" s="71"/>
      <c r="F10" s="71">
        <v>71886</v>
      </c>
      <c r="G10" s="71"/>
      <c r="H10" s="71">
        <v>76127</v>
      </c>
      <c r="I10" s="71"/>
      <c r="J10" s="71">
        <v>80467</v>
      </c>
      <c r="K10" s="71"/>
    </row>
    <row r="11" spans="1:11" ht="21.75" customHeight="1">
      <c r="A11" s="145" t="s">
        <v>106</v>
      </c>
      <c r="B11" s="71">
        <v>32386</v>
      </c>
      <c r="C11" s="71"/>
      <c r="D11" s="71">
        <v>34200</v>
      </c>
      <c r="E11" s="71"/>
      <c r="F11" s="71">
        <v>19530</v>
      </c>
      <c r="G11" s="71"/>
      <c r="H11" s="71">
        <v>20682</v>
      </c>
      <c r="I11" s="71"/>
      <c r="J11" s="71">
        <v>21861</v>
      </c>
      <c r="K11" s="71"/>
    </row>
    <row r="12" spans="1:11" ht="15">
      <c r="A12" s="144" t="s">
        <v>85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15">
      <c r="A13" s="144" t="s">
        <v>86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5">
      <c r="A14" s="144" t="s">
        <v>87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5">
      <c r="A15" s="144" t="s">
        <v>88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ht="27.75" customHeight="1">
      <c r="A16" s="145" t="s">
        <v>130</v>
      </c>
      <c r="B16" s="71">
        <v>31437</v>
      </c>
      <c r="C16" s="71"/>
      <c r="D16" s="71">
        <v>34600</v>
      </c>
      <c r="E16" s="71"/>
      <c r="F16" s="71">
        <v>20116</v>
      </c>
      <c r="G16" s="71"/>
      <c r="H16" s="71">
        <v>21304</v>
      </c>
      <c r="I16" s="71"/>
      <c r="J16" s="71">
        <v>22518</v>
      </c>
      <c r="K16" s="71"/>
    </row>
    <row r="17" spans="1:11" ht="31.5" customHeight="1">
      <c r="A17" s="145" t="s">
        <v>111</v>
      </c>
      <c r="B17" s="71">
        <v>60540</v>
      </c>
      <c r="C17" s="71"/>
      <c r="D17" s="71">
        <v>83200</v>
      </c>
      <c r="E17" s="71"/>
      <c r="F17" s="71">
        <v>107892</v>
      </c>
      <c r="G17" s="71"/>
      <c r="H17" s="71">
        <v>114258</v>
      </c>
      <c r="I17" s="71"/>
      <c r="J17" s="71">
        <v>120770</v>
      </c>
      <c r="K17" s="71"/>
    </row>
    <row r="18" spans="1:11" ht="14.25">
      <c r="A18" s="146" t="s">
        <v>115</v>
      </c>
      <c r="B18" s="72">
        <f>B6+SUM(B9:B17)</f>
        <v>602782</v>
      </c>
      <c r="C18" s="72">
        <f aca="true" t="shared" si="1" ref="C18:K18">C6+SUM(C9:C17)</f>
        <v>0</v>
      </c>
      <c r="D18" s="72">
        <f t="shared" si="1"/>
        <v>683200</v>
      </c>
      <c r="E18" s="72">
        <f t="shared" si="1"/>
        <v>0</v>
      </c>
      <c r="F18" s="72">
        <f t="shared" si="1"/>
        <v>773000</v>
      </c>
      <c r="G18" s="72">
        <f t="shared" si="1"/>
        <v>0</v>
      </c>
      <c r="H18" s="72">
        <f>H6+SUM(H9:H17)</f>
        <v>818607</v>
      </c>
      <c r="I18" s="72">
        <f t="shared" si="1"/>
        <v>0</v>
      </c>
      <c r="J18" s="72">
        <f t="shared" si="1"/>
        <v>865268</v>
      </c>
      <c r="K18" s="72">
        <f t="shared" si="1"/>
        <v>0</v>
      </c>
    </row>
    <row r="19" spans="1:11" ht="43.5" customHeight="1">
      <c r="A19" s="145" t="s">
        <v>129</v>
      </c>
      <c r="B19" s="162" t="s">
        <v>162</v>
      </c>
      <c r="C19" s="163"/>
      <c r="D19" s="162" t="s">
        <v>162</v>
      </c>
      <c r="E19" s="163"/>
      <c r="F19" s="162" t="s">
        <v>162</v>
      </c>
      <c r="G19" s="163"/>
      <c r="H19" s="162" t="s">
        <v>162</v>
      </c>
      <c r="I19" s="163"/>
      <c r="J19" s="162" t="s">
        <v>162</v>
      </c>
      <c r="K19" s="163"/>
    </row>
  </sheetData>
  <sheetProtection/>
  <mergeCells count="6">
    <mergeCell ref="A3:A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zoomScalePageLayoutView="0" workbookViewId="0" topLeftCell="A1">
      <selection activeCell="O16" sqref="O16"/>
    </sheetView>
  </sheetViews>
  <sheetFormatPr defaultColWidth="9.00390625" defaultRowHeight="12.75"/>
  <cols>
    <col min="1" max="1" width="3.75390625" style="3" customWidth="1"/>
    <col min="2" max="2" width="30.25390625" style="3" customWidth="1"/>
    <col min="3" max="3" width="8.75390625" style="3" customWidth="1"/>
    <col min="4" max="4" width="9.25390625" style="3" customWidth="1"/>
    <col min="5" max="5" width="8.75390625" style="3" customWidth="1"/>
    <col min="6" max="6" width="9.25390625" style="3" customWidth="1"/>
    <col min="7" max="7" width="8.75390625" style="3" customWidth="1"/>
    <col min="8" max="8" width="9.25390625" style="3" customWidth="1"/>
    <col min="9" max="9" width="8.75390625" style="3" customWidth="1"/>
    <col min="10" max="10" width="9.25390625" style="3" customWidth="1"/>
    <col min="11" max="11" width="8.75390625" style="3" customWidth="1"/>
    <col min="12" max="12" width="8.875" style="3" customWidth="1"/>
    <col min="13" max="13" width="8.75390625" style="3" customWidth="1"/>
    <col min="14" max="14" width="8.875" style="3" customWidth="1"/>
    <col min="15" max="15" width="8.75390625" style="3" customWidth="1"/>
    <col min="16" max="16" width="8.875" style="3" customWidth="1"/>
    <col min="17" max="16384" width="9.125" style="3" customWidth="1"/>
  </cols>
  <sheetData>
    <row r="1" spans="11:16" s="12" customFormat="1" ht="15.75">
      <c r="K1" s="98"/>
      <c r="L1" s="98"/>
      <c r="M1" s="98"/>
      <c r="N1" s="98"/>
      <c r="O1" s="98"/>
      <c r="P1" s="98"/>
    </row>
    <row r="2" spans="1:5" s="12" customFormat="1" ht="15.75">
      <c r="A2" s="9" t="s">
        <v>131</v>
      </c>
      <c r="C2" s="9"/>
      <c r="D2" s="9"/>
      <c r="E2" s="9"/>
    </row>
    <row r="3" spans="1:16" s="7" customFormat="1" ht="15">
      <c r="A3" s="307" t="s">
        <v>11</v>
      </c>
      <c r="B3" s="330" t="s">
        <v>89</v>
      </c>
      <c r="C3" s="285" t="s">
        <v>173</v>
      </c>
      <c r="D3" s="285"/>
      <c r="E3" s="285"/>
      <c r="F3" s="285"/>
      <c r="G3" s="285" t="s">
        <v>200</v>
      </c>
      <c r="H3" s="285"/>
      <c r="I3" s="285"/>
      <c r="J3" s="285"/>
      <c r="K3" s="285" t="s">
        <v>171</v>
      </c>
      <c r="L3" s="285"/>
      <c r="M3" s="285" t="s">
        <v>172</v>
      </c>
      <c r="N3" s="285"/>
      <c r="O3" s="285" t="s">
        <v>201</v>
      </c>
      <c r="P3" s="285"/>
    </row>
    <row r="4" spans="1:16" ht="13.5" customHeight="1">
      <c r="A4" s="329"/>
      <c r="B4" s="331"/>
      <c r="C4" s="285" t="s">
        <v>25</v>
      </c>
      <c r="D4" s="285"/>
      <c r="E4" s="285" t="s">
        <v>26</v>
      </c>
      <c r="F4" s="285"/>
      <c r="G4" s="285" t="s">
        <v>25</v>
      </c>
      <c r="H4" s="285"/>
      <c r="I4" s="285" t="s">
        <v>26</v>
      </c>
      <c r="J4" s="285"/>
      <c r="K4" s="330" t="s">
        <v>133</v>
      </c>
      <c r="L4" s="330" t="s">
        <v>134</v>
      </c>
      <c r="M4" s="330" t="s">
        <v>133</v>
      </c>
      <c r="N4" s="330" t="s">
        <v>134</v>
      </c>
      <c r="O4" s="330" t="s">
        <v>133</v>
      </c>
      <c r="P4" s="330" t="s">
        <v>134</v>
      </c>
    </row>
    <row r="5" spans="1:16" ht="30">
      <c r="A5" s="309"/>
      <c r="B5" s="332"/>
      <c r="C5" s="165" t="s">
        <v>90</v>
      </c>
      <c r="D5" s="165" t="s">
        <v>91</v>
      </c>
      <c r="E5" s="165" t="s">
        <v>90</v>
      </c>
      <c r="F5" s="165" t="s">
        <v>91</v>
      </c>
      <c r="G5" s="165" t="s">
        <v>90</v>
      </c>
      <c r="H5" s="165" t="s">
        <v>91</v>
      </c>
      <c r="I5" s="165" t="s">
        <v>90</v>
      </c>
      <c r="J5" s="165" t="s">
        <v>91</v>
      </c>
      <c r="K5" s="332"/>
      <c r="L5" s="332"/>
      <c r="M5" s="332"/>
      <c r="N5" s="332"/>
      <c r="O5" s="332"/>
      <c r="P5" s="332"/>
    </row>
    <row r="6" spans="1:16" ht="15">
      <c r="A6" s="165">
        <v>1</v>
      </c>
      <c r="B6" s="165">
        <v>2</v>
      </c>
      <c r="C6" s="165">
        <v>3</v>
      </c>
      <c r="D6" s="165">
        <v>4</v>
      </c>
      <c r="E6" s="165">
        <v>5</v>
      </c>
      <c r="F6" s="165">
        <v>6</v>
      </c>
      <c r="G6" s="165">
        <v>7</v>
      </c>
      <c r="H6" s="165">
        <v>8</v>
      </c>
      <c r="I6" s="165">
        <v>9</v>
      </c>
      <c r="J6" s="165">
        <v>10</v>
      </c>
      <c r="K6" s="165">
        <v>11</v>
      </c>
      <c r="L6" s="165">
        <v>12</v>
      </c>
      <c r="M6" s="165">
        <v>13</v>
      </c>
      <c r="N6" s="165">
        <v>14</v>
      </c>
      <c r="O6" s="165">
        <v>15</v>
      </c>
      <c r="P6" s="165">
        <v>16</v>
      </c>
    </row>
    <row r="7" spans="1:16" ht="15">
      <c r="A7" s="29">
        <v>1</v>
      </c>
      <c r="B7" s="176" t="s">
        <v>249</v>
      </c>
      <c r="C7" s="177">
        <v>8.5</v>
      </c>
      <c r="D7" s="177">
        <v>7</v>
      </c>
      <c r="E7" s="177"/>
      <c r="F7" s="177"/>
      <c r="G7" s="177">
        <v>8.5</v>
      </c>
      <c r="H7" s="177">
        <v>8.5</v>
      </c>
      <c r="I7" s="177"/>
      <c r="J7" s="177"/>
      <c r="K7" s="177">
        <v>8.5</v>
      </c>
      <c r="L7" s="177"/>
      <c r="M7" s="177">
        <v>8.5</v>
      </c>
      <c r="N7" s="177"/>
      <c r="O7" s="177">
        <v>8.5</v>
      </c>
      <c r="P7" s="177"/>
    </row>
    <row r="8" spans="1:16" ht="15">
      <c r="A8" s="29">
        <v>2</v>
      </c>
      <c r="B8" s="176" t="s">
        <v>250</v>
      </c>
      <c r="C8" s="177">
        <v>2.5</v>
      </c>
      <c r="D8" s="177">
        <v>2.5</v>
      </c>
      <c r="E8" s="177"/>
      <c r="F8" s="177"/>
      <c r="G8" s="177">
        <v>2.5</v>
      </c>
      <c r="H8" s="177">
        <v>2.5</v>
      </c>
      <c r="I8" s="177"/>
      <c r="J8" s="177"/>
      <c r="K8" s="177">
        <v>2.5</v>
      </c>
      <c r="L8" s="177"/>
      <c r="M8" s="177">
        <v>2.5</v>
      </c>
      <c r="N8" s="177"/>
      <c r="O8" s="177">
        <v>2.5</v>
      </c>
      <c r="P8" s="177"/>
    </row>
    <row r="9" spans="1:16" ht="15">
      <c r="A9" s="29">
        <v>3</v>
      </c>
      <c r="B9" s="176" t="s">
        <v>251</v>
      </c>
      <c r="C9" s="177">
        <v>18.5</v>
      </c>
      <c r="D9" s="177">
        <v>18</v>
      </c>
      <c r="E9" s="177"/>
      <c r="F9" s="177"/>
      <c r="G9" s="177">
        <v>18.5</v>
      </c>
      <c r="H9" s="177">
        <v>18</v>
      </c>
      <c r="I9" s="177"/>
      <c r="J9" s="177"/>
      <c r="K9" s="177">
        <v>18.5</v>
      </c>
      <c r="L9" s="177"/>
      <c r="M9" s="177">
        <v>18.5</v>
      </c>
      <c r="N9" s="177"/>
      <c r="O9" s="177">
        <v>18.5</v>
      </c>
      <c r="P9" s="177"/>
    </row>
    <row r="10" spans="1:16" ht="15">
      <c r="A10" s="29">
        <v>4</v>
      </c>
      <c r="B10" s="176" t="s">
        <v>252</v>
      </c>
      <c r="C10" s="177">
        <v>12</v>
      </c>
      <c r="D10" s="177">
        <v>8.8</v>
      </c>
      <c r="E10" s="177"/>
      <c r="F10" s="177"/>
      <c r="G10" s="177">
        <v>12</v>
      </c>
      <c r="H10" s="177">
        <v>9.5</v>
      </c>
      <c r="I10" s="177"/>
      <c r="J10" s="177"/>
      <c r="K10" s="177">
        <v>12</v>
      </c>
      <c r="L10" s="177"/>
      <c r="M10" s="177">
        <v>12</v>
      </c>
      <c r="N10" s="177"/>
      <c r="O10" s="177">
        <v>12</v>
      </c>
      <c r="P10" s="177"/>
    </row>
    <row r="11" spans="1:16" ht="15">
      <c r="A11" s="29"/>
      <c r="B11" s="176" t="s">
        <v>115</v>
      </c>
      <c r="C11" s="177">
        <f>C7+C8+C9+C10</f>
        <v>41.5</v>
      </c>
      <c r="D11" s="177">
        <f aca="true" t="shared" si="0" ref="D11:P11">D7+D8+D9+D10</f>
        <v>36.3</v>
      </c>
      <c r="E11" s="177">
        <f t="shared" si="0"/>
        <v>0</v>
      </c>
      <c r="F11" s="177">
        <f t="shared" si="0"/>
        <v>0</v>
      </c>
      <c r="G11" s="177">
        <f t="shared" si="0"/>
        <v>41.5</v>
      </c>
      <c r="H11" s="177">
        <f t="shared" si="0"/>
        <v>38.5</v>
      </c>
      <c r="I11" s="177">
        <f t="shared" si="0"/>
        <v>0</v>
      </c>
      <c r="J11" s="177">
        <f t="shared" si="0"/>
        <v>0</v>
      </c>
      <c r="K11" s="177">
        <f t="shared" si="0"/>
        <v>41.5</v>
      </c>
      <c r="L11" s="177">
        <f t="shared" si="0"/>
        <v>0</v>
      </c>
      <c r="M11" s="177">
        <f t="shared" si="0"/>
        <v>41.5</v>
      </c>
      <c r="N11" s="177">
        <f t="shared" si="0"/>
        <v>0</v>
      </c>
      <c r="O11" s="177">
        <f t="shared" si="0"/>
        <v>41.5</v>
      </c>
      <c r="P11" s="177">
        <f t="shared" si="0"/>
        <v>0</v>
      </c>
    </row>
    <row r="12" spans="1:16" ht="15">
      <c r="A12" s="29"/>
      <c r="B12" s="176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16" s="6" customFormat="1" ht="14.25">
      <c r="A13" s="107"/>
      <c r="B13" s="107" t="s">
        <v>115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</row>
    <row r="14" spans="1:16" ht="45" customHeight="1">
      <c r="A14" s="178"/>
      <c r="B14" s="171" t="s">
        <v>132</v>
      </c>
      <c r="C14" s="162" t="s">
        <v>162</v>
      </c>
      <c r="D14" s="162" t="s">
        <v>162</v>
      </c>
      <c r="E14" s="162"/>
      <c r="F14" s="163"/>
      <c r="G14" s="162" t="s">
        <v>162</v>
      </c>
      <c r="H14" s="162" t="s">
        <v>162</v>
      </c>
      <c r="I14" s="162"/>
      <c r="J14" s="163"/>
      <c r="K14" s="162" t="s">
        <v>162</v>
      </c>
      <c r="L14" s="163"/>
      <c r="M14" s="162" t="s">
        <v>162</v>
      </c>
      <c r="N14" s="163"/>
      <c r="O14" s="162" t="s">
        <v>162</v>
      </c>
      <c r="P14" s="163"/>
    </row>
  </sheetData>
  <sheetProtection/>
  <mergeCells count="17">
    <mergeCell ref="K3:L3"/>
    <mergeCell ref="K4:K5"/>
    <mergeCell ref="L4:L5"/>
    <mergeCell ref="O4:O5"/>
    <mergeCell ref="M3:N3"/>
    <mergeCell ref="O3:P3"/>
    <mergeCell ref="M4:M5"/>
    <mergeCell ref="N4:N5"/>
    <mergeCell ref="P4:P5"/>
    <mergeCell ref="A3:A5"/>
    <mergeCell ref="B3:B5"/>
    <mergeCell ref="C3:F3"/>
    <mergeCell ref="G3:J3"/>
    <mergeCell ref="C4:D4"/>
    <mergeCell ref="E4:F4"/>
    <mergeCell ref="G4:H4"/>
    <mergeCell ref="I4:J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6"/>
  <sheetViews>
    <sheetView showZeros="0" zoomScaleSheetLayoutView="100" zoomScalePageLayoutView="0" workbookViewId="0" topLeftCell="A22">
      <selection activeCell="C31" sqref="C31"/>
    </sheetView>
  </sheetViews>
  <sheetFormatPr defaultColWidth="8.875" defaultRowHeight="12.75"/>
  <cols>
    <col min="1" max="1" width="3.75390625" style="3" customWidth="1"/>
    <col min="2" max="2" width="31.75390625" style="3" customWidth="1"/>
    <col min="3" max="3" width="11.625" style="3" bestFit="1" customWidth="1"/>
    <col min="4" max="5" width="10.25390625" style="3" customWidth="1"/>
    <col min="6" max="6" width="10.75390625" style="3" customWidth="1"/>
    <col min="7" max="7" width="10.25390625" style="3" customWidth="1"/>
    <col min="8" max="8" width="10.75390625" style="3" customWidth="1"/>
    <col min="9" max="9" width="10.25390625" style="3" customWidth="1"/>
    <col min="10" max="10" width="10.75390625" style="3" customWidth="1"/>
    <col min="11" max="11" width="10.25390625" style="3" customWidth="1"/>
    <col min="12" max="12" width="10.75390625" style="3" customWidth="1"/>
    <col min="13" max="13" width="10.25390625" style="3" customWidth="1"/>
    <col min="14" max="14" width="10.75390625" style="3" customWidth="1"/>
    <col min="15" max="16384" width="8.875" style="3" customWidth="1"/>
  </cols>
  <sheetData>
    <row r="1" spans="7:14" s="12" customFormat="1" ht="15.75">
      <c r="G1" s="140"/>
      <c r="H1" s="140"/>
      <c r="I1" s="140"/>
      <c r="J1" s="140"/>
      <c r="K1" s="140"/>
      <c r="L1" s="140"/>
      <c r="N1" s="148"/>
    </row>
    <row r="2" spans="1:10" s="40" customFormat="1" ht="15.75">
      <c r="A2" s="31" t="s">
        <v>135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s="40" customFormat="1" ht="15.75" customHeight="1">
      <c r="A3" s="9" t="s">
        <v>202</v>
      </c>
      <c r="B3" s="9"/>
      <c r="C3" s="9"/>
      <c r="D3" s="9"/>
      <c r="E3" s="9"/>
      <c r="F3" s="9"/>
      <c r="G3" s="9"/>
      <c r="H3" s="9"/>
      <c r="I3" s="95"/>
      <c r="J3" s="95"/>
      <c r="N3" s="37" t="s">
        <v>114</v>
      </c>
    </row>
    <row r="4" spans="1:14" s="153" customFormat="1" ht="12.75">
      <c r="A4" s="333" t="s">
        <v>11</v>
      </c>
      <c r="B4" s="335" t="s">
        <v>136</v>
      </c>
      <c r="C4" s="335" t="s">
        <v>92</v>
      </c>
      <c r="D4" s="304"/>
      <c r="E4" s="336"/>
      <c r="F4" s="349" t="s">
        <v>173</v>
      </c>
      <c r="G4" s="350"/>
      <c r="H4" s="351"/>
      <c r="I4" s="349" t="s">
        <v>174</v>
      </c>
      <c r="J4" s="350"/>
      <c r="K4" s="351"/>
      <c r="L4" s="348" t="s">
        <v>175</v>
      </c>
      <c r="M4" s="348"/>
      <c r="N4" s="348"/>
    </row>
    <row r="5" spans="1:14" s="153" customFormat="1" ht="25.5">
      <c r="A5" s="333"/>
      <c r="B5" s="337"/>
      <c r="C5" s="337"/>
      <c r="D5" s="338"/>
      <c r="E5" s="339"/>
      <c r="F5" s="187" t="s">
        <v>25</v>
      </c>
      <c r="G5" s="187" t="s">
        <v>26</v>
      </c>
      <c r="H5" s="33" t="s">
        <v>158</v>
      </c>
      <c r="I5" s="187" t="s">
        <v>25</v>
      </c>
      <c r="J5" s="187" t="s">
        <v>26</v>
      </c>
      <c r="K5" s="33" t="s">
        <v>122</v>
      </c>
      <c r="L5" s="187" t="s">
        <v>25</v>
      </c>
      <c r="M5" s="187" t="s">
        <v>26</v>
      </c>
      <c r="N5" s="33" t="s">
        <v>157</v>
      </c>
    </row>
    <row r="6" spans="1:14" s="153" customFormat="1" ht="12.75">
      <c r="A6" s="33">
        <v>1</v>
      </c>
      <c r="B6" s="183">
        <v>2</v>
      </c>
      <c r="C6" s="340">
        <v>3</v>
      </c>
      <c r="D6" s="341"/>
      <c r="E6" s="342"/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</row>
    <row r="7" spans="1:14" s="41" customFormat="1" ht="90">
      <c r="A7" s="164">
        <v>1</v>
      </c>
      <c r="B7" s="180" t="s">
        <v>247</v>
      </c>
      <c r="C7" s="293" t="s">
        <v>248</v>
      </c>
      <c r="D7" s="294"/>
      <c r="E7" s="295"/>
      <c r="F7" s="232">
        <f>'Форма-2 п.1-5.1'!F32</f>
        <v>3805334</v>
      </c>
      <c r="G7" s="232">
        <f>'Форма-2 п.1-5.1'!G32</f>
        <v>31500</v>
      </c>
      <c r="H7" s="232">
        <f>F7+G7</f>
        <v>3836834</v>
      </c>
      <c r="I7" s="232">
        <f>'Форма-2 п.1-5.1'!J32</f>
        <v>4429100</v>
      </c>
      <c r="J7" s="232">
        <f>'Форма-2 п.1-5.1'!K32</f>
        <v>99000</v>
      </c>
      <c r="K7" s="232">
        <f>I7+J7</f>
        <v>4528100</v>
      </c>
      <c r="L7" s="232">
        <f>'Форма-2 п.1-5.1'!N32</f>
        <v>4986000</v>
      </c>
      <c r="M7" s="232">
        <f>'Форма-2 п.1-5.1'!O32</f>
        <v>136900</v>
      </c>
      <c r="N7" s="232">
        <f>L7+M7</f>
        <v>5122900</v>
      </c>
    </row>
    <row r="8" spans="1:14" s="152" customFormat="1" ht="15">
      <c r="A8" s="167"/>
      <c r="B8" s="172" t="s">
        <v>115</v>
      </c>
      <c r="C8" s="293"/>
      <c r="D8" s="294"/>
      <c r="E8" s="295"/>
      <c r="F8" s="233">
        <f>F7</f>
        <v>3805334</v>
      </c>
      <c r="G8" s="233">
        <f aca="true" t="shared" si="0" ref="G8:N8">G7</f>
        <v>31500</v>
      </c>
      <c r="H8" s="233">
        <f t="shared" si="0"/>
        <v>3836834</v>
      </c>
      <c r="I8" s="233">
        <f t="shared" si="0"/>
        <v>4429100</v>
      </c>
      <c r="J8" s="233">
        <f t="shared" si="0"/>
        <v>99000</v>
      </c>
      <c r="K8" s="233">
        <f t="shared" si="0"/>
        <v>4528100</v>
      </c>
      <c r="L8" s="233">
        <f t="shared" si="0"/>
        <v>4986000</v>
      </c>
      <c r="M8" s="233">
        <f t="shared" si="0"/>
        <v>136900</v>
      </c>
      <c r="N8" s="233">
        <f t="shared" si="0"/>
        <v>5122900</v>
      </c>
    </row>
    <row r="9" spans="1:11" s="41" customFormat="1" ht="12.75">
      <c r="A9" s="42"/>
      <c r="B9" s="43"/>
      <c r="C9" s="42"/>
      <c r="E9" s="42"/>
      <c r="F9" s="42"/>
      <c r="G9" s="42"/>
      <c r="H9" s="42"/>
      <c r="I9" s="42"/>
      <c r="J9" s="42"/>
      <c r="K9" s="42"/>
    </row>
    <row r="10" spans="1:14" s="40" customFormat="1" ht="15.75" customHeight="1">
      <c r="A10" s="9" t="s">
        <v>203</v>
      </c>
      <c r="B10" s="9"/>
      <c r="C10" s="9"/>
      <c r="E10" s="9"/>
      <c r="F10" s="9"/>
      <c r="G10" s="9"/>
      <c r="H10" s="9"/>
      <c r="I10" s="9"/>
      <c r="J10" s="44"/>
      <c r="K10" s="44"/>
      <c r="N10" s="37" t="s">
        <v>114</v>
      </c>
    </row>
    <row r="11" spans="1:14" s="153" customFormat="1" ht="12.75">
      <c r="A11" s="333" t="s">
        <v>11</v>
      </c>
      <c r="B11" s="333" t="s">
        <v>136</v>
      </c>
      <c r="C11" s="333"/>
      <c r="D11" s="333"/>
      <c r="E11" s="333"/>
      <c r="F11" s="335" t="s">
        <v>92</v>
      </c>
      <c r="G11" s="304"/>
      <c r="H11" s="336"/>
      <c r="I11" s="333" t="s">
        <v>166</v>
      </c>
      <c r="J11" s="333"/>
      <c r="K11" s="333"/>
      <c r="L11" s="333" t="s">
        <v>176</v>
      </c>
      <c r="M11" s="333"/>
      <c r="N11" s="333"/>
    </row>
    <row r="12" spans="1:14" s="153" customFormat="1" ht="25.5">
      <c r="A12" s="333"/>
      <c r="B12" s="333"/>
      <c r="C12" s="333"/>
      <c r="D12" s="333"/>
      <c r="E12" s="333"/>
      <c r="F12" s="337"/>
      <c r="G12" s="338"/>
      <c r="H12" s="339"/>
      <c r="I12" s="187" t="s">
        <v>25</v>
      </c>
      <c r="J12" s="187" t="s">
        <v>26</v>
      </c>
      <c r="K12" s="33" t="s">
        <v>158</v>
      </c>
      <c r="L12" s="187" t="s">
        <v>25</v>
      </c>
      <c r="M12" s="187" t="s">
        <v>26</v>
      </c>
      <c r="N12" s="33" t="s">
        <v>122</v>
      </c>
    </row>
    <row r="13" spans="1:14" s="153" customFormat="1" ht="12.75">
      <c r="A13" s="33">
        <v>1</v>
      </c>
      <c r="B13" s="333">
        <v>2</v>
      </c>
      <c r="C13" s="333"/>
      <c r="D13" s="333"/>
      <c r="E13" s="333"/>
      <c r="F13" s="340">
        <v>3</v>
      </c>
      <c r="G13" s="341"/>
      <c r="H13" s="342"/>
      <c r="I13" s="33">
        <v>4</v>
      </c>
      <c r="J13" s="33">
        <v>5</v>
      </c>
      <c r="K13" s="33">
        <v>6</v>
      </c>
      <c r="L13" s="33">
        <v>7</v>
      </c>
      <c r="M13" s="33">
        <v>8</v>
      </c>
      <c r="N13" s="33">
        <v>9</v>
      </c>
    </row>
    <row r="14" spans="1:14" s="41" customFormat="1" ht="49.5" customHeight="1">
      <c r="A14" s="164">
        <v>1</v>
      </c>
      <c r="B14" s="293" t="s">
        <v>285</v>
      </c>
      <c r="C14" s="294"/>
      <c r="D14" s="294"/>
      <c r="E14" s="295"/>
      <c r="F14" s="293"/>
      <c r="G14" s="294"/>
      <c r="H14" s="295"/>
      <c r="I14" s="232">
        <f>'5.2'!C18</f>
        <v>5513700</v>
      </c>
      <c r="J14" s="232">
        <f>'5.2'!D18</f>
        <v>0</v>
      </c>
      <c r="K14" s="232">
        <f>I14+J14</f>
        <v>5513700</v>
      </c>
      <c r="L14" s="232">
        <f>'5.2'!G18</f>
        <v>5876900</v>
      </c>
      <c r="M14" s="232">
        <f>'5.2'!H18</f>
        <v>32400</v>
      </c>
      <c r="N14" s="232">
        <f>L14+M14</f>
        <v>5909300</v>
      </c>
    </row>
    <row r="15" spans="1:14" s="41" customFormat="1" ht="15">
      <c r="A15" s="167"/>
      <c r="B15" s="334" t="s">
        <v>115</v>
      </c>
      <c r="C15" s="334"/>
      <c r="D15" s="334"/>
      <c r="E15" s="334"/>
      <c r="F15" s="293"/>
      <c r="G15" s="294"/>
      <c r="H15" s="295"/>
      <c r="I15" s="233">
        <f aca="true" t="shared" si="1" ref="I15:N15">I14</f>
        <v>5513700</v>
      </c>
      <c r="J15" s="233">
        <f t="shared" si="1"/>
        <v>0</v>
      </c>
      <c r="K15" s="233">
        <f t="shared" si="1"/>
        <v>5513700</v>
      </c>
      <c r="L15" s="233">
        <f t="shared" si="1"/>
        <v>5876900</v>
      </c>
      <c r="M15" s="233">
        <f t="shared" si="1"/>
        <v>32400</v>
      </c>
      <c r="N15" s="233">
        <f t="shared" si="1"/>
        <v>5909300</v>
      </c>
    </row>
    <row r="17" spans="1:14" ht="15.75">
      <c r="A17" s="9" t="s">
        <v>204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7" t="s">
        <v>114</v>
      </c>
    </row>
    <row r="18" spans="1:14" ht="12.75" customHeight="1">
      <c r="A18" s="333" t="s">
        <v>140</v>
      </c>
      <c r="B18" s="333"/>
      <c r="C18" s="344" t="s">
        <v>165</v>
      </c>
      <c r="D18" s="344" t="s">
        <v>139</v>
      </c>
      <c r="E18" s="333" t="s">
        <v>173</v>
      </c>
      <c r="F18" s="333"/>
      <c r="G18" s="333" t="s">
        <v>174</v>
      </c>
      <c r="H18" s="333"/>
      <c r="I18" s="333" t="s">
        <v>175</v>
      </c>
      <c r="J18" s="333"/>
      <c r="K18" s="333" t="s">
        <v>166</v>
      </c>
      <c r="L18" s="333"/>
      <c r="M18" s="333" t="s">
        <v>176</v>
      </c>
      <c r="N18" s="333"/>
    </row>
    <row r="19" spans="1:14" ht="89.25" customHeight="1">
      <c r="A19" s="333"/>
      <c r="B19" s="333"/>
      <c r="C19" s="345"/>
      <c r="D19" s="345"/>
      <c r="E19" s="33" t="s">
        <v>137</v>
      </c>
      <c r="F19" s="33" t="s">
        <v>138</v>
      </c>
      <c r="G19" s="33" t="s">
        <v>137</v>
      </c>
      <c r="H19" s="33" t="s">
        <v>138</v>
      </c>
      <c r="I19" s="33" t="s">
        <v>137</v>
      </c>
      <c r="J19" s="33" t="s">
        <v>138</v>
      </c>
      <c r="K19" s="33" t="s">
        <v>137</v>
      </c>
      <c r="L19" s="33" t="s">
        <v>138</v>
      </c>
      <c r="M19" s="33" t="s">
        <v>137</v>
      </c>
      <c r="N19" s="33" t="s">
        <v>138</v>
      </c>
    </row>
    <row r="20" spans="1:14" ht="12.75">
      <c r="A20" s="333">
        <v>1</v>
      </c>
      <c r="B20" s="333"/>
      <c r="C20" s="33">
        <v>2</v>
      </c>
      <c r="D20" s="33">
        <v>3</v>
      </c>
      <c r="E20" s="33">
        <v>4</v>
      </c>
      <c r="F20" s="33">
        <v>5</v>
      </c>
      <c r="G20" s="33">
        <v>6</v>
      </c>
      <c r="H20" s="33">
        <v>7</v>
      </c>
      <c r="I20" s="33">
        <v>8</v>
      </c>
      <c r="J20" s="33">
        <v>9</v>
      </c>
      <c r="K20" s="33">
        <v>10</v>
      </c>
      <c r="L20" s="33">
        <v>11</v>
      </c>
      <c r="M20" s="33">
        <v>12</v>
      </c>
      <c r="N20" s="33">
        <v>13</v>
      </c>
    </row>
    <row r="21" spans="1:14" ht="15">
      <c r="A21" s="347"/>
      <c r="B21" s="347"/>
      <c r="C21" s="164"/>
      <c r="D21" s="164"/>
      <c r="E21" s="166"/>
      <c r="F21" s="166"/>
      <c r="G21" s="166"/>
      <c r="H21" s="166"/>
      <c r="I21" s="166"/>
      <c r="J21" s="166"/>
      <c r="K21" s="164"/>
      <c r="L21" s="164"/>
      <c r="M21" s="164"/>
      <c r="N21" s="164"/>
    </row>
    <row r="22" spans="1:14" ht="15">
      <c r="A22" s="347"/>
      <c r="B22" s="347"/>
      <c r="C22" s="167"/>
      <c r="D22" s="167"/>
      <c r="E22" s="166"/>
      <c r="F22" s="166"/>
      <c r="G22" s="166"/>
      <c r="H22" s="166"/>
      <c r="I22" s="166"/>
      <c r="J22" s="166"/>
      <c r="K22" s="164"/>
      <c r="L22" s="164"/>
      <c r="M22" s="164"/>
      <c r="N22" s="164"/>
    </row>
    <row r="23" spans="1:14" ht="14.25">
      <c r="A23" s="334" t="s">
        <v>115</v>
      </c>
      <c r="B23" s="334"/>
      <c r="C23" s="181"/>
      <c r="D23" s="181"/>
      <c r="E23" s="182"/>
      <c r="F23" s="182"/>
      <c r="G23" s="182"/>
      <c r="H23" s="182"/>
      <c r="I23" s="182"/>
      <c r="J23" s="182"/>
      <c r="K23" s="167"/>
      <c r="L23" s="167"/>
      <c r="M23" s="167"/>
      <c r="N23" s="167"/>
    </row>
    <row r="24" spans="2:14" ht="12.75">
      <c r="B24" s="70"/>
      <c r="C24" s="70"/>
      <c r="D24" s="70"/>
      <c r="E24" s="70"/>
      <c r="F24" s="154"/>
      <c r="G24" s="154"/>
      <c r="H24" s="154"/>
      <c r="I24" s="154"/>
      <c r="J24" s="154"/>
      <c r="K24" s="154"/>
      <c r="L24" s="154"/>
      <c r="M24" s="154"/>
      <c r="N24" s="45"/>
    </row>
    <row r="25" spans="1:14" ht="30" customHeight="1">
      <c r="A25" s="346" t="s">
        <v>205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</row>
    <row r="26" spans="1:14" s="11" customFormat="1" ht="37.5" customHeight="1">
      <c r="A26" s="343" t="s">
        <v>243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</row>
  </sheetData>
  <sheetProtection/>
  <mergeCells count="34">
    <mergeCell ref="L4:N4"/>
    <mergeCell ref="L11:N11"/>
    <mergeCell ref="A11:A12"/>
    <mergeCell ref="A4:A5"/>
    <mergeCell ref="I11:K11"/>
    <mergeCell ref="F4:H4"/>
    <mergeCell ref="I4:K4"/>
    <mergeCell ref="B4:B5"/>
    <mergeCell ref="C4:E5"/>
    <mergeCell ref="C6:E6"/>
    <mergeCell ref="A18:B19"/>
    <mergeCell ref="A20:B20"/>
    <mergeCell ref="C18:C19"/>
    <mergeCell ref="A21:B21"/>
    <mergeCell ref="A22:B22"/>
    <mergeCell ref="A23:B23"/>
    <mergeCell ref="A26:N26"/>
    <mergeCell ref="C8:E8"/>
    <mergeCell ref="D18:D19"/>
    <mergeCell ref="E18:F18"/>
    <mergeCell ref="G18:H18"/>
    <mergeCell ref="I18:J18"/>
    <mergeCell ref="K18:L18"/>
    <mergeCell ref="F14:H14"/>
    <mergeCell ref="M18:N18"/>
    <mergeCell ref="A25:N25"/>
    <mergeCell ref="C7:E7"/>
    <mergeCell ref="F15:H15"/>
    <mergeCell ref="B11:E12"/>
    <mergeCell ref="B13:E13"/>
    <mergeCell ref="B14:E14"/>
    <mergeCell ref="B15:E15"/>
    <mergeCell ref="F11:H12"/>
    <mergeCell ref="F13:H1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60"/>
  <sheetViews>
    <sheetView showZeros="0" tabSelected="1" zoomScaleSheetLayoutView="90" zoomScalePageLayoutView="0" workbookViewId="0" topLeftCell="A39">
      <selection activeCell="F55" sqref="F55"/>
    </sheetView>
  </sheetViews>
  <sheetFormatPr defaultColWidth="8.875" defaultRowHeight="12.75"/>
  <cols>
    <col min="1" max="1" width="15.875" style="49" customWidth="1"/>
    <col min="2" max="2" width="23.625" style="49" customWidth="1"/>
    <col min="3" max="3" width="12.375" style="49" bestFit="1" customWidth="1"/>
    <col min="4" max="4" width="12.875" style="49" customWidth="1"/>
    <col min="5" max="5" width="12.625" style="49" customWidth="1"/>
    <col min="6" max="7" width="12.875" style="49" customWidth="1"/>
    <col min="8" max="8" width="12.75390625" style="49" customWidth="1"/>
    <col min="9" max="9" width="13.125" style="49" customWidth="1"/>
    <col min="10" max="11" width="12.125" style="49" customWidth="1"/>
    <col min="12" max="12" width="11.00390625" style="49" customWidth="1"/>
    <col min="13" max="16384" width="8.875" style="49" customWidth="1"/>
  </cols>
  <sheetData>
    <row r="2" spans="1:12" ht="15.75">
      <c r="A2" s="96" t="s">
        <v>206</v>
      </c>
      <c r="B2" s="96"/>
      <c r="C2" s="96"/>
      <c r="D2" s="96"/>
      <c r="E2" s="96"/>
      <c r="F2" s="96"/>
      <c r="G2" s="96"/>
      <c r="H2" s="96"/>
      <c r="I2" s="96"/>
      <c r="J2" s="96"/>
      <c r="K2" s="69"/>
      <c r="L2" s="69"/>
    </row>
    <row r="3" spans="1:12" ht="15.75">
      <c r="A3" s="47" t="s">
        <v>207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37" t="s">
        <v>114</v>
      </c>
    </row>
    <row r="4" spans="1:12" ht="12.75" customHeight="1">
      <c r="A4" s="354" t="s">
        <v>163</v>
      </c>
      <c r="B4" s="371" t="s">
        <v>15</v>
      </c>
      <c r="C4" s="372"/>
      <c r="D4" s="373"/>
      <c r="E4" s="354" t="s">
        <v>93</v>
      </c>
      <c r="F4" s="354" t="s">
        <v>97</v>
      </c>
      <c r="G4" s="364" t="s">
        <v>141</v>
      </c>
      <c r="H4" s="377" t="s">
        <v>142</v>
      </c>
      <c r="I4" s="366" t="s">
        <v>143</v>
      </c>
      <c r="J4" s="362" t="s">
        <v>107</v>
      </c>
      <c r="K4" s="363"/>
      <c r="L4" s="366" t="s">
        <v>144</v>
      </c>
    </row>
    <row r="5" spans="1:12" ht="25.5">
      <c r="A5" s="354"/>
      <c r="B5" s="374"/>
      <c r="C5" s="375"/>
      <c r="D5" s="376"/>
      <c r="E5" s="354"/>
      <c r="F5" s="354"/>
      <c r="G5" s="365"/>
      <c r="H5" s="378"/>
      <c r="I5" s="367"/>
      <c r="J5" s="188" t="s">
        <v>94</v>
      </c>
      <c r="K5" s="188" t="s">
        <v>95</v>
      </c>
      <c r="L5" s="367"/>
    </row>
    <row r="6" spans="1:12" ht="12.75">
      <c r="A6" s="50">
        <v>1</v>
      </c>
      <c r="B6" s="368">
        <v>2</v>
      </c>
      <c r="C6" s="369"/>
      <c r="D6" s="370"/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</row>
    <row r="7" spans="1:12" ht="12.75">
      <c r="A7" s="246">
        <v>2111</v>
      </c>
      <c r="B7" s="357" t="s">
        <v>30</v>
      </c>
      <c r="C7" s="357"/>
      <c r="D7" s="357"/>
      <c r="E7" s="262">
        <v>2443700</v>
      </c>
      <c r="F7" s="262">
        <v>2436447</v>
      </c>
      <c r="G7" s="50"/>
      <c r="H7" s="50"/>
      <c r="I7" s="50"/>
      <c r="J7" s="50"/>
      <c r="K7" s="50"/>
      <c r="L7" s="50"/>
    </row>
    <row r="8" spans="1:12" ht="12.75" customHeight="1">
      <c r="A8" s="246">
        <v>2120</v>
      </c>
      <c r="B8" s="357" t="s">
        <v>32</v>
      </c>
      <c r="C8" s="357"/>
      <c r="D8" s="357"/>
      <c r="E8" s="262">
        <v>540500</v>
      </c>
      <c r="F8" s="262">
        <v>537110</v>
      </c>
      <c r="G8" s="50"/>
      <c r="H8" s="50"/>
      <c r="I8" s="50"/>
      <c r="J8" s="50"/>
      <c r="K8" s="50"/>
      <c r="L8" s="50"/>
    </row>
    <row r="9" spans="1:12" ht="12.75" customHeight="1">
      <c r="A9" s="246">
        <v>2210</v>
      </c>
      <c r="B9" s="357" t="s">
        <v>34</v>
      </c>
      <c r="C9" s="357"/>
      <c r="D9" s="357"/>
      <c r="E9" s="262">
        <v>140300</v>
      </c>
      <c r="F9" s="262">
        <v>140271</v>
      </c>
      <c r="G9" s="50"/>
      <c r="H9" s="50"/>
      <c r="I9" s="50"/>
      <c r="J9" s="50"/>
      <c r="K9" s="50"/>
      <c r="L9" s="50"/>
    </row>
    <row r="10" spans="1:12" ht="12.75" customHeight="1">
      <c r="A10" s="246">
        <v>2220</v>
      </c>
      <c r="B10" s="357" t="s">
        <v>35</v>
      </c>
      <c r="C10" s="357"/>
      <c r="D10" s="357"/>
      <c r="E10" s="262">
        <v>10800</v>
      </c>
      <c r="F10" s="262">
        <v>10494</v>
      </c>
      <c r="G10" s="50"/>
      <c r="H10" s="50"/>
      <c r="I10" s="50"/>
      <c r="J10" s="50"/>
      <c r="K10" s="50"/>
      <c r="L10" s="50"/>
    </row>
    <row r="11" spans="1:12" ht="12.75">
      <c r="A11" s="246">
        <v>2230</v>
      </c>
      <c r="B11" s="357" t="s">
        <v>36</v>
      </c>
      <c r="C11" s="357"/>
      <c r="D11" s="357"/>
      <c r="E11" s="262">
        <v>298000</v>
      </c>
      <c r="F11" s="262">
        <v>294352</v>
      </c>
      <c r="G11" s="50"/>
      <c r="H11" s="50"/>
      <c r="I11" s="50"/>
      <c r="J11" s="50"/>
      <c r="K11" s="50"/>
      <c r="L11" s="50"/>
    </row>
    <row r="12" spans="1:12" ht="12.75" customHeight="1">
      <c r="A12" s="246">
        <v>2240</v>
      </c>
      <c r="B12" s="357" t="s">
        <v>37</v>
      </c>
      <c r="C12" s="357"/>
      <c r="D12" s="357"/>
      <c r="E12" s="262">
        <v>52200</v>
      </c>
      <c r="F12" s="262">
        <v>52175</v>
      </c>
      <c r="G12" s="50"/>
      <c r="H12" s="50"/>
      <c r="I12" s="50"/>
      <c r="J12" s="50"/>
      <c r="K12" s="50"/>
      <c r="L12" s="50"/>
    </row>
    <row r="13" spans="1:12" ht="12.75">
      <c r="A13" s="246">
        <v>2250</v>
      </c>
      <c r="B13" s="357" t="s">
        <v>38</v>
      </c>
      <c r="C13" s="357"/>
      <c r="D13" s="357"/>
      <c r="E13" s="262">
        <v>3800</v>
      </c>
      <c r="F13" s="262">
        <v>3500</v>
      </c>
      <c r="G13" s="50"/>
      <c r="H13" s="50"/>
      <c r="I13" s="50"/>
      <c r="J13" s="50"/>
      <c r="K13" s="50"/>
      <c r="L13" s="50"/>
    </row>
    <row r="14" spans="1:12" ht="12.75" customHeight="1">
      <c r="A14" s="246">
        <v>2272</v>
      </c>
      <c r="B14" s="357" t="s">
        <v>42</v>
      </c>
      <c r="C14" s="357"/>
      <c r="D14" s="357"/>
      <c r="E14" s="262">
        <v>20300</v>
      </c>
      <c r="F14" s="262">
        <v>20252</v>
      </c>
      <c r="G14" s="50"/>
      <c r="H14" s="50"/>
      <c r="I14" s="50"/>
      <c r="J14" s="50"/>
      <c r="K14" s="50"/>
      <c r="L14" s="50"/>
    </row>
    <row r="15" spans="1:12" ht="12.75">
      <c r="A15" s="246">
        <v>2273</v>
      </c>
      <c r="B15" s="357" t="s">
        <v>43</v>
      </c>
      <c r="C15" s="357"/>
      <c r="D15" s="357"/>
      <c r="E15" s="262">
        <v>138800</v>
      </c>
      <c r="F15" s="262">
        <v>119313</v>
      </c>
      <c r="G15" s="50"/>
      <c r="H15" s="50"/>
      <c r="I15" s="50"/>
      <c r="J15" s="50"/>
      <c r="K15" s="50"/>
      <c r="L15" s="50"/>
    </row>
    <row r="16" spans="1:12" ht="12.75">
      <c r="A16" s="246">
        <v>2274</v>
      </c>
      <c r="B16" s="357" t="s">
        <v>44</v>
      </c>
      <c r="C16" s="357"/>
      <c r="D16" s="357"/>
      <c r="E16" s="262">
        <v>202800</v>
      </c>
      <c r="F16" s="262">
        <v>189821</v>
      </c>
      <c r="G16" s="50"/>
      <c r="H16" s="50"/>
      <c r="I16" s="50"/>
      <c r="J16" s="50"/>
      <c r="K16" s="50"/>
      <c r="L16" s="50"/>
    </row>
    <row r="17" spans="1:12" ht="12.75">
      <c r="A17" s="245">
        <v>2800</v>
      </c>
      <c r="B17" s="358" t="s">
        <v>59</v>
      </c>
      <c r="C17" s="358"/>
      <c r="D17" s="358"/>
      <c r="E17" s="262">
        <v>1600</v>
      </c>
      <c r="F17" s="262">
        <v>1600</v>
      </c>
      <c r="G17" s="50"/>
      <c r="H17" s="50"/>
      <c r="I17" s="50"/>
      <c r="J17" s="50"/>
      <c r="K17" s="50"/>
      <c r="L17" s="50"/>
    </row>
    <row r="18" spans="1:12" ht="12.75">
      <c r="A18" s="50"/>
      <c r="B18" s="359" t="s">
        <v>115</v>
      </c>
      <c r="C18" s="360"/>
      <c r="D18" s="361"/>
      <c r="E18" s="263">
        <f>E7+E8+E9+E10+E11+E12+E13+E14+E15+E16+E17</f>
        <v>3852800</v>
      </c>
      <c r="F18" s="263">
        <f>F7+F8+F9+F10+F11+F12+F13+F14+F15+F16+F17</f>
        <v>3805335</v>
      </c>
      <c r="G18" s="170"/>
      <c r="H18" s="170"/>
      <c r="I18" s="170"/>
      <c r="J18" s="170"/>
      <c r="K18" s="170"/>
      <c r="L18" s="170"/>
    </row>
    <row r="19" spans="1:10" ht="12.75">
      <c r="A19" s="52"/>
      <c r="B19" s="53"/>
      <c r="C19" s="54"/>
      <c r="D19" s="54"/>
      <c r="E19" s="54"/>
      <c r="F19" s="54"/>
      <c r="G19" s="54"/>
      <c r="H19" s="54"/>
      <c r="I19" s="54"/>
      <c r="J19" s="54"/>
    </row>
    <row r="20" spans="1:12" ht="15.75">
      <c r="A20" s="47" t="s">
        <v>208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37" t="s">
        <v>114</v>
      </c>
    </row>
    <row r="21" spans="1:12" ht="12.75" customHeight="1">
      <c r="A21" s="354" t="s">
        <v>163</v>
      </c>
      <c r="B21" s="354" t="s">
        <v>15</v>
      </c>
      <c r="C21" s="356" t="s">
        <v>169</v>
      </c>
      <c r="D21" s="356"/>
      <c r="E21" s="356"/>
      <c r="F21" s="356"/>
      <c r="G21" s="356"/>
      <c r="H21" s="356" t="s">
        <v>171</v>
      </c>
      <c r="I21" s="356"/>
      <c r="J21" s="356"/>
      <c r="K21" s="356"/>
      <c r="L21" s="356"/>
    </row>
    <row r="22" spans="1:12" ht="12.75" customHeight="1">
      <c r="A22" s="354"/>
      <c r="B22" s="354"/>
      <c r="C22" s="354" t="s">
        <v>164</v>
      </c>
      <c r="D22" s="354" t="s">
        <v>145</v>
      </c>
      <c r="E22" s="354" t="s">
        <v>146</v>
      </c>
      <c r="F22" s="354"/>
      <c r="G22" s="354" t="s">
        <v>147</v>
      </c>
      <c r="H22" s="354" t="s">
        <v>16</v>
      </c>
      <c r="I22" s="354" t="s">
        <v>148</v>
      </c>
      <c r="J22" s="354" t="s">
        <v>146</v>
      </c>
      <c r="K22" s="354"/>
      <c r="L22" s="354" t="s">
        <v>149</v>
      </c>
    </row>
    <row r="23" spans="1:12" ht="25.5">
      <c r="A23" s="354"/>
      <c r="B23" s="354"/>
      <c r="C23" s="354"/>
      <c r="D23" s="354"/>
      <c r="E23" s="188" t="s">
        <v>94</v>
      </c>
      <c r="F23" s="188" t="s">
        <v>95</v>
      </c>
      <c r="G23" s="354"/>
      <c r="H23" s="354"/>
      <c r="I23" s="354"/>
      <c r="J23" s="188" t="s">
        <v>94</v>
      </c>
      <c r="K23" s="188" t="s">
        <v>95</v>
      </c>
      <c r="L23" s="354"/>
    </row>
    <row r="24" spans="1:12" ht="12.75">
      <c r="A24" s="50">
        <v>1</v>
      </c>
      <c r="B24" s="50">
        <v>2</v>
      </c>
      <c r="C24" s="50">
        <v>3</v>
      </c>
      <c r="D24" s="50">
        <v>4</v>
      </c>
      <c r="E24" s="50">
        <v>5</v>
      </c>
      <c r="F24" s="50">
        <v>6</v>
      </c>
      <c r="G24" s="50">
        <v>7</v>
      </c>
      <c r="H24" s="50">
        <v>8</v>
      </c>
      <c r="I24" s="50">
        <v>9</v>
      </c>
      <c r="J24" s="50">
        <v>10</v>
      </c>
      <c r="K24" s="50">
        <v>11</v>
      </c>
      <c r="L24" s="50">
        <v>12</v>
      </c>
    </row>
    <row r="25" spans="1:12" ht="15">
      <c r="A25" s="126">
        <v>2111</v>
      </c>
      <c r="B25" s="114" t="s">
        <v>30</v>
      </c>
      <c r="C25" s="268">
        <f>'6.1-6.2.'!G10</f>
        <v>2736900</v>
      </c>
      <c r="D25" s="268"/>
      <c r="E25" s="268"/>
      <c r="F25" s="268"/>
      <c r="G25" s="268"/>
      <c r="H25" s="269">
        <v>3097300</v>
      </c>
      <c r="I25" s="50"/>
      <c r="J25" s="50"/>
      <c r="K25" s="50"/>
      <c r="L25" s="50"/>
    </row>
    <row r="26" spans="1:12" ht="25.5">
      <c r="A26" s="126">
        <v>2120</v>
      </c>
      <c r="B26" s="114" t="s">
        <v>32</v>
      </c>
      <c r="C26" s="268">
        <f>'6.1-6.2.'!G12</f>
        <v>602200</v>
      </c>
      <c r="D26" s="268"/>
      <c r="E26" s="268"/>
      <c r="F26" s="268"/>
      <c r="G26" s="268"/>
      <c r="H26" s="269">
        <v>681400</v>
      </c>
      <c r="I26" s="50"/>
      <c r="J26" s="50"/>
      <c r="K26" s="50"/>
      <c r="L26" s="50"/>
    </row>
    <row r="27" spans="1:12" ht="25.5">
      <c r="A27" s="126">
        <v>2210</v>
      </c>
      <c r="B27" s="115" t="s">
        <v>34</v>
      </c>
      <c r="C27" s="269">
        <v>179900</v>
      </c>
      <c r="D27" s="270"/>
      <c r="E27" s="268"/>
      <c r="F27" s="268"/>
      <c r="G27" s="268"/>
      <c r="H27" s="269">
        <v>246600</v>
      </c>
      <c r="I27" s="50"/>
      <c r="J27" s="50"/>
      <c r="K27" s="50"/>
      <c r="L27" s="50"/>
    </row>
    <row r="28" spans="1:12" ht="12.75" customHeight="1">
      <c r="A28" s="246">
        <v>2220</v>
      </c>
      <c r="B28" s="128" t="s">
        <v>35</v>
      </c>
      <c r="C28" s="269">
        <v>13800</v>
      </c>
      <c r="D28" s="271"/>
      <c r="E28" s="268"/>
      <c r="F28" s="268"/>
      <c r="G28" s="268"/>
      <c r="H28" s="269">
        <v>16700</v>
      </c>
      <c r="I28" s="50"/>
      <c r="J28" s="50"/>
      <c r="K28" s="50"/>
      <c r="L28" s="50"/>
    </row>
    <row r="29" spans="1:12" ht="15">
      <c r="A29" s="246">
        <v>2230</v>
      </c>
      <c r="B29" s="116" t="s">
        <v>36</v>
      </c>
      <c r="C29" s="269">
        <v>348000</v>
      </c>
      <c r="D29" s="271"/>
      <c r="E29" s="268"/>
      <c r="F29" s="268"/>
      <c r="G29" s="268"/>
      <c r="H29" s="269">
        <v>374600</v>
      </c>
      <c r="I29" s="50"/>
      <c r="J29" s="50"/>
      <c r="K29" s="50"/>
      <c r="L29" s="50"/>
    </row>
    <row r="30" spans="1:12" ht="25.5">
      <c r="A30" s="126">
        <v>2240</v>
      </c>
      <c r="B30" s="118" t="s">
        <v>37</v>
      </c>
      <c r="C30" s="269">
        <v>101400</v>
      </c>
      <c r="D30" s="272"/>
      <c r="E30" s="268"/>
      <c r="F30" s="268"/>
      <c r="G30" s="268"/>
      <c r="H30" s="269">
        <v>88100</v>
      </c>
      <c r="I30" s="50"/>
      <c r="J30" s="50"/>
      <c r="K30" s="50"/>
      <c r="L30" s="50"/>
    </row>
    <row r="31" spans="1:12" ht="15">
      <c r="A31" s="126">
        <v>2250</v>
      </c>
      <c r="B31" s="114" t="s">
        <v>38</v>
      </c>
      <c r="C31" s="269">
        <v>13200</v>
      </c>
      <c r="D31" s="268"/>
      <c r="E31" s="268"/>
      <c r="F31" s="268"/>
      <c r="G31" s="268"/>
      <c r="H31" s="269">
        <v>12000</v>
      </c>
      <c r="I31" s="50"/>
      <c r="J31" s="50"/>
      <c r="K31" s="50"/>
      <c r="L31" s="50"/>
    </row>
    <row r="32" spans="1:12" ht="25.5">
      <c r="A32" s="126">
        <v>2272</v>
      </c>
      <c r="B32" s="114" t="s">
        <v>42</v>
      </c>
      <c r="C32" s="269">
        <v>23600</v>
      </c>
      <c r="D32" s="268"/>
      <c r="E32" s="268"/>
      <c r="F32" s="268"/>
      <c r="G32" s="268"/>
      <c r="H32" s="268">
        <v>28000</v>
      </c>
      <c r="I32" s="50"/>
      <c r="J32" s="50"/>
      <c r="K32" s="50"/>
      <c r="L32" s="50"/>
    </row>
    <row r="33" spans="1:12" ht="15">
      <c r="A33" s="126">
        <v>2273</v>
      </c>
      <c r="B33" s="114" t="s">
        <v>43</v>
      </c>
      <c r="C33" s="269">
        <v>108200</v>
      </c>
      <c r="D33" s="268"/>
      <c r="E33" s="268"/>
      <c r="F33" s="268"/>
      <c r="G33" s="268"/>
      <c r="H33" s="268">
        <v>119400</v>
      </c>
      <c r="I33" s="50"/>
      <c r="J33" s="50"/>
      <c r="K33" s="50"/>
      <c r="L33" s="50"/>
    </row>
    <row r="34" spans="1:12" ht="15">
      <c r="A34" s="126">
        <v>2274</v>
      </c>
      <c r="B34" s="114" t="s">
        <v>44</v>
      </c>
      <c r="C34" s="269">
        <v>282100</v>
      </c>
      <c r="D34" s="268"/>
      <c r="E34" s="268"/>
      <c r="F34" s="268"/>
      <c r="G34" s="268"/>
      <c r="H34" s="268">
        <v>303300</v>
      </c>
      <c r="I34" s="50"/>
      <c r="J34" s="50"/>
      <c r="K34" s="50"/>
      <c r="L34" s="50"/>
    </row>
    <row r="35" spans="1:12" ht="17.25" customHeight="1">
      <c r="A35" s="126">
        <v>2275</v>
      </c>
      <c r="B35" s="114" t="s">
        <v>226</v>
      </c>
      <c r="C35" s="269">
        <v>15000</v>
      </c>
      <c r="D35" s="268"/>
      <c r="E35" s="268"/>
      <c r="F35" s="268"/>
      <c r="G35" s="268"/>
      <c r="H35" s="268">
        <v>16800</v>
      </c>
      <c r="I35" s="50"/>
      <c r="J35" s="50"/>
      <c r="K35" s="50"/>
      <c r="L35" s="50"/>
    </row>
    <row r="36" spans="1:12" ht="27.75" customHeight="1">
      <c r="A36" s="126">
        <v>2282</v>
      </c>
      <c r="B36" s="114" t="s">
        <v>47</v>
      </c>
      <c r="C36" s="268">
        <f>'6.1-6.2.'!G29</f>
        <v>3000</v>
      </c>
      <c r="D36" s="268"/>
      <c r="E36" s="268"/>
      <c r="F36" s="268"/>
      <c r="G36" s="268"/>
      <c r="H36" s="268"/>
      <c r="I36" s="50"/>
      <c r="J36" s="50"/>
      <c r="K36" s="50"/>
      <c r="L36" s="50"/>
    </row>
    <row r="37" spans="1:12" ht="12.75">
      <c r="A37" s="125">
        <v>2800</v>
      </c>
      <c r="B37" s="265" t="s">
        <v>59</v>
      </c>
      <c r="C37" s="270">
        <f>'6.1-6.2.'!G41</f>
        <v>1800</v>
      </c>
      <c r="D37" s="270"/>
      <c r="E37" s="270"/>
      <c r="F37" s="270"/>
      <c r="G37" s="270"/>
      <c r="H37" s="270">
        <v>1800</v>
      </c>
      <c r="I37" s="264"/>
      <c r="J37" s="264"/>
      <c r="K37" s="264"/>
      <c r="L37" s="264"/>
    </row>
    <row r="38" spans="1:12" ht="38.25">
      <c r="A38" s="246">
        <v>3110</v>
      </c>
      <c r="B38" s="116" t="s">
        <v>62</v>
      </c>
      <c r="C38" s="273">
        <v>99000</v>
      </c>
      <c r="D38" s="273">
        <f>D25+D26+D27+D30+D31+D32+D33+D34+D35+D37</f>
        <v>0</v>
      </c>
      <c r="E38" s="273">
        <f>E25+E26+E27+E30+E31+E32+E33+E34+E35+E37</f>
        <v>0</v>
      </c>
      <c r="F38" s="273">
        <f>F25+F26+F27+F30+F31+F32+F33+F34+F35+F37</f>
        <v>0</v>
      </c>
      <c r="G38" s="273">
        <f>G25+G26+G27+G30+G31+G32+G33+G34+G35+G37</f>
        <v>0</v>
      </c>
      <c r="H38" s="274">
        <v>136900</v>
      </c>
      <c r="I38" s="170"/>
      <c r="J38" s="170"/>
      <c r="K38" s="170"/>
      <c r="L38" s="170"/>
    </row>
    <row r="39" spans="1:12" ht="12.75">
      <c r="A39" s="261"/>
      <c r="B39" s="110" t="s">
        <v>115</v>
      </c>
      <c r="C39" s="273">
        <f>C25+C26+C27+C28+C29+C30+C31+C32+C33+C34+C35+C36+C37+C38</f>
        <v>4528100</v>
      </c>
      <c r="D39" s="273">
        <f aca="true" t="shared" si="0" ref="D39:J39">D25+D26+D27+D28+D29+D30+D31+D32+D33+D34+D35+D36+D37+D38</f>
        <v>0</v>
      </c>
      <c r="E39" s="273">
        <f t="shared" si="0"/>
        <v>0</v>
      </c>
      <c r="F39" s="273">
        <f t="shared" si="0"/>
        <v>0</v>
      </c>
      <c r="G39" s="273">
        <f t="shared" si="0"/>
        <v>0</v>
      </c>
      <c r="H39" s="273">
        <f t="shared" si="0"/>
        <v>5122900</v>
      </c>
      <c r="I39" s="266">
        <f t="shared" si="0"/>
        <v>0</v>
      </c>
      <c r="J39" s="266">
        <f t="shared" si="0"/>
        <v>0</v>
      </c>
      <c r="K39" s="266"/>
      <c r="L39" s="266"/>
    </row>
    <row r="40" spans="1:12" ht="12.75">
      <c r="A40" s="52"/>
      <c r="B40" s="92"/>
      <c r="C40" s="267">
        <f>C39-4528100</f>
        <v>0</v>
      </c>
      <c r="D40" s="3"/>
      <c r="E40" s="3"/>
      <c r="F40" s="3"/>
      <c r="G40" s="3"/>
      <c r="H40" s="3"/>
      <c r="I40" s="3"/>
      <c r="J40" s="3"/>
      <c r="K40" s="3"/>
      <c r="L40" s="37" t="s">
        <v>114</v>
      </c>
    </row>
    <row r="41" spans="1:12" ht="15.75">
      <c r="A41" s="55" t="s">
        <v>209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7" t="s">
        <v>114</v>
      </c>
    </row>
    <row r="42" spans="1:12" ht="76.5">
      <c r="A42" s="189" t="s">
        <v>163</v>
      </c>
      <c r="B42" s="188" t="s">
        <v>15</v>
      </c>
      <c r="C42" s="188" t="s">
        <v>93</v>
      </c>
      <c r="D42" s="188" t="s">
        <v>97</v>
      </c>
      <c r="E42" s="188" t="s">
        <v>170</v>
      </c>
      <c r="F42" s="188" t="s">
        <v>210</v>
      </c>
      <c r="G42" s="188" t="s">
        <v>211</v>
      </c>
      <c r="H42" s="354" t="s">
        <v>96</v>
      </c>
      <c r="I42" s="354"/>
      <c r="J42" s="354" t="s">
        <v>108</v>
      </c>
      <c r="K42" s="354"/>
      <c r="L42" s="354"/>
    </row>
    <row r="43" spans="1:12" ht="12.75">
      <c r="A43" s="48">
        <v>1</v>
      </c>
      <c r="B43" s="50">
        <v>2</v>
      </c>
      <c r="C43" s="50">
        <v>3</v>
      </c>
      <c r="D43" s="48">
        <v>4</v>
      </c>
      <c r="E43" s="50">
        <v>5</v>
      </c>
      <c r="F43" s="50">
        <v>6</v>
      </c>
      <c r="G43" s="48">
        <v>7</v>
      </c>
      <c r="H43" s="355">
        <v>8</v>
      </c>
      <c r="I43" s="355"/>
      <c r="J43" s="355">
        <v>9</v>
      </c>
      <c r="K43" s="355"/>
      <c r="L43" s="355"/>
    </row>
    <row r="44" spans="1:12" ht="12.75">
      <c r="A44" s="48"/>
      <c r="B44" s="51"/>
      <c r="C44" s="169"/>
      <c r="D44" s="169"/>
      <c r="E44" s="169"/>
      <c r="F44" s="169"/>
      <c r="G44" s="169"/>
      <c r="H44" s="352"/>
      <c r="I44" s="352"/>
      <c r="J44" s="352"/>
      <c r="K44" s="352"/>
      <c r="L44" s="352"/>
    </row>
    <row r="45" spans="1:12" ht="12.75">
      <c r="A45" s="50"/>
      <c r="B45" s="51"/>
      <c r="C45" s="169"/>
      <c r="D45" s="169"/>
      <c r="E45" s="169"/>
      <c r="F45" s="169"/>
      <c r="G45" s="169"/>
      <c r="H45" s="352"/>
      <c r="I45" s="352"/>
      <c r="J45" s="352"/>
      <c r="K45" s="352"/>
      <c r="L45" s="352"/>
    </row>
    <row r="46" spans="1:12" ht="12.75">
      <c r="A46" s="50"/>
      <c r="B46" s="110" t="s">
        <v>115</v>
      </c>
      <c r="C46" s="170"/>
      <c r="D46" s="170"/>
      <c r="E46" s="170"/>
      <c r="F46" s="170"/>
      <c r="G46" s="170"/>
      <c r="H46" s="353"/>
      <c r="I46" s="353"/>
      <c r="J46" s="353"/>
      <c r="K46" s="353"/>
      <c r="L46" s="353"/>
    </row>
    <row r="47" spans="1:12" ht="12.75">
      <c r="A47" s="52"/>
      <c r="B47" s="155"/>
      <c r="C47" s="156"/>
      <c r="D47" s="156"/>
      <c r="E47" s="156"/>
      <c r="F47" s="156"/>
      <c r="G47" s="156"/>
      <c r="H47" s="52"/>
      <c r="I47" s="52"/>
      <c r="J47" s="52"/>
      <c r="K47" s="52"/>
      <c r="L47" s="52"/>
    </row>
    <row r="48" spans="1:12" ht="15.75">
      <c r="A48" s="96" t="s">
        <v>212</v>
      </c>
      <c r="B48" s="155"/>
      <c r="C48" s="156"/>
      <c r="D48" s="156"/>
      <c r="E48" s="156"/>
      <c r="F48" s="156"/>
      <c r="G48" s="156"/>
      <c r="H48" s="52"/>
      <c r="I48" s="52"/>
      <c r="J48" s="52"/>
      <c r="K48" s="52"/>
      <c r="L48" s="52"/>
    </row>
    <row r="49" spans="1:12" ht="15.75">
      <c r="A49" s="418"/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</row>
    <row r="50" spans="1:12" ht="15.75">
      <c r="A50" s="55"/>
      <c r="B50" s="155"/>
      <c r="C50" s="156"/>
      <c r="D50" s="156"/>
      <c r="E50" s="156"/>
      <c r="F50" s="156"/>
      <c r="G50" s="156"/>
      <c r="H50" s="52"/>
      <c r="I50" s="52"/>
      <c r="J50" s="52"/>
      <c r="K50" s="52"/>
      <c r="L50" s="52"/>
    </row>
    <row r="51" spans="2:11" ht="15.75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1:12" ht="15.75">
      <c r="A52" s="419" t="s">
        <v>213</v>
      </c>
      <c r="B52" s="419"/>
      <c r="C52" s="419"/>
      <c r="D52" s="419"/>
      <c r="E52" s="419"/>
      <c r="F52" s="419"/>
      <c r="G52" s="419"/>
      <c r="H52" s="419"/>
      <c r="I52" s="419"/>
      <c r="J52" s="419"/>
      <c r="K52" s="419"/>
      <c r="L52" s="419"/>
    </row>
    <row r="53" spans="1:12" ht="34.5" customHeight="1">
      <c r="A53" s="420" t="s">
        <v>294</v>
      </c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/>
    </row>
    <row r="54" spans="1:12" ht="15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1:12" ht="15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1:12" ht="15.75">
      <c r="A56" s="17" t="s">
        <v>5</v>
      </c>
      <c r="B56" s="14"/>
      <c r="C56" s="14"/>
      <c r="D56" s="14"/>
      <c r="E56" s="14"/>
      <c r="F56" s="14"/>
      <c r="G56" s="14"/>
      <c r="H56" s="15"/>
      <c r="I56" s="14"/>
      <c r="J56" s="18"/>
      <c r="K56" s="16"/>
      <c r="L56" s="14"/>
    </row>
    <row r="57" spans="1:12" ht="12.75">
      <c r="A57" s="22"/>
      <c r="B57" s="7"/>
      <c r="C57" s="7"/>
      <c r="D57" s="7"/>
      <c r="E57" s="7"/>
      <c r="F57" s="7"/>
      <c r="G57" s="7"/>
      <c r="H57" s="5" t="s">
        <v>0</v>
      </c>
      <c r="I57" s="7"/>
      <c r="J57" s="13" t="s">
        <v>1</v>
      </c>
      <c r="K57" s="56"/>
      <c r="L57" s="7"/>
    </row>
    <row r="58" spans="1:12" ht="12.75">
      <c r="A58" s="22"/>
      <c r="B58" s="7"/>
      <c r="C58" s="7"/>
      <c r="D58" s="7"/>
      <c r="E58" s="7"/>
      <c r="F58" s="7"/>
      <c r="G58" s="7"/>
      <c r="H58" s="5"/>
      <c r="I58" s="7"/>
      <c r="J58" s="13"/>
      <c r="K58" s="56"/>
      <c r="L58" s="7"/>
    </row>
    <row r="59" spans="1:12" ht="15.75">
      <c r="A59" s="9" t="s">
        <v>6</v>
      </c>
      <c r="B59" s="14"/>
      <c r="C59" s="14"/>
      <c r="D59" s="14"/>
      <c r="E59" s="14"/>
      <c r="F59" s="14"/>
      <c r="G59" s="14"/>
      <c r="H59" s="19"/>
      <c r="I59" s="14"/>
      <c r="J59" s="18"/>
      <c r="K59" s="16"/>
      <c r="L59" s="14"/>
    </row>
    <row r="60" spans="1:12" ht="12.75">
      <c r="A60" s="3"/>
      <c r="B60" s="3"/>
      <c r="C60" s="3"/>
      <c r="D60" s="3"/>
      <c r="E60" s="3"/>
      <c r="F60" s="3"/>
      <c r="G60" s="3"/>
      <c r="H60" s="5" t="s">
        <v>0</v>
      </c>
      <c r="I60" s="3"/>
      <c r="J60" s="13" t="s">
        <v>1</v>
      </c>
      <c r="K60" s="56"/>
      <c r="L60" s="3"/>
    </row>
  </sheetData>
  <sheetProtection/>
  <mergeCells count="47">
    <mergeCell ref="A53:L53"/>
    <mergeCell ref="H42:I42"/>
    <mergeCell ref="J42:L42"/>
    <mergeCell ref="H46:I46"/>
    <mergeCell ref="J46:L46"/>
    <mergeCell ref="A49:L49"/>
    <mergeCell ref="A52:L52"/>
    <mergeCell ref="J4:K4"/>
    <mergeCell ref="G4:G5"/>
    <mergeCell ref="L4:L5"/>
    <mergeCell ref="A4:A5"/>
    <mergeCell ref="B6:D6"/>
    <mergeCell ref="B4:D5"/>
    <mergeCell ref="I4:I5"/>
    <mergeCell ref="H4:H5"/>
    <mergeCell ref="E4:E5"/>
    <mergeCell ref="F4:F5"/>
    <mergeCell ref="B9:D9"/>
    <mergeCell ref="B10:D10"/>
    <mergeCell ref="B11:D11"/>
    <mergeCell ref="B12:D12"/>
    <mergeCell ref="B7:D7"/>
    <mergeCell ref="B8:D8"/>
    <mergeCell ref="B13:D13"/>
    <mergeCell ref="B14:D14"/>
    <mergeCell ref="B15:D15"/>
    <mergeCell ref="B16:D16"/>
    <mergeCell ref="B17:D17"/>
    <mergeCell ref="B18:D18"/>
    <mergeCell ref="A21:A23"/>
    <mergeCell ref="B21:B23"/>
    <mergeCell ref="C21:G21"/>
    <mergeCell ref="H21:L21"/>
    <mergeCell ref="C22:C23"/>
    <mergeCell ref="D22:D23"/>
    <mergeCell ref="E22:F22"/>
    <mergeCell ref="G22:G23"/>
    <mergeCell ref="H22:H23"/>
    <mergeCell ref="I22:I23"/>
    <mergeCell ref="J22:K22"/>
    <mergeCell ref="L22:L23"/>
    <mergeCell ref="H43:I43"/>
    <mergeCell ref="J43:L43"/>
    <mergeCell ref="H44:I44"/>
    <mergeCell ref="J44:L44"/>
    <mergeCell ref="H45:I45"/>
    <mergeCell ref="J45:L45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78"/>
  <sheetViews>
    <sheetView showZeros="0" view="pageBreakPreview" zoomScale="60" workbookViewId="0" topLeftCell="A4">
      <selection activeCell="I13" sqref="I13:J13"/>
    </sheetView>
  </sheetViews>
  <sheetFormatPr defaultColWidth="9.00390625" defaultRowHeight="12.75"/>
  <cols>
    <col min="1" max="1" width="3.75390625" style="12" customWidth="1"/>
    <col min="2" max="2" width="20.875" style="12" customWidth="1"/>
    <col min="3" max="3" width="16.375" style="12" customWidth="1"/>
    <col min="4" max="4" width="21.25390625" style="12" customWidth="1"/>
    <col min="5" max="5" width="13.25390625" style="12" customWidth="1"/>
    <col min="6" max="6" width="17.375" style="12" customWidth="1"/>
    <col min="7" max="7" width="16.375" style="12" customWidth="1"/>
    <col min="8" max="8" width="18.25390625" style="12" customWidth="1"/>
    <col min="9" max="9" width="17.25390625" style="12" customWidth="1"/>
    <col min="10" max="10" width="17.75390625" style="12" customWidth="1"/>
    <col min="11" max="11" width="11.25390625" style="12" customWidth="1"/>
    <col min="12" max="12" width="9.75390625" style="12" customWidth="1"/>
    <col min="13" max="13" width="9.00390625" style="12" customWidth="1"/>
    <col min="14" max="14" width="9.25390625" style="12" customWidth="1"/>
    <col min="15" max="15" width="8.75390625" style="12" customWidth="1"/>
    <col min="16" max="16" width="8.875" style="12" customWidth="1"/>
    <col min="17" max="17" width="10.375" style="12" customWidth="1"/>
    <col min="18" max="16384" width="9.125" style="12" customWidth="1"/>
  </cols>
  <sheetData>
    <row r="1" spans="1:10" s="195" customFormat="1" ht="18.75">
      <c r="A1" s="85" t="s">
        <v>214</v>
      </c>
      <c r="B1" s="85"/>
      <c r="C1" s="85"/>
      <c r="D1" s="85"/>
      <c r="E1" s="194"/>
      <c r="F1" s="194"/>
      <c r="G1" s="194"/>
      <c r="H1" s="194"/>
      <c r="I1" s="194"/>
      <c r="J1" s="194"/>
    </row>
    <row r="2" spans="1:10" ht="15.75">
      <c r="A2" s="101" t="s">
        <v>21</v>
      </c>
      <c r="B2" s="101" t="s">
        <v>286</v>
      </c>
      <c r="C2" s="101"/>
      <c r="D2" s="101"/>
      <c r="E2" s="101"/>
      <c r="F2" s="201"/>
      <c r="H2" s="394" t="s">
        <v>227</v>
      </c>
      <c r="I2" s="394"/>
      <c r="J2" s="235" t="s">
        <v>241</v>
      </c>
    </row>
    <row r="3" spans="1:10" s="3" customFormat="1" ht="26.25" customHeight="1">
      <c r="A3" s="99" t="s">
        <v>113</v>
      </c>
      <c r="B3" s="99"/>
      <c r="C3" s="100"/>
      <c r="D3" s="100"/>
      <c r="E3" s="100"/>
      <c r="F3" s="100"/>
      <c r="H3" s="393" t="s">
        <v>179</v>
      </c>
      <c r="I3" s="393"/>
      <c r="J3" s="236" t="s">
        <v>178</v>
      </c>
    </row>
    <row r="4" spans="1:10" s="3" customFormat="1" ht="15.75">
      <c r="A4" s="81" t="s">
        <v>24</v>
      </c>
      <c r="B4" s="81" t="s">
        <v>286</v>
      </c>
      <c r="C4" s="58"/>
      <c r="D4" s="58"/>
      <c r="E4" s="58"/>
      <c r="F4" s="201"/>
      <c r="H4" s="394" t="s">
        <v>229</v>
      </c>
      <c r="I4" s="394"/>
      <c r="J4" s="235" t="s">
        <v>241</v>
      </c>
    </row>
    <row r="5" spans="1:10" s="3" customFormat="1" ht="52.5" customHeight="1">
      <c r="A5" s="99" t="s">
        <v>116</v>
      </c>
      <c r="B5" s="99"/>
      <c r="C5" s="99"/>
      <c r="D5" s="99"/>
      <c r="E5" s="99"/>
      <c r="F5" s="59"/>
      <c r="H5" s="393" t="s">
        <v>181</v>
      </c>
      <c r="I5" s="393"/>
      <c r="J5" s="236" t="s">
        <v>178</v>
      </c>
    </row>
    <row r="6" spans="1:10" s="3" customFormat="1" ht="50.25" customHeight="1">
      <c r="A6" s="60" t="s">
        <v>98</v>
      </c>
      <c r="B6" s="234" t="s">
        <v>238</v>
      </c>
      <c r="C6" s="236"/>
      <c r="D6" s="237" t="s">
        <v>239</v>
      </c>
      <c r="E6" s="238"/>
      <c r="F6" s="238" t="s">
        <v>287</v>
      </c>
      <c r="G6" s="239"/>
      <c r="H6" s="394" t="s">
        <v>240</v>
      </c>
      <c r="I6" s="395"/>
      <c r="J6" s="234" t="s">
        <v>289</v>
      </c>
    </row>
    <row r="7" spans="2:10" s="3" customFormat="1" ht="51.75" customHeight="1">
      <c r="B7" s="196" t="s">
        <v>182</v>
      </c>
      <c r="C7" s="93"/>
      <c r="D7" s="205" t="s">
        <v>187</v>
      </c>
      <c r="E7" s="106"/>
      <c r="F7" s="204" t="s">
        <v>184</v>
      </c>
      <c r="H7" s="304" t="s">
        <v>183</v>
      </c>
      <c r="I7" s="304"/>
      <c r="J7" s="192" t="s">
        <v>177</v>
      </c>
    </row>
    <row r="8" spans="1:10" ht="15.75">
      <c r="A8" s="27" t="s">
        <v>150</v>
      </c>
      <c r="B8" s="27"/>
      <c r="C8" s="21"/>
      <c r="D8" s="21"/>
      <c r="E8" s="21"/>
      <c r="F8" s="21"/>
      <c r="G8" s="21"/>
      <c r="H8" s="21"/>
      <c r="I8" s="21"/>
      <c r="J8" s="21"/>
    </row>
    <row r="9" spans="1:10" s="20" customFormat="1" ht="15.75">
      <c r="A9" s="28" t="s">
        <v>215</v>
      </c>
      <c r="B9" s="28"/>
      <c r="E9" s="23"/>
      <c r="F9" s="23"/>
      <c r="G9" s="23"/>
      <c r="H9" s="23"/>
      <c r="I9" s="23"/>
      <c r="J9" s="4" t="s">
        <v>114</v>
      </c>
    </row>
    <row r="10" spans="1:10" s="3" customFormat="1" ht="15">
      <c r="A10" s="388" t="s">
        <v>225</v>
      </c>
      <c r="B10" s="389"/>
      <c r="C10" s="296" t="s">
        <v>15</v>
      </c>
      <c r="D10" s="298"/>
      <c r="E10" s="330" t="s">
        <v>173</v>
      </c>
      <c r="F10" s="330" t="s">
        <v>174</v>
      </c>
      <c r="G10" s="285" t="s">
        <v>175</v>
      </c>
      <c r="H10" s="285"/>
      <c r="I10" s="285" t="s">
        <v>216</v>
      </c>
      <c r="J10" s="285"/>
    </row>
    <row r="11" spans="1:10" s="3" customFormat="1" ht="45.75" customHeight="1">
      <c r="A11" s="390"/>
      <c r="B11" s="391"/>
      <c r="C11" s="299"/>
      <c r="D11" s="301"/>
      <c r="E11" s="332"/>
      <c r="F11" s="332"/>
      <c r="G11" s="165" t="s">
        <v>16</v>
      </c>
      <c r="H11" s="165" t="s">
        <v>17</v>
      </c>
      <c r="I11" s="285"/>
      <c r="J11" s="285"/>
    </row>
    <row r="12" spans="1:10" s="3" customFormat="1" ht="15">
      <c r="A12" s="287">
        <v>1</v>
      </c>
      <c r="B12" s="289"/>
      <c r="C12" s="287">
        <v>2</v>
      </c>
      <c r="D12" s="289"/>
      <c r="E12" s="29">
        <v>3</v>
      </c>
      <c r="F12" s="29">
        <v>4</v>
      </c>
      <c r="G12" s="29">
        <v>5</v>
      </c>
      <c r="H12" s="29">
        <v>6</v>
      </c>
      <c r="I12" s="392">
        <v>7</v>
      </c>
      <c r="J12" s="392"/>
    </row>
    <row r="13" spans="1:10" s="3" customFormat="1" ht="250.5" customHeight="1">
      <c r="A13" s="379">
        <v>2210</v>
      </c>
      <c r="B13" s="380"/>
      <c r="C13" s="379" t="s">
        <v>34</v>
      </c>
      <c r="D13" s="380"/>
      <c r="E13" s="253">
        <f>'6.1-6.2.'!C14</f>
        <v>140271</v>
      </c>
      <c r="F13" s="253">
        <f>'6.1-6.2.'!G14</f>
        <v>179900</v>
      </c>
      <c r="G13" s="253">
        <f>'6.1-6.2.'!K14</f>
        <v>246600</v>
      </c>
      <c r="H13" s="26">
        <v>119700</v>
      </c>
      <c r="I13" s="381" t="s">
        <v>290</v>
      </c>
      <c r="J13" s="382"/>
    </row>
    <row r="14" spans="1:10" s="11" customFormat="1" ht="409.5" customHeight="1">
      <c r="A14" s="379">
        <v>2240</v>
      </c>
      <c r="B14" s="380"/>
      <c r="C14" s="386" t="s">
        <v>37</v>
      </c>
      <c r="D14" s="387"/>
      <c r="E14" s="254">
        <v>26700</v>
      </c>
      <c r="F14" s="254">
        <v>73900</v>
      </c>
      <c r="G14" s="254">
        <v>55000</v>
      </c>
      <c r="H14" s="254">
        <v>183500</v>
      </c>
      <c r="I14" s="392" t="s">
        <v>291</v>
      </c>
      <c r="J14" s="392"/>
    </row>
    <row r="15" spans="1:10" s="11" customFormat="1" ht="256.5" customHeight="1">
      <c r="A15" s="416">
        <v>3110</v>
      </c>
      <c r="B15" s="417"/>
      <c r="C15" s="386" t="s">
        <v>288</v>
      </c>
      <c r="D15" s="387"/>
      <c r="E15" s="73"/>
      <c r="F15" s="240">
        <v>74000</v>
      </c>
      <c r="G15" s="240">
        <v>78400</v>
      </c>
      <c r="H15" s="240">
        <v>1430000</v>
      </c>
      <c r="I15" s="409" t="s">
        <v>292</v>
      </c>
      <c r="J15" s="410"/>
    </row>
    <row r="16" spans="1:10" ht="15" customHeight="1">
      <c r="A16" s="24" t="s">
        <v>109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s="3" customFormat="1" ht="58.5" customHeight="1">
      <c r="A17" s="123" t="s">
        <v>11</v>
      </c>
      <c r="B17" s="310" t="s">
        <v>15</v>
      </c>
      <c r="C17" s="311"/>
      <c r="D17" s="312"/>
      <c r="E17" s="123" t="s">
        <v>13</v>
      </c>
      <c r="F17" s="326" t="s">
        <v>14</v>
      </c>
      <c r="G17" s="326"/>
      <c r="H17" s="326"/>
      <c r="I17" s="184" t="s">
        <v>217</v>
      </c>
      <c r="J17" s="165" t="s">
        <v>218</v>
      </c>
    </row>
    <row r="18" spans="1:10" s="3" customFormat="1" ht="15">
      <c r="A18" s="67">
        <v>1</v>
      </c>
      <c r="B18" s="323">
        <v>2</v>
      </c>
      <c r="C18" s="324"/>
      <c r="D18" s="325"/>
      <c r="E18" s="67">
        <v>3</v>
      </c>
      <c r="F18" s="323">
        <v>4</v>
      </c>
      <c r="G18" s="324"/>
      <c r="H18" s="325"/>
      <c r="I18" s="29">
        <v>5</v>
      </c>
      <c r="J18" s="29">
        <v>6</v>
      </c>
    </row>
    <row r="19" spans="1:10" s="3" customFormat="1" ht="15">
      <c r="A19" s="67">
        <v>1</v>
      </c>
      <c r="B19" s="241" t="s">
        <v>230</v>
      </c>
      <c r="C19" s="242"/>
      <c r="D19" s="243"/>
      <c r="E19" s="67"/>
      <c r="F19" s="218"/>
      <c r="G19" s="219"/>
      <c r="H19" s="220"/>
      <c r="I19" s="29"/>
      <c r="J19" s="29"/>
    </row>
    <row r="20" spans="1:10" s="3" customFormat="1" ht="15" customHeight="1">
      <c r="A20" s="67"/>
      <c r="B20" s="413" t="s">
        <v>253</v>
      </c>
      <c r="C20" s="414"/>
      <c r="D20" s="415"/>
      <c r="E20" s="224" t="s">
        <v>235</v>
      </c>
      <c r="F20" s="322" t="s">
        <v>254</v>
      </c>
      <c r="G20" s="322"/>
      <c r="H20" s="322"/>
      <c r="I20" s="225">
        <v>1</v>
      </c>
      <c r="J20" s="29">
        <f>I20</f>
        <v>1</v>
      </c>
    </row>
    <row r="21" spans="1:10" s="3" customFormat="1" ht="15" customHeight="1">
      <c r="A21" s="67"/>
      <c r="B21" s="413" t="s">
        <v>255</v>
      </c>
      <c r="C21" s="414"/>
      <c r="D21" s="415"/>
      <c r="E21" s="224" t="s">
        <v>235</v>
      </c>
      <c r="F21" s="322" t="s">
        <v>254</v>
      </c>
      <c r="G21" s="322"/>
      <c r="H21" s="322"/>
      <c r="I21" s="225">
        <v>1</v>
      </c>
      <c r="J21" s="29">
        <f aca="true" t="shared" si="0" ref="J21:J45">I21</f>
        <v>1</v>
      </c>
    </row>
    <row r="22" spans="1:10" s="3" customFormat="1" ht="26.25" customHeight="1">
      <c r="A22" s="67"/>
      <c r="B22" s="413" t="s">
        <v>256</v>
      </c>
      <c r="C22" s="414"/>
      <c r="D22" s="415"/>
      <c r="E22" s="224" t="s">
        <v>235</v>
      </c>
      <c r="F22" s="322" t="s">
        <v>254</v>
      </c>
      <c r="G22" s="322"/>
      <c r="H22" s="322"/>
      <c r="I22" s="225">
        <v>1</v>
      </c>
      <c r="J22" s="29">
        <f t="shared" si="0"/>
        <v>1</v>
      </c>
    </row>
    <row r="23" spans="1:10" s="3" customFormat="1" ht="18" customHeight="1">
      <c r="A23" s="67"/>
      <c r="B23" s="413" t="s">
        <v>257</v>
      </c>
      <c r="C23" s="414"/>
      <c r="D23" s="415"/>
      <c r="E23" s="224" t="s">
        <v>258</v>
      </c>
      <c r="F23" s="322" t="s">
        <v>259</v>
      </c>
      <c r="G23" s="322"/>
      <c r="H23" s="322"/>
      <c r="I23" s="225">
        <v>10</v>
      </c>
      <c r="J23" s="29">
        <f t="shared" si="0"/>
        <v>10</v>
      </c>
    </row>
    <row r="24" spans="1:10" s="3" customFormat="1" ht="15" customHeight="1">
      <c r="A24" s="67"/>
      <c r="B24" s="413" t="s">
        <v>260</v>
      </c>
      <c r="C24" s="414"/>
      <c r="D24" s="415"/>
      <c r="E24" s="224" t="s">
        <v>258</v>
      </c>
      <c r="F24" s="322" t="s">
        <v>259</v>
      </c>
      <c r="G24" s="322"/>
      <c r="H24" s="322"/>
      <c r="I24" s="225">
        <v>9</v>
      </c>
      <c r="J24" s="29">
        <f t="shared" si="0"/>
        <v>9</v>
      </c>
    </row>
    <row r="25" spans="1:10" s="3" customFormat="1" ht="26.25" customHeight="1">
      <c r="A25" s="67"/>
      <c r="B25" s="413" t="s">
        <v>261</v>
      </c>
      <c r="C25" s="414"/>
      <c r="D25" s="415"/>
      <c r="E25" s="224" t="s">
        <v>258</v>
      </c>
      <c r="F25" s="322" t="s">
        <v>259</v>
      </c>
      <c r="G25" s="322"/>
      <c r="H25" s="322"/>
      <c r="I25" s="225">
        <v>22.5</v>
      </c>
      <c r="J25" s="29">
        <f t="shared" si="0"/>
        <v>22.5</v>
      </c>
    </row>
    <row r="26" spans="1:10" s="3" customFormat="1" ht="15.75" customHeight="1">
      <c r="A26" s="67"/>
      <c r="B26" s="413" t="s">
        <v>262</v>
      </c>
      <c r="C26" s="414"/>
      <c r="D26" s="415"/>
      <c r="E26" s="224" t="s">
        <v>235</v>
      </c>
      <c r="F26" s="322" t="s">
        <v>263</v>
      </c>
      <c r="G26" s="322"/>
      <c r="H26" s="322"/>
      <c r="I26" s="225">
        <v>10</v>
      </c>
      <c r="J26" s="29">
        <f t="shared" si="0"/>
        <v>10</v>
      </c>
    </row>
    <row r="27" spans="1:10" s="3" customFormat="1" ht="15" customHeight="1">
      <c r="A27" s="67"/>
      <c r="B27" s="413" t="s">
        <v>264</v>
      </c>
      <c r="C27" s="414"/>
      <c r="D27" s="415"/>
      <c r="E27" s="224" t="s">
        <v>235</v>
      </c>
      <c r="F27" s="322" t="s">
        <v>263</v>
      </c>
      <c r="G27" s="322"/>
      <c r="H27" s="322"/>
      <c r="I27" s="191">
        <v>20</v>
      </c>
      <c r="J27" s="29">
        <f t="shared" si="0"/>
        <v>20</v>
      </c>
    </row>
    <row r="28" spans="1:10" s="3" customFormat="1" ht="30.75" customHeight="1">
      <c r="A28" s="67"/>
      <c r="B28" s="413" t="s">
        <v>265</v>
      </c>
      <c r="C28" s="414"/>
      <c r="D28" s="415"/>
      <c r="E28" s="224" t="s">
        <v>235</v>
      </c>
      <c r="F28" s="322" t="s">
        <v>263</v>
      </c>
      <c r="G28" s="322"/>
      <c r="H28" s="322"/>
      <c r="I28" s="191">
        <v>7600</v>
      </c>
      <c r="J28" s="29">
        <f t="shared" si="0"/>
        <v>7600</v>
      </c>
    </row>
    <row r="29" spans="1:10" s="3" customFormat="1" ht="15.75">
      <c r="A29" s="67">
        <v>2</v>
      </c>
      <c r="B29" s="241" t="s">
        <v>231</v>
      </c>
      <c r="C29" s="242"/>
      <c r="D29" s="243"/>
      <c r="E29" s="224"/>
      <c r="F29" s="322"/>
      <c r="G29" s="322"/>
      <c r="H29" s="322"/>
      <c r="I29" s="191"/>
      <c r="J29" s="29">
        <f t="shared" si="0"/>
        <v>0</v>
      </c>
    </row>
    <row r="30" spans="1:10" s="3" customFormat="1" ht="23.25" customHeight="1">
      <c r="A30" s="67"/>
      <c r="B30" s="413" t="s">
        <v>266</v>
      </c>
      <c r="C30" s="414"/>
      <c r="D30" s="415"/>
      <c r="E30" s="224" t="s">
        <v>236</v>
      </c>
      <c r="F30" s="322" t="s">
        <v>267</v>
      </c>
      <c r="G30" s="322"/>
      <c r="H30" s="322"/>
      <c r="I30" s="191">
        <v>68</v>
      </c>
      <c r="J30" s="29">
        <f t="shared" si="0"/>
        <v>68</v>
      </c>
    </row>
    <row r="31" spans="1:10" s="3" customFormat="1" ht="25.5" customHeight="1">
      <c r="A31" s="67"/>
      <c r="B31" s="413" t="s">
        <v>268</v>
      </c>
      <c r="C31" s="414"/>
      <c r="D31" s="415"/>
      <c r="E31" s="224" t="s">
        <v>236</v>
      </c>
      <c r="F31" s="322" t="s">
        <v>267</v>
      </c>
      <c r="G31" s="322"/>
      <c r="H31" s="322"/>
      <c r="I31" s="191">
        <v>26</v>
      </c>
      <c r="J31" s="29">
        <f t="shared" si="0"/>
        <v>26</v>
      </c>
    </row>
    <row r="32" spans="1:10" s="3" customFormat="1" ht="33.75" customHeight="1">
      <c r="A32" s="67"/>
      <c r="B32" s="413" t="s">
        <v>269</v>
      </c>
      <c r="C32" s="414"/>
      <c r="D32" s="415"/>
      <c r="E32" s="224" t="s">
        <v>236</v>
      </c>
      <c r="F32" s="322" t="s">
        <v>267</v>
      </c>
      <c r="G32" s="322"/>
      <c r="H32" s="322"/>
      <c r="I32" s="191">
        <v>110</v>
      </c>
      <c r="J32" s="29">
        <f t="shared" si="0"/>
        <v>110</v>
      </c>
    </row>
    <row r="33" spans="1:10" s="3" customFormat="1" ht="15.75">
      <c r="A33" s="67">
        <v>3</v>
      </c>
      <c r="B33" s="241" t="s">
        <v>232</v>
      </c>
      <c r="C33" s="242"/>
      <c r="D33" s="243"/>
      <c r="E33" s="222"/>
      <c r="F33" s="327"/>
      <c r="G33" s="327"/>
      <c r="H33" s="327"/>
      <c r="I33" s="191"/>
      <c r="J33" s="29">
        <f t="shared" si="0"/>
        <v>0</v>
      </c>
    </row>
    <row r="34" spans="1:10" s="3" customFormat="1" ht="15" customHeight="1">
      <c r="A34" s="67"/>
      <c r="B34" s="413" t="s">
        <v>270</v>
      </c>
      <c r="C34" s="414"/>
      <c r="D34" s="415"/>
      <c r="E34" s="224" t="s">
        <v>234</v>
      </c>
      <c r="F34" s="322" t="s">
        <v>271</v>
      </c>
      <c r="G34" s="322"/>
      <c r="H34" s="322"/>
      <c r="I34" s="250">
        <f>1218900/10</f>
        <v>121890</v>
      </c>
      <c r="J34" s="29">
        <v>150560</v>
      </c>
    </row>
    <row r="35" spans="1:10" s="3" customFormat="1" ht="15.75" customHeight="1">
      <c r="A35" s="67"/>
      <c r="B35" s="413" t="s">
        <v>272</v>
      </c>
      <c r="C35" s="414"/>
      <c r="D35" s="415"/>
      <c r="E35" s="224" t="s">
        <v>234</v>
      </c>
      <c r="F35" s="322" t="s">
        <v>271</v>
      </c>
      <c r="G35" s="322"/>
      <c r="H35" s="322"/>
      <c r="I35" s="250">
        <f>1119200/20</f>
        <v>55960</v>
      </c>
      <c r="J35" s="29">
        <f t="shared" si="0"/>
        <v>55960</v>
      </c>
    </row>
    <row r="36" spans="1:12" s="3" customFormat="1" ht="27" customHeight="1">
      <c r="A36" s="67"/>
      <c r="B36" s="413" t="s">
        <v>273</v>
      </c>
      <c r="C36" s="414"/>
      <c r="D36" s="415"/>
      <c r="E36" s="224" t="s">
        <v>234</v>
      </c>
      <c r="F36" s="322" t="s">
        <v>271</v>
      </c>
      <c r="G36" s="322"/>
      <c r="H36" s="322"/>
      <c r="I36" s="248">
        <f>2647600/7600</f>
        <v>348</v>
      </c>
      <c r="J36" s="29">
        <v>553</v>
      </c>
      <c r="K36" s="247"/>
      <c r="L36" s="247"/>
    </row>
    <row r="37" spans="1:10" s="3" customFormat="1" ht="29.25" customHeight="1">
      <c r="A37" s="67"/>
      <c r="B37" s="413" t="s">
        <v>274</v>
      </c>
      <c r="C37" s="414"/>
      <c r="D37" s="415"/>
      <c r="E37" s="224" t="s">
        <v>234</v>
      </c>
      <c r="F37" s="322" t="s">
        <v>271</v>
      </c>
      <c r="G37" s="322"/>
      <c r="H37" s="322"/>
      <c r="I37" s="248">
        <f>773000/10/12</f>
        <v>6442</v>
      </c>
      <c r="J37" s="29">
        <f t="shared" si="0"/>
        <v>6442</v>
      </c>
    </row>
    <row r="38" spans="1:10" s="3" customFormat="1" ht="24.75" customHeight="1">
      <c r="A38" s="67"/>
      <c r="B38" s="413" t="s">
        <v>275</v>
      </c>
      <c r="C38" s="414"/>
      <c r="D38" s="415"/>
      <c r="E38" s="224" t="s">
        <v>234</v>
      </c>
      <c r="F38" s="322" t="s">
        <v>271</v>
      </c>
      <c r="G38" s="322"/>
      <c r="H38" s="322"/>
      <c r="I38" s="248">
        <f>675900/9/12</f>
        <v>6258</v>
      </c>
      <c r="J38" s="29">
        <f t="shared" si="0"/>
        <v>6258</v>
      </c>
    </row>
    <row r="39" spans="1:10" s="3" customFormat="1" ht="27" customHeight="1">
      <c r="A39" s="67"/>
      <c r="B39" s="413" t="s">
        <v>276</v>
      </c>
      <c r="C39" s="414"/>
      <c r="D39" s="415"/>
      <c r="E39" s="224" t="s">
        <v>234</v>
      </c>
      <c r="F39" s="322" t="s">
        <v>271</v>
      </c>
      <c r="G39" s="322"/>
      <c r="H39" s="322"/>
      <c r="I39" s="248">
        <f>1648400/22.5/12</f>
        <v>6105</v>
      </c>
      <c r="J39" s="29">
        <f t="shared" si="0"/>
        <v>6105</v>
      </c>
    </row>
    <row r="40" spans="1:10" s="3" customFormat="1" ht="26.25" customHeight="1">
      <c r="A40" s="67"/>
      <c r="B40" s="413" t="s">
        <v>277</v>
      </c>
      <c r="C40" s="414"/>
      <c r="D40" s="415"/>
      <c r="E40" s="224" t="s">
        <v>234</v>
      </c>
      <c r="F40" s="322" t="s">
        <v>271</v>
      </c>
      <c r="G40" s="322"/>
      <c r="H40" s="322"/>
      <c r="I40" s="191">
        <f>1218900/68</f>
        <v>17925</v>
      </c>
      <c r="J40" s="29">
        <v>22141</v>
      </c>
    </row>
    <row r="41" spans="1:10" s="3" customFormat="1" ht="32.25" customHeight="1">
      <c r="A41" s="67"/>
      <c r="B41" s="413" t="s">
        <v>278</v>
      </c>
      <c r="C41" s="414"/>
      <c r="D41" s="415"/>
      <c r="E41" s="224" t="s">
        <v>234</v>
      </c>
      <c r="F41" s="322" t="s">
        <v>271</v>
      </c>
      <c r="G41" s="322"/>
      <c r="H41" s="322"/>
      <c r="I41" s="248">
        <f>1119200/26</f>
        <v>43046</v>
      </c>
      <c r="J41" s="29">
        <f t="shared" si="0"/>
        <v>43046</v>
      </c>
    </row>
    <row r="42" spans="1:10" s="3" customFormat="1" ht="37.5" customHeight="1">
      <c r="A42" s="67"/>
      <c r="B42" s="413" t="s">
        <v>279</v>
      </c>
      <c r="C42" s="414"/>
      <c r="D42" s="415"/>
      <c r="E42" s="224" t="s">
        <v>234</v>
      </c>
      <c r="F42" s="322" t="s">
        <v>271</v>
      </c>
      <c r="G42" s="322"/>
      <c r="H42" s="322"/>
      <c r="I42" s="248">
        <f>2647900/110</f>
        <v>24072</v>
      </c>
      <c r="J42" s="29">
        <v>38194</v>
      </c>
    </row>
    <row r="43" spans="1:10" s="3" customFormat="1" ht="15.75">
      <c r="A43" s="123">
        <v>4</v>
      </c>
      <c r="B43" s="241" t="s">
        <v>233</v>
      </c>
      <c r="C43" s="242"/>
      <c r="D43" s="243"/>
      <c r="E43" s="224"/>
      <c r="F43" s="322"/>
      <c r="G43" s="322"/>
      <c r="H43" s="322"/>
      <c r="I43" s="191"/>
      <c r="J43" s="29">
        <f t="shared" si="0"/>
        <v>0</v>
      </c>
    </row>
    <row r="44" spans="1:10" s="3" customFormat="1" ht="24.75" customHeight="1">
      <c r="A44" s="123"/>
      <c r="B44" s="413" t="s">
        <v>280</v>
      </c>
      <c r="C44" s="414"/>
      <c r="D44" s="415"/>
      <c r="E44" s="224" t="s">
        <v>237</v>
      </c>
      <c r="F44" s="322" t="s">
        <v>283</v>
      </c>
      <c r="G44" s="322"/>
      <c r="H44" s="322"/>
      <c r="I44" s="191"/>
      <c r="J44" s="29">
        <f t="shared" si="0"/>
        <v>0</v>
      </c>
    </row>
    <row r="45" spans="1:10" s="3" customFormat="1" ht="33.75" customHeight="1">
      <c r="A45" s="123"/>
      <c r="B45" s="413" t="s">
        <v>281</v>
      </c>
      <c r="C45" s="414"/>
      <c r="D45" s="415"/>
      <c r="E45" s="224" t="s">
        <v>237</v>
      </c>
      <c r="F45" s="322" t="s">
        <v>283</v>
      </c>
      <c r="G45" s="322"/>
      <c r="H45" s="322"/>
      <c r="I45" s="191">
        <v>15</v>
      </c>
      <c r="J45" s="29">
        <f t="shared" si="0"/>
        <v>15</v>
      </c>
    </row>
    <row r="46" spans="1:10" s="3" customFormat="1" ht="39.75" customHeight="1">
      <c r="A46" s="137"/>
      <c r="B46" s="413" t="s">
        <v>282</v>
      </c>
      <c r="C46" s="414"/>
      <c r="D46" s="415"/>
      <c r="E46" s="224" t="s">
        <v>236</v>
      </c>
      <c r="F46" s="322" t="s">
        <v>284</v>
      </c>
      <c r="G46" s="322"/>
      <c r="H46" s="322"/>
      <c r="I46" s="191">
        <v>5</v>
      </c>
      <c r="J46" s="29">
        <v>5</v>
      </c>
    </row>
    <row r="47" spans="1:10" s="3" customFormat="1" ht="28.5" customHeight="1">
      <c r="A47" s="412" t="s">
        <v>219</v>
      </c>
      <c r="B47" s="412"/>
      <c r="C47" s="412"/>
      <c r="D47" s="412"/>
      <c r="E47" s="412"/>
      <c r="F47" s="412"/>
      <c r="G47" s="412"/>
      <c r="H47" s="412"/>
      <c r="I47" s="412"/>
      <c r="J47" s="412"/>
    </row>
    <row r="48" spans="1:10" s="3" customFormat="1" ht="15.75">
      <c r="A48" s="403"/>
      <c r="B48" s="403"/>
      <c r="C48" s="403"/>
      <c r="D48" s="403"/>
      <c r="E48" s="403"/>
      <c r="F48" s="403"/>
      <c r="G48" s="403"/>
      <c r="H48" s="403"/>
      <c r="I48" s="403"/>
      <c r="J48" s="403"/>
    </row>
    <row r="49" spans="1:10" s="3" customFormat="1" ht="15.75">
      <c r="A49" s="87"/>
      <c r="B49" s="87"/>
      <c r="C49" s="87"/>
      <c r="D49" s="87"/>
      <c r="E49" s="87"/>
      <c r="F49" s="87"/>
      <c r="G49" s="87"/>
      <c r="H49" s="87"/>
      <c r="I49" s="87"/>
      <c r="J49" s="87"/>
    </row>
    <row r="50" spans="1:10" s="11" customFormat="1" ht="15">
      <c r="A50" s="334" t="s">
        <v>115</v>
      </c>
      <c r="B50" s="334"/>
      <c r="C50" s="400"/>
      <c r="D50" s="401"/>
      <c r="E50" s="103"/>
      <c r="F50" s="103"/>
      <c r="G50" s="103"/>
      <c r="H50" s="103"/>
      <c r="I50" s="411"/>
      <c r="J50" s="411"/>
    </row>
    <row r="51" spans="1:10" s="3" customFormat="1" ht="15.75">
      <c r="A51" s="93"/>
      <c r="B51" s="93"/>
      <c r="C51" s="94"/>
      <c r="D51" s="94"/>
      <c r="E51" s="25"/>
      <c r="F51" s="25"/>
      <c r="G51" s="25"/>
      <c r="H51" s="97"/>
      <c r="I51" s="97"/>
      <c r="J51" s="97"/>
    </row>
    <row r="52" spans="1:10" s="20" customFormat="1" ht="15.75">
      <c r="A52" s="28" t="s">
        <v>220</v>
      </c>
      <c r="B52" s="28"/>
      <c r="E52" s="23"/>
      <c r="F52" s="23"/>
      <c r="G52" s="23"/>
      <c r="H52" s="23"/>
      <c r="I52" s="23"/>
      <c r="J52" s="4" t="s">
        <v>114</v>
      </c>
    </row>
    <row r="53" spans="1:10" s="3" customFormat="1" ht="15">
      <c r="A53" s="388" t="s">
        <v>3</v>
      </c>
      <c r="B53" s="389"/>
      <c r="C53" s="296" t="s">
        <v>15</v>
      </c>
      <c r="D53" s="298"/>
      <c r="E53" s="285" t="s">
        <v>166</v>
      </c>
      <c r="F53" s="285"/>
      <c r="G53" s="285" t="s">
        <v>176</v>
      </c>
      <c r="H53" s="285"/>
      <c r="I53" s="285" t="s">
        <v>221</v>
      </c>
      <c r="J53" s="285"/>
    </row>
    <row r="54" spans="1:10" s="3" customFormat="1" ht="45">
      <c r="A54" s="390"/>
      <c r="B54" s="391"/>
      <c r="C54" s="299"/>
      <c r="D54" s="301"/>
      <c r="E54" s="165" t="s">
        <v>22</v>
      </c>
      <c r="F54" s="165" t="s">
        <v>151</v>
      </c>
      <c r="G54" s="165" t="s">
        <v>22</v>
      </c>
      <c r="H54" s="165" t="s">
        <v>151</v>
      </c>
      <c r="I54" s="285"/>
      <c r="J54" s="285"/>
    </row>
    <row r="55" spans="1:10" s="3" customFormat="1" ht="15">
      <c r="A55" s="287">
        <v>1</v>
      </c>
      <c r="B55" s="289"/>
      <c r="C55" s="287">
        <v>2</v>
      </c>
      <c r="D55" s="289"/>
      <c r="E55" s="29">
        <v>3</v>
      </c>
      <c r="F55" s="29">
        <v>4</v>
      </c>
      <c r="G55" s="29">
        <v>5</v>
      </c>
      <c r="H55" s="29">
        <v>6</v>
      </c>
      <c r="I55" s="392">
        <v>7</v>
      </c>
      <c r="J55" s="392"/>
    </row>
    <row r="56" spans="1:10" s="3" customFormat="1" ht="15">
      <c r="A56" s="416"/>
      <c r="B56" s="417"/>
      <c r="C56" s="386"/>
      <c r="D56" s="387"/>
      <c r="E56" s="73"/>
      <c r="F56" s="73"/>
      <c r="G56" s="73"/>
      <c r="H56" s="73"/>
      <c r="I56" s="399"/>
      <c r="J56" s="399"/>
    </row>
    <row r="57" spans="1:10" s="3" customFormat="1" ht="15">
      <c r="A57" s="416"/>
      <c r="B57" s="417"/>
      <c r="C57" s="386"/>
      <c r="D57" s="387"/>
      <c r="E57" s="73"/>
      <c r="F57" s="73"/>
      <c r="G57" s="73"/>
      <c r="H57" s="73"/>
      <c r="I57" s="399"/>
      <c r="J57" s="399"/>
    </row>
    <row r="58" spans="1:10" s="1" customFormat="1" ht="15" customHeight="1">
      <c r="A58" s="24" t="s">
        <v>152</v>
      </c>
      <c r="B58" s="24"/>
      <c r="C58" s="24"/>
      <c r="D58" s="24"/>
      <c r="E58" s="24"/>
      <c r="F58" s="24"/>
      <c r="G58" s="24"/>
      <c r="H58" s="24"/>
      <c r="I58" s="24"/>
      <c r="J58" s="24"/>
    </row>
    <row r="59" spans="1:10" s="3" customFormat="1" ht="90" customHeight="1">
      <c r="A59" s="123" t="s">
        <v>11</v>
      </c>
      <c r="B59" s="310" t="s">
        <v>15</v>
      </c>
      <c r="C59" s="311"/>
      <c r="D59" s="312"/>
      <c r="E59" s="123" t="s">
        <v>13</v>
      </c>
      <c r="F59" s="123" t="s">
        <v>14</v>
      </c>
      <c r="G59" s="165" t="s">
        <v>167</v>
      </c>
      <c r="H59" s="165" t="s">
        <v>168</v>
      </c>
      <c r="I59" s="165" t="s">
        <v>222</v>
      </c>
      <c r="J59" s="165" t="s">
        <v>223</v>
      </c>
    </row>
    <row r="60" spans="1:10" s="3" customFormat="1" ht="15">
      <c r="A60" s="67">
        <v>1</v>
      </c>
      <c r="B60" s="323">
        <v>2</v>
      </c>
      <c r="C60" s="324"/>
      <c r="D60" s="325"/>
      <c r="E60" s="67">
        <v>3</v>
      </c>
      <c r="F60" s="67">
        <v>4</v>
      </c>
      <c r="G60" s="67">
        <v>5</v>
      </c>
      <c r="H60" s="67">
        <v>6</v>
      </c>
      <c r="I60" s="67">
        <v>7</v>
      </c>
      <c r="J60" s="67">
        <v>8</v>
      </c>
    </row>
    <row r="61" spans="1:10" s="3" customFormat="1" ht="15">
      <c r="A61" s="67"/>
      <c r="B61" s="383" t="s">
        <v>101</v>
      </c>
      <c r="C61" s="384"/>
      <c r="D61" s="385"/>
      <c r="E61" s="67"/>
      <c r="F61" s="67"/>
      <c r="G61" s="175"/>
      <c r="H61" s="175"/>
      <c r="I61" s="175"/>
      <c r="J61" s="175"/>
    </row>
    <row r="62" spans="1:10" s="3" customFormat="1" ht="15">
      <c r="A62" s="67"/>
      <c r="B62" s="310"/>
      <c r="C62" s="311"/>
      <c r="D62" s="312"/>
      <c r="E62" s="67"/>
      <c r="F62" s="67"/>
      <c r="G62" s="175"/>
      <c r="H62" s="175"/>
      <c r="I62" s="175"/>
      <c r="J62" s="175"/>
    </row>
    <row r="63" spans="1:10" s="3" customFormat="1" ht="15">
      <c r="A63" s="123"/>
      <c r="B63" s="396" t="s">
        <v>102</v>
      </c>
      <c r="C63" s="397"/>
      <c r="D63" s="398"/>
      <c r="E63" s="123"/>
      <c r="F63" s="142"/>
      <c r="G63" s="175"/>
      <c r="H63" s="175"/>
      <c r="I63" s="175"/>
      <c r="J63" s="175"/>
    </row>
    <row r="64" spans="1:10" s="3" customFormat="1" ht="15">
      <c r="A64" s="123"/>
      <c r="B64" s="396"/>
      <c r="C64" s="397"/>
      <c r="D64" s="398"/>
      <c r="E64" s="123"/>
      <c r="F64" s="142"/>
      <c r="G64" s="175"/>
      <c r="H64" s="175"/>
      <c r="I64" s="175"/>
      <c r="J64" s="175"/>
    </row>
    <row r="65" spans="1:10" s="3" customFormat="1" ht="15">
      <c r="A65" s="123"/>
      <c r="B65" s="396" t="s">
        <v>104</v>
      </c>
      <c r="C65" s="397"/>
      <c r="D65" s="398"/>
      <c r="E65" s="123"/>
      <c r="F65" s="142"/>
      <c r="G65" s="175"/>
      <c r="H65" s="175"/>
      <c r="I65" s="175"/>
      <c r="J65" s="175"/>
    </row>
    <row r="66" spans="1:10" s="3" customFormat="1" ht="15">
      <c r="A66" s="137"/>
      <c r="B66" s="406"/>
      <c r="C66" s="407"/>
      <c r="D66" s="408"/>
      <c r="E66" s="123"/>
      <c r="F66" s="138"/>
      <c r="G66" s="175"/>
      <c r="H66" s="175"/>
      <c r="I66" s="175"/>
      <c r="J66" s="175"/>
    </row>
    <row r="67" spans="1:10" s="3" customFormat="1" ht="15">
      <c r="A67" s="173"/>
      <c r="B67" s="396" t="s">
        <v>103</v>
      </c>
      <c r="C67" s="397"/>
      <c r="D67" s="398"/>
      <c r="E67" s="174"/>
      <c r="F67" s="102"/>
      <c r="G67" s="175"/>
      <c r="H67" s="175"/>
      <c r="I67" s="175"/>
      <c r="J67" s="175"/>
    </row>
    <row r="68" spans="1:10" s="3" customFormat="1" ht="15">
      <c r="A68" s="137"/>
      <c r="B68" s="406"/>
      <c r="C68" s="407"/>
      <c r="D68" s="408"/>
      <c r="E68" s="123"/>
      <c r="F68" s="138"/>
      <c r="G68" s="175"/>
      <c r="H68" s="175"/>
      <c r="I68" s="175"/>
      <c r="J68" s="175"/>
    </row>
    <row r="69" spans="1:10" s="3" customFormat="1" ht="28.5" customHeight="1">
      <c r="A69" s="402" t="s">
        <v>224</v>
      </c>
      <c r="B69" s="402"/>
      <c r="C69" s="402"/>
      <c r="D69" s="402"/>
      <c r="E69" s="402"/>
      <c r="F69" s="402"/>
      <c r="G69" s="402"/>
      <c r="H69" s="402"/>
      <c r="I69" s="402"/>
      <c r="J69" s="402"/>
    </row>
    <row r="70" spans="1:10" s="3" customFormat="1" ht="15.75">
      <c r="A70" s="403"/>
      <c r="B70" s="403"/>
      <c r="C70" s="403"/>
      <c r="D70" s="403"/>
      <c r="E70" s="403"/>
      <c r="F70" s="403"/>
      <c r="G70" s="403"/>
      <c r="H70" s="403"/>
      <c r="I70" s="403"/>
      <c r="J70" s="403"/>
    </row>
    <row r="71" spans="1:10" s="6" customFormat="1" ht="12.75">
      <c r="A71" s="157"/>
      <c r="B71" s="157"/>
      <c r="C71" s="157"/>
      <c r="D71" s="157"/>
      <c r="E71" s="159"/>
      <c r="F71" s="159"/>
      <c r="G71" s="159"/>
      <c r="H71" s="159"/>
      <c r="I71" s="159"/>
      <c r="J71" s="4"/>
    </row>
    <row r="72" spans="1:10" s="11" customFormat="1" ht="15">
      <c r="A72" s="334" t="s">
        <v>115</v>
      </c>
      <c r="B72" s="334"/>
      <c r="C72" s="400"/>
      <c r="D72" s="401"/>
      <c r="E72" s="103"/>
      <c r="F72" s="103"/>
      <c r="G72" s="103"/>
      <c r="H72" s="103"/>
      <c r="I72" s="404"/>
      <c r="J72" s="405"/>
    </row>
    <row r="73" spans="1:10" s="3" customFormat="1" ht="14.25">
      <c r="A73" s="82"/>
      <c r="B73" s="82"/>
      <c r="C73" s="158"/>
      <c r="D73" s="158"/>
      <c r="E73" s="25"/>
      <c r="F73" s="25"/>
      <c r="G73" s="25"/>
      <c r="H73" s="25"/>
      <c r="I73" s="93"/>
      <c r="J73" s="93"/>
    </row>
    <row r="74" spans="1:10" s="14" customFormat="1" ht="15" customHeight="1">
      <c r="A74" s="17" t="s">
        <v>5</v>
      </c>
      <c r="B74" s="17"/>
      <c r="G74" s="15"/>
      <c r="I74" s="18"/>
      <c r="J74" s="16"/>
    </row>
    <row r="75" spans="1:10" s="7" customFormat="1" ht="12.75">
      <c r="A75" s="22"/>
      <c r="B75" s="22"/>
      <c r="G75" s="5" t="s">
        <v>0</v>
      </c>
      <c r="I75" s="13" t="s">
        <v>1</v>
      </c>
      <c r="J75" s="56"/>
    </row>
    <row r="76" spans="1:10" s="7" customFormat="1" ht="12.75">
      <c r="A76" s="22"/>
      <c r="B76" s="22"/>
      <c r="G76" s="5"/>
      <c r="I76" s="13"/>
      <c r="J76" s="56"/>
    </row>
    <row r="77" spans="1:10" s="14" customFormat="1" ht="15" customHeight="1">
      <c r="A77" s="9" t="s">
        <v>6</v>
      </c>
      <c r="B77" s="9"/>
      <c r="G77" s="19"/>
      <c r="I77" s="18"/>
      <c r="J77" s="16"/>
    </row>
    <row r="78" spans="7:10" s="3" customFormat="1" ht="12.75">
      <c r="G78" s="5" t="s">
        <v>0</v>
      </c>
      <c r="I78" s="13" t="s">
        <v>1</v>
      </c>
      <c r="J78" s="56"/>
    </row>
  </sheetData>
  <sheetProtection/>
  <mergeCells count="113">
    <mergeCell ref="B41:D41"/>
    <mergeCell ref="B42:D42"/>
    <mergeCell ref="B44:D44"/>
    <mergeCell ref="B45:D45"/>
    <mergeCell ref="B46:D46"/>
    <mergeCell ref="B35:D35"/>
    <mergeCell ref="B36:D36"/>
    <mergeCell ref="B37:D37"/>
    <mergeCell ref="B38:D38"/>
    <mergeCell ref="B39:D39"/>
    <mergeCell ref="B32:D32"/>
    <mergeCell ref="B34:D34"/>
    <mergeCell ref="B22:D22"/>
    <mergeCell ref="B25:D25"/>
    <mergeCell ref="B26:D26"/>
    <mergeCell ref="B27:D27"/>
    <mergeCell ref="B28:D28"/>
    <mergeCell ref="B62:D62"/>
    <mergeCell ref="I55:J55"/>
    <mergeCell ref="B20:D20"/>
    <mergeCell ref="B21:D21"/>
    <mergeCell ref="A15:B15"/>
    <mergeCell ref="C14:D14"/>
    <mergeCell ref="C15:D15"/>
    <mergeCell ref="B17:D17"/>
    <mergeCell ref="A48:J48"/>
    <mergeCell ref="A50:B50"/>
    <mergeCell ref="I57:J57"/>
    <mergeCell ref="A55:B55"/>
    <mergeCell ref="A56:B56"/>
    <mergeCell ref="E53:F53"/>
    <mergeCell ref="A57:B57"/>
    <mergeCell ref="F44:H44"/>
    <mergeCell ref="A12:B12"/>
    <mergeCell ref="A14:B14"/>
    <mergeCell ref="F43:H43"/>
    <mergeCell ref="B18:D18"/>
    <mergeCell ref="B40:D40"/>
    <mergeCell ref="B30:D30"/>
    <mergeCell ref="B31:D31"/>
    <mergeCell ref="F42:H42"/>
    <mergeCell ref="F21:H21"/>
    <mergeCell ref="F22:H22"/>
    <mergeCell ref="I15:J15"/>
    <mergeCell ref="F17:H17"/>
    <mergeCell ref="I50:J50"/>
    <mergeCell ref="A47:J47"/>
    <mergeCell ref="F18:H18"/>
    <mergeCell ref="B23:D23"/>
    <mergeCell ref="B24:D24"/>
    <mergeCell ref="F45:H45"/>
    <mergeCell ref="F46:H46"/>
    <mergeCell ref="F20:H20"/>
    <mergeCell ref="B64:D64"/>
    <mergeCell ref="C72:D72"/>
    <mergeCell ref="B65:D65"/>
    <mergeCell ref="A72:B72"/>
    <mergeCell ref="A69:J69"/>
    <mergeCell ref="A70:J70"/>
    <mergeCell ref="I72:J72"/>
    <mergeCell ref="B66:D66"/>
    <mergeCell ref="B67:D67"/>
    <mergeCell ref="B68:D68"/>
    <mergeCell ref="G10:H10"/>
    <mergeCell ref="I10:J11"/>
    <mergeCell ref="E10:E11"/>
    <mergeCell ref="F10:F11"/>
    <mergeCell ref="I12:J12"/>
    <mergeCell ref="B63:D63"/>
    <mergeCell ref="G53:H53"/>
    <mergeCell ref="I53:J54"/>
    <mergeCell ref="I56:J56"/>
    <mergeCell ref="C50:D50"/>
    <mergeCell ref="I14:J14"/>
    <mergeCell ref="A10:B11"/>
    <mergeCell ref="H5:I5"/>
    <mergeCell ref="H3:I3"/>
    <mergeCell ref="H2:I2"/>
    <mergeCell ref="H4:I4"/>
    <mergeCell ref="H7:I7"/>
    <mergeCell ref="H6:I6"/>
    <mergeCell ref="C10:D11"/>
    <mergeCell ref="C12:D12"/>
    <mergeCell ref="B59:D59"/>
    <mergeCell ref="B60:D60"/>
    <mergeCell ref="B61:D61"/>
    <mergeCell ref="C53:D54"/>
    <mergeCell ref="C55:D55"/>
    <mergeCell ref="C56:D56"/>
    <mergeCell ref="C57:D57"/>
    <mergeCell ref="A53:B54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8:H38"/>
    <mergeCell ref="F39:H39"/>
    <mergeCell ref="F40:H40"/>
    <mergeCell ref="A13:B13"/>
    <mergeCell ref="C13:D13"/>
    <mergeCell ref="I13:J13"/>
    <mergeCell ref="F41:H41"/>
    <mergeCell ref="F32:H32"/>
    <mergeCell ref="F33:H33"/>
    <mergeCell ref="F34:H34"/>
    <mergeCell ref="F35:H35"/>
    <mergeCell ref="F36:H36"/>
    <mergeCell ref="F37:H3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42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zoomScalePageLayoutView="0" workbookViewId="0" topLeftCell="D12">
      <selection activeCell="J24" sqref="J24"/>
    </sheetView>
  </sheetViews>
  <sheetFormatPr defaultColWidth="9.00390625" defaultRowHeight="12.75"/>
  <cols>
    <col min="1" max="1" width="8.125" style="57" customWidth="1"/>
    <col min="2" max="2" width="69.75390625" style="57" customWidth="1"/>
    <col min="3" max="10" width="13.625" style="57" customWidth="1"/>
    <col min="11" max="16384" width="9.125" style="57" customWidth="1"/>
  </cols>
  <sheetData>
    <row r="1" spans="1:10" ht="15.75">
      <c r="A1" s="149"/>
      <c r="B1" s="150"/>
      <c r="C1" s="151"/>
      <c r="D1" s="151"/>
      <c r="E1" s="151"/>
      <c r="F1" s="151"/>
      <c r="G1" s="140"/>
      <c r="H1" s="140"/>
      <c r="I1" s="140"/>
      <c r="J1" s="140"/>
    </row>
    <row r="2" spans="1:10" s="78" customFormat="1" ht="15.75">
      <c r="A2" s="62" t="s">
        <v>191</v>
      </c>
      <c r="B2" s="62"/>
      <c r="C2" s="62"/>
      <c r="D2" s="62"/>
      <c r="E2" s="62"/>
      <c r="F2" s="62"/>
      <c r="G2" s="108"/>
      <c r="H2" s="108"/>
      <c r="I2" s="108"/>
      <c r="J2" s="37" t="s">
        <v>114</v>
      </c>
    </row>
    <row r="3" spans="1:10" ht="15.75" customHeight="1">
      <c r="A3" s="285" t="s">
        <v>3</v>
      </c>
      <c r="B3" s="285" t="s">
        <v>15</v>
      </c>
      <c r="C3" s="285" t="s">
        <v>166</v>
      </c>
      <c r="D3" s="285"/>
      <c r="E3" s="285"/>
      <c r="F3" s="286"/>
      <c r="G3" s="285" t="s">
        <v>176</v>
      </c>
      <c r="H3" s="285"/>
      <c r="I3" s="285"/>
      <c r="J3" s="285"/>
    </row>
    <row r="4" spans="1:10" ht="45">
      <c r="A4" s="286"/>
      <c r="B4" s="285"/>
      <c r="C4" s="185" t="s">
        <v>25</v>
      </c>
      <c r="D4" s="123" t="s">
        <v>26</v>
      </c>
      <c r="E4" s="165" t="s">
        <v>118</v>
      </c>
      <c r="F4" s="165" t="s">
        <v>119</v>
      </c>
      <c r="G4" s="185" t="s">
        <v>25</v>
      </c>
      <c r="H4" s="123" t="s">
        <v>26</v>
      </c>
      <c r="I4" s="165" t="s">
        <v>118</v>
      </c>
      <c r="J4" s="165" t="s">
        <v>120</v>
      </c>
    </row>
    <row r="5" spans="1:10" ht="15.7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4" customFormat="1" ht="15">
      <c r="A6" s="26"/>
      <c r="B6" s="75" t="s">
        <v>2</v>
      </c>
      <c r="C6" s="257">
        <f>'6.3-6.4'!C6</f>
        <v>5513700</v>
      </c>
      <c r="D6" s="253" t="s">
        <v>162</v>
      </c>
      <c r="E6" s="253" t="s">
        <v>162</v>
      </c>
      <c r="F6" s="258">
        <f>C6</f>
        <v>5513700</v>
      </c>
      <c r="G6" s="257">
        <f>'6.3-6.4'!G6</f>
        <v>5876900</v>
      </c>
      <c r="H6" s="253" t="s">
        <v>162</v>
      </c>
      <c r="I6" s="253" t="s">
        <v>162</v>
      </c>
      <c r="J6" s="258">
        <f>G6</f>
        <v>5876900</v>
      </c>
    </row>
    <row r="7" spans="1:10" s="84" customFormat="1" ht="15">
      <c r="A7" s="26"/>
      <c r="B7" s="75" t="s">
        <v>112</v>
      </c>
      <c r="C7" s="253" t="s">
        <v>162</v>
      </c>
      <c r="D7" s="258"/>
      <c r="E7" s="258"/>
      <c r="F7" s="258"/>
      <c r="G7" s="253" t="s">
        <v>162</v>
      </c>
      <c r="H7" s="258"/>
      <c r="I7" s="258"/>
      <c r="J7" s="258"/>
    </row>
    <row r="8" spans="1:10" s="84" customFormat="1" ht="25.5">
      <c r="A8" s="8">
        <v>25010100</v>
      </c>
      <c r="B8" s="79" t="s">
        <v>7</v>
      </c>
      <c r="C8" s="253" t="s">
        <v>162</v>
      </c>
      <c r="D8" s="258"/>
      <c r="E8" s="258"/>
      <c r="F8" s="258"/>
      <c r="G8" s="253" t="s">
        <v>162</v>
      </c>
      <c r="H8" s="258"/>
      <c r="I8" s="258"/>
      <c r="J8" s="258"/>
    </row>
    <row r="9" spans="1:10" s="36" customFormat="1" ht="15">
      <c r="A9" s="8">
        <v>25010200</v>
      </c>
      <c r="B9" s="79" t="s">
        <v>23</v>
      </c>
      <c r="C9" s="253" t="s">
        <v>162</v>
      </c>
      <c r="D9" s="258"/>
      <c r="E9" s="258"/>
      <c r="F9" s="258"/>
      <c r="G9" s="253" t="s">
        <v>162</v>
      </c>
      <c r="H9" s="258"/>
      <c r="I9" s="258"/>
      <c r="J9" s="258"/>
    </row>
    <row r="10" spans="1:10" s="36" customFormat="1" ht="15">
      <c r="A10" s="8">
        <v>25010300</v>
      </c>
      <c r="B10" s="79" t="s">
        <v>4</v>
      </c>
      <c r="C10" s="253" t="s">
        <v>162</v>
      </c>
      <c r="D10" s="258"/>
      <c r="E10" s="258"/>
      <c r="F10" s="258"/>
      <c r="G10" s="253" t="s">
        <v>162</v>
      </c>
      <c r="H10" s="258"/>
      <c r="I10" s="258"/>
      <c r="J10" s="258"/>
    </row>
    <row r="11" spans="1:10" s="36" customFormat="1" ht="25.5">
      <c r="A11" s="8">
        <v>25010400</v>
      </c>
      <c r="B11" s="79" t="s">
        <v>8</v>
      </c>
      <c r="C11" s="253" t="s">
        <v>162</v>
      </c>
      <c r="D11" s="258"/>
      <c r="E11" s="258"/>
      <c r="F11" s="258"/>
      <c r="G11" s="253" t="s">
        <v>162</v>
      </c>
      <c r="H11" s="258"/>
      <c r="I11" s="258"/>
      <c r="J11" s="258"/>
    </row>
    <row r="12" spans="1:10" s="36" customFormat="1" ht="15">
      <c r="A12" s="8">
        <v>25020100</v>
      </c>
      <c r="B12" s="79" t="s">
        <v>9</v>
      </c>
      <c r="C12" s="253" t="s">
        <v>162</v>
      </c>
      <c r="D12" s="258"/>
      <c r="E12" s="258"/>
      <c r="F12" s="258"/>
      <c r="G12" s="253" t="s">
        <v>162</v>
      </c>
      <c r="H12" s="258"/>
      <c r="I12" s="258"/>
      <c r="J12" s="258"/>
    </row>
    <row r="13" spans="1:10" s="36" customFormat="1" ht="25.5">
      <c r="A13" s="8">
        <v>25020200</v>
      </c>
      <c r="B13" s="80" t="s">
        <v>18</v>
      </c>
      <c r="C13" s="253" t="s">
        <v>162</v>
      </c>
      <c r="D13" s="258"/>
      <c r="E13" s="258"/>
      <c r="F13" s="258"/>
      <c r="G13" s="253" t="s">
        <v>162</v>
      </c>
      <c r="H13" s="258"/>
      <c r="I13" s="258"/>
      <c r="J13" s="258"/>
    </row>
    <row r="14" spans="1:10" s="36" customFormat="1" ht="38.25">
      <c r="A14" s="8">
        <v>25020300</v>
      </c>
      <c r="B14" s="80" t="s">
        <v>10</v>
      </c>
      <c r="C14" s="253" t="s">
        <v>162</v>
      </c>
      <c r="D14" s="258"/>
      <c r="E14" s="258"/>
      <c r="F14" s="258"/>
      <c r="G14" s="253" t="s">
        <v>162</v>
      </c>
      <c r="H14" s="258"/>
      <c r="I14" s="258"/>
      <c r="J14" s="258"/>
    </row>
    <row r="15" spans="1:10" s="36" customFormat="1" ht="15">
      <c r="A15" s="8"/>
      <c r="B15" s="74" t="s">
        <v>100</v>
      </c>
      <c r="C15" s="253" t="s">
        <v>162</v>
      </c>
      <c r="D15" s="258"/>
      <c r="E15" s="258"/>
      <c r="F15" s="258"/>
      <c r="G15" s="253" t="s">
        <v>162</v>
      </c>
      <c r="H15" s="258"/>
      <c r="I15" s="258"/>
      <c r="J15" s="258"/>
    </row>
    <row r="16" spans="1:10" s="84" customFormat="1" ht="25.5">
      <c r="A16" s="2">
        <v>602400</v>
      </c>
      <c r="B16" s="80" t="s">
        <v>20</v>
      </c>
      <c r="C16" s="253" t="s">
        <v>162</v>
      </c>
      <c r="D16" s="259"/>
      <c r="E16" s="259"/>
      <c r="F16" s="259"/>
      <c r="G16" s="253" t="s">
        <v>162</v>
      </c>
      <c r="H16" s="259">
        <v>32400</v>
      </c>
      <c r="I16" s="259">
        <v>32400</v>
      </c>
      <c r="J16" s="259">
        <v>32400</v>
      </c>
    </row>
    <row r="17" spans="1:10" s="84" customFormat="1" ht="15">
      <c r="A17" s="2"/>
      <c r="B17" s="74" t="s">
        <v>117</v>
      </c>
      <c r="C17" s="253" t="s">
        <v>162</v>
      </c>
      <c r="D17" s="259"/>
      <c r="E17" s="259"/>
      <c r="F17" s="259"/>
      <c r="G17" s="253" t="s">
        <v>162</v>
      </c>
      <c r="H17" s="259"/>
      <c r="I17" s="259"/>
      <c r="J17" s="259"/>
    </row>
    <row r="18" spans="1:10" s="111" customFormat="1" ht="15">
      <c r="A18" s="30"/>
      <c r="B18" s="107" t="s">
        <v>115</v>
      </c>
      <c r="C18" s="260">
        <f>C6</f>
        <v>5513700</v>
      </c>
      <c r="D18" s="260"/>
      <c r="E18" s="260"/>
      <c r="F18" s="260">
        <f>F6</f>
        <v>5513700</v>
      </c>
      <c r="G18" s="260">
        <f>G6</f>
        <v>5876900</v>
      </c>
      <c r="H18" s="259">
        <v>32400</v>
      </c>
      <c r="I18" s="259">
        <v>32400</v>
      </c>
      <c r="J18" s="260">
        <f>J6+H17:H18</f>
        <v>5909300</v>
      </c>
    </row>
    <row r="19" spans="1:10" s="78" customFormat="1" ht="15.75">
      <c r="A19" s="76"/>
      <c r="B19" s="77"/>
      <c r="C19" s="62"/>
      <c r="D19" s="62"/>
      <c r="E19" s="62"/>
      <c r="F19" s="62"/>
      <c r="G19" s="62"/>
      <c r="H19" s="62"/>
      <c r="I19" s="62"/>
      <c r="J19" s="62"/>
    </row>
  </sheetData>
  <sheetProtection/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zoomScalePageLayoutView="0" workbookViewId="0" topLeftCell="C13">
      <selection activeCell="K14" sqref="K14:K18"/>
    </sheetView>
  </sheetViews>
  <sheetFormatPr defaultColWidth="9.00390625" defaultRowHeight="12.75"/>
  <cols>
    <col min="1" max="1" width="13.125" style="57" customWidth="1"/>
    <col min="2" max="2" width="43.00390625" style="57" customWidth="1"/>
    <col min="3" max="14" width="12.75390625" style="57" customWidth="1"/>
    <col min="15" max="16384" width="9.125" style="57" customWidth="1"/>
  </cols>
  <sheetData>
    <row r="1" spans="12:14" ht="15.75">
      <c r="L1" s="140"/>
      <c r="M1" s="140"/>
      <c r="N1" s="148"/>
    </row>
    <row r="2" spans="1:14" ht="15.75">
      <c r="A2" s="62" t="s">
        <v>161</v>
      </c>
      <c r="B2" s="62"/>
      <c r="C2" s="62"/>
      <c r="D2" s="62"/>
      <c r="E2" s="62"/>
      <c r="F2" s="62"/>
      <c r="G2" s="62"/>
      <c r="H2" s="62"/>
      <c r="I2" s="62"/>
      <c r="J2" s="62"/>
      <c r="L2" s="140"/>
      <c r="M2" s="140"/>
      <c r="N2" s="148"/>
    </row>
    <row r="3" spans="1:14" ht="15.75">
      <c r="A3" s="60" t="s">
        <v>192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3"/>
      <c r="M3" s="63"/>
      <c r="N3" s="37" t="s">
        <v>114</v>
      </c>
    </row>
    <row r="4" spans="1:14" s="84" customFormat="1" ht="15">
      <c r="A4" s="307" t="s">
        <v>159</v>
      </c>
      <c r="B4" s="307" t="s">
        <v>99</v>
      </c>
      <c r="C4" s="293" t="s">
        <v>173</v>
      </c>
      <c r="D4" s="294"/>
      <c r="E4" s="294"/>
      <c r="F4" s="295"/>
      <c r="G4" s="293" t="s">
        <v>174</v>
      </c>
      <c r="H4" s="294"/>
      <c r="I4" s="294"/>
      <c r="J4" s="295"/>
      <c r="K4" s="293" t="s">
        <v>175</v>
      </c>
      <c r="L4" s="294"/>
      <c r="M4" s="294"/>
      <c r="N4" s="295"/>
    </row>
    <row r="5" spans="1:14" s="84" customFormat="1" ht="60" customHeight="1">
      <c r="A5" s="308"/>
      <c r="B5" s="308"/>
      <c r="C5" s="185" t="s">
        <v>25</v>
      </c>
      <c r="D5" s="123" t="s">
        <v>26</v>
      </c>
      <c r="E5" s="165" t="s">
        <v>118</v>
      </c>
      <c r="F5" s="165" t="s">
        <v>121</v>
      </c>
      <c r="G5" s="185" t="s">
        <v>25</v>
      </c>
      <c r="H5" s="123" t="s">
        <v>26</v>
      </c>
      <c r="I5" s="165" t="s">
        <v>118</v>
      </c>
      <c r="J5" s="165" t="s">
        <v>122</v>
      </c>
      <c r="K5" s="185" t="s">
        <v>25</v>
      </c>
      <c r="L5" s="123" t="s">
        <v>26</v>
      </c>
      <c r="M5" s="165" t="s">
        <v>118</v>
      </c>
      <c r="N5" s="165" t="s">
        <v>19</v>
      </c>
    </row>
    <row r="6" spans="1:14" s="84" customFormat="1" ht="15">
      <c r="A6" s="67">
        <v>1</v>
      </c>
      <c r="B6" s="67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</row>
    <row r="7" spans="1:14" s="84" customFormat="1" ht="15">
      <c r="A7" s="125">
        <v>2000</v>
      </c>
      <c r="B7" s="113" t="s">
        <v>27</v>
      </c>
      <c r="C7" s="214">
        <f aca="true" t="shared" si="0" ref="C7:N7">C8+C13+C30+C33+C37+C41</f>
        <v>3805334</v>
      </c>
      <c r="D7" s="214">
        <f t="shared" si="0"/>
        <v>0</v>
      </c>
      <c r="E7" s="214">
        <f t="shared" si="0"/>
        <v>0</v>
      </c>
      <c r="F7" s="214">
        <f t="shared" si="0"/>
        <v>3805334</v>
      </c>
      <c r="G7" s="214">
        <f t="shared" si="0"/>
        <v>4429100</v>
      </c>
      <c r="H7" s="214">
        <f t="shared" si="0"/>
        <v>0</v>
      </c>
      <c r="I7" s="214">
        <f t="shared" si="0"/>
        <v>0</v>
      </c>
      <c r="J7" s="214">
        <f t="shared" si="0"/>
        <v>4429100</v>
      </c>
      <c r="K7" s="214">
        <f t="shared" si="0"/>
        <v>4986000</v>
      </c>
      <c r="L7" s="214">
        <f t="shared" si="0"/>
        <v>0</v>
      </c>
      <c r="M7" s="214">
        <f t="shared" si="0"/>
        <v>0</v>
      </c>
      <c r="N7" s="214">
        <f t="shared" si="0"/>
        <v>4986000</v>
      </c>
    </row>
    <row r="8" spans="1:14" s="84" customFormat="1" ht="15">
      <c r="A8" s="125">
        <v>2100</v>
      </c>
      <c r="B8" s="113" t="s">
        <v>28</v>
      </c>
      <c r="C8" s="214">
        <f>C9+C12</f>
        <v>2973556</v>
      </c>
      <c r="D8" s="214">
        <f>D9+D12</f>
        <v>0</v>
      </c>
      <c r="E8" s="214">
        <f>E9+E12</f>
        <v>0</v>
      </c>
      <c r="F8" s="214">
        <f>F9+F12</f>
        <v>2973556</v>
      </c>
      <c r="G8" s="214">
        <f aca="true" t="shared" si="1" ref="G8:N8">G9+G12</f>
        <v>3339100</v>
      </c>
      <c r="H8" s="214">
        <f t="shared" si="1"/>
        <v>0</v>
      </c>
      <c r="I8" s="214">
        <f t="shared" si="1"/>
        <v>0</v>
      </c>
      <c r="J8" s="214">
        <f t="shared" si="1"/>
        <v>3339100</v>
      </c>
      <c r="K8" s="214">
        <f t="shared" si="1"/>
        <v>3778700</v>
      </c>
      <c r="L8" s="214">
        <f t="shared" si="1"/>
        <v>0</v>
      </c>
      <c r="M8" s="214">
        <f t="shared" si="1"/>
        <v>0</v>
      </c>
      <c r="N8" s="214">
        <f t="shared" si="1"/>
        <v>3778700</v>
      </c>
    </row>
    <row r="9" spans="1:14" s="84" customFormat="1" ht="15">
      <c r="A9" s="126">
        <v>2110</v>
      </c>
      <c r="B9" s="114" t="s">
        <v>29</v>
      </c>
      <c r="C9" s="215">
        <f>SUM(C10:C11)</f>
        <v>2436447</v>
      </c>
      <c r="D9" s="215">
        <f>SUM(D10:D11)</f>
        <v>0</v>
      </c>
      <c r="E9" s="215">
        <f>SUM(E10:E11)</f>
        <v>0</v>
      </c>
      <c r="F9" s="215">
        <f>SUM(F10:F11)</f>
        <v>2436447</v>
      </c>
      <c r="G9" s="215">
        <f aca="true" t="shared" si="2" ref="G9:N9">SUM(G10:G11)</f>
        <v>2736900</v>
      </c>
      <c r="H9" s="215">
        <f t="shared" si="2"/>
        <v>0</v>
      </c>
      <c r="I9" s="215">
        <f t="shared" si="2"/>
        <v>0</v>
      </c>
      <c r="J9" s="215">
        <f t="shared" si="2"/>
        <v>2736900</v>
      </c>
      <c r="K9" s="215">
        <f t="shared" si="2"/>
        <v>3097300</v>
      </c>
      <c r="L9" s="215">
        <f t="shared" si="2"/>
        <v>0</v>
      </c>
      <c r="M9" s="215">
        <f t="shared" si="2"/>
        <v>0</v>
      </c>
      <c r="N9" s="215">
        <f t="shared" si="2"/>
        <v>3097300</v>
      </c>
    </row>
    <row r="10" spans="1:14" s="84" customFormat="1" ht="15">
      <c r="A10" s="126">
        <v>2111</v>
      </c>
      <c r="B10" s="114" t="s">
        <v>30</v>
      </c>
      <c r="C10" s="215">
        <v>2436447</v>
      </c>
      <c r="D10" s="215"/>
      <c r="E10" s="215"/>
      <c r="F10" s="215">
        <f aca="true" t="shared" si="3" ref="F10:F36">C10+D10</f>
        <v>2436447</v>
      </c>
      <c r="G10" s="215">
        <v>2736900</v>
      </c>
      <c r="H10" s="215"/>
      <c r="I10" s="215"/>
      <c r="J10" s="215">
        <f>G10+H10</f>
        <v>2736900</v>
      </c>
      <c r="K10" s="215">
        <v>3097300</v>
      </c>
      <c r="L10" s="215"/>
      <c r="M10" s="215"/>
      <c r="N10" s="215">
        <f>K10+L10</f>
        <v>3097300</v>
      </c>
    </row>
    <row r="11" spans="1:14" s="84" customFormat="1" ht="15">
      <c r="A11" s="126">
        <v>2112</v>
      </c>
      <c r="B11" s="114" t="s">
        <v>31</v>
      </c>
      <c r="C11" s="215"/>
      <c r="D11" s="215"/>
      <c r="E11" s="215"/>
      <c r="F11" s="215">
        <f t="shared" si="3"/>
        <v>0</v>
      </c>
      <c r="G11" s="215"/>
      <c r="H11" s="215"/>
      <c r="I11" s="215"/>
      <c r="J11" s="215">
        <f>G11+H11</f>
        <v>0</v>
      </c>
      <c r="K11" s="215"/>
      <c r="L11" s="215"/>
      <c r="M11" s="215"/>
      <c r="N11" s="215">
        <f>K11+L11</f>
        <v>0</v>
      </c>
    </row>
    <row r="12" spans="1:14" s="84" customFormat="1" ht="15">
      <c r="A12" s="126">
        <v>2120</v>
      </c>
      <c r="B12" s="114" t="s">
        <v>32</v>
      </c>
      <c r="C12" s="215">
        <v>537109</v>
      </c>
      <c r="D12" s="215"/>
      <c r="E12" s="215"/>
      <c r="F12" s="215">
        <f t="shared" si="3"/>
        <v>537109</v>
      </c>
      <c r="G12" s="215">
        <v>602200</v>
      </c>
      <c r="H12" s="215"/>
      <c r="I12" s="215"/>
      <c r="J12" s="215">
        <f>G12+H12</f>
        <v>602200</v>
      </c>
      <c r="K12" s="215">
        <v>681400</v>
      </c>
      <c r="L12" s="215"/>
      <c r="M12" s="215"/>
      <c r="N12" s="215">
        <f>K12+L12</f>
        <v>681400</v>
      </c>
    </row>
    <row r="13" spans="1:14" s="84" customFormat="1" ht="15">
      <c r="A13" s="125">
        <v>2200</v>
      </c>
      <c r="B13" s="113" t="s">
        <v>33</v>
      </c>
      <c r="C13" s="214">
        <f>C14+C15+C16+C17+C18+C19+C20+C27</f>
        <v>830178</v>
      </c>
      <c r="D13" s="214">
        <f>D14+D15+D16+D17+D18+D19+D20+D27</f>
        <v>0</v>
      </c>
      <c r="E13" s="214">
        <f>E14+E15+E16+E17+E18+E19+E20+E27</f>
        <v>0</v>
      </c>
      <c r="F13" s="214">
        <f>F14+F15+F16+F17+F18+F19+F20+F27</f>
        <v>830178</v>
      </c>
      <c r="G13" s="214">
        <f aca="true" t="shared" si="4" ref="G13:N13">G14+G15+G16+G17+G18+G19+G20+G27</f>
        <v>1088200</v>
      </c>
      <c r="H13" s="214">
        <f t="shared" si="4"/>
        <v>0</v>
      </c>
      <c r="I13" s="214">
        <f t="shared" si="4"/>
        <v>0</v>
      </c>
      <c r="J13" s="214">
        <f t="shared" si="4"/>
        <v>1088200</v>
      </c>
      <c r="K13" s="214">
        <f t="shared" si="4"/>
        <v>1205500</v>
      </c>
      <c r="L13" s="214">
        <f t="shared" si="4"/>
        <v>0</v>
      </c>
      <c r="M13" s="214">
        <f t="shared" si="4"/>
        <v>0</v>
      </c>
      <c r="N13" s="214">
        <f t="shared" si="4"/>
        <v>1205500</v>
      </c>
    </row>
    <row r="14" spans="1:14" s="84" customFormat="1" ht="15">
      <c r="A14" s="126">
        <v>2210</v>
      </c>
      <c r="B14" s="114" t="s">
        <v>34</v>
      </c>
      <c r="C14" s="215">
        <v>140271</v>
      </c>
      <c r="D14" s="215"/>
      <c r="E14" s="215"/>
      <c r="F14" s="215">
        <f t="shared" si="3"/>
        <v>140271</v>
      </c>
      <c r="G14" s="215">
        <v>179900</v>
      </c>
      <c r="H14" s="215"/>
      <c r="I14" s="215"/>
      <c r="J14" s="215">
        <f aca="true" t="shared" si="5" ref="J14:J19">G14+H14</f>
        <v>179900</v>
      </c>
      <c r="K14" s="215">
        <v>246600</v>
      </c>
      <c r="L14" s="215"/>
      <c r="M14" s="215"/>
      <c r="N14" s="215">
        <f aca="true" t="shared" si="6" ref="N14:N19">K14+L14</f>
        <v>246600</v>
      </c>
    </row>
    <row r="15" spans="1:14" s="84" customFormat="1" ht="15">
      <c r="A15" s="126">
        <v>2220</v>
      </c>
      <c r="B15" s="114" t="s">
        <v>35</v>
      </c>
      <c r="C15" s="215">
        <v>10494</v>
      </c>
      <c r="D15" s="215"/>
      <c r="E15" s="215"/>
      <c r="F15" s="215">
        <f t="shared" si="3"/>
        <v>10494</v>
      </c>
      <c r="G15" s="215">
        <v>13800</v>
      </c>
      <c r="H15" s="215"/>
      <c r="I15" s="215"/>
      <c r="J15" s="215">
        <f t="shared" si="5"/>
        <v>13800</v>
      </c>
      <c r="K15" s="215">
        <v>16700</v>
      </c>
      <c r="L15" s="215"/>
      <c r="M15" s="215"/>
      <c r="N15" s="215">
        <f t="shared" si="6"/>
        <v>16700</v>
      </c>
    </row>
    <row r="16" spans="1:14" s="84" customFormat="1" ht="15">
      <c r="A16" s="126">
        <v>2230</v>
      </c>
      <c r="B16" s="114" t="s">
        <v>36</v>
      </c>
      <c r="C16" s="215">
        <v>294352</v>
      </c>
      <c r="D16" s="215"/>
      <c r="E16" s="215"/>
      <c r="F16" s="215">
        <f t="shared" si="3"/>
        <v>294352</v>
      </c>
      <c r="G16" s="215">
        <v>348000</v>
      </c>
      <c r="H16" s="215"/>
      <c r="I16" s="215"/>
      <c r="J16" s="215">
        <f t="shared" si="5"/>
        <v>348000</v>
      </c>
      <c r="K16" s="215">
        <v>374600</v>
      </c>
      <c r="L16" s="215"/>
      <c r="M16" s="215"/>
      <c r="N16" s="215">
        <f t="shared" si="6"/>
        <v>374600</v>
      </c>
    </row>
    <row r="17" spans="1:14" s="84" customFormat="1" ht="15">
      <c r="A17" s="126">
        <v>2240</v>
      </c>
      <c r="B17" s="114" t="s">
        <v>37</v>
      </c>
      <c r="C17" s="215">
        <v>52175</v>
      </c>
      <c r="D17" s="215"/>
      <c r="E17" s="215"/>
      <c r="F17" s="215">
        <f t="shared" si="3"/>
        <v>52175</v>
      </c>
      <c r="G17" s="215">
        <v>101400</v>
      </c>
      <c r="H17" s="215"/>
      <c r="I17" s="215"/>
      <c r="J17" s="215">
        <f t="shared" si="5"/>
        <v>101400</v>
      </c>
      <c r="K17" s="215">
        <v>88100</v>
      </c>
      <c r="L17" s="215"/>
      <c r="M17" s="215"/>
      <c r="N17" s="215">
        <f t="shared" si="6"/>
        <v>88100</v>
      </c>
    </row>
    <row r="18" spans="1:14" s="84" customFormat="1" ht="15">
      <c r="A18" s="126">
        <v>2250</v>
      </c>
      <c r="B18" s="114" t="s">
        <v>38</v>
      </c>
      <c r="C18" s="215">
        <v>3500</v>
      </c>
      <c r="D18" s="215"/>
      <c r="E18" s="215"/>
      <c r="F18" s="215">
        <f t="shared" si="3"/>
        <v>3500</v>
      </c>
      <c r="G18" s="215">
        <v>13200</v>
      </c>
      <c r="H18" s="215"/>
      <c r="I18" s="215"/>
      <c r="J18" s="215">
        <f t="shared" si="5"/>
        <v>13200</v>
      </c>
      <c r="K18" s="215">
        <v>12000</v>
      </c>
      <c r="L18" s="215"/>
      <c r="M18" s="215"/>
      <c r="N18" s="215">
        <f t="shared" si="6"/>
        <v>12000</v>
      </c>
    </row>
    <row r="19" spans="1:14" s="84" customFormat="1" ht="15">
      <c r="A19" s="126">
        <v>2260</v>
      </c>
      <c r="B19" s="114" t="s">
        <v>39</v>
      </c>
      <c r="C19" s="215"/>
      <c r="D19" s="215"/>
      <c r="E19" s="215"/>
      <c r="F19" s="215">
        <f t="shared" si="3"/>
        <v>0</v>
      </c>
      <c r="G19" s="215"/>
      <c r="H19" s="215"/>
      <c r="I19" s="215"/>
      <c r="J19" s="215">
        <f t="shared" si="5"/>
        <v>0</v>
      </c>
      <c r="K19" s="215"/>
      <c r="L19" s="215"/>
      <c r="M19" s="215"/>
      <c r="N19" s="215">
        <f t="shared" si="6"/>
        <v>0</v>
      </c>
    </row>
    <row r="20" spans="1:14" s="84" customFormat="1" ht="15">
      <c r="A20" s="126">
        <v>2270</v>
      </c>
      <c r="B20" s="114" t="s">
        <v>40</v>
      </c>
      <c r="C20" s="215">
        <f>SUM(C21:C26)</f>
        <v>329386</v>
      </c>
      <c r="D20" s="215">
        <f>SUM(D21:D26)</f>
        <v>0</v>
      </c>
      <c r="E20" s="215">
        <f>SUM(E21:E26)</f>
        <v>0</v>
      </c>
      <c r="F20" s="215">
        <f>SUM(F21:F26)</f>
        <v>329386</v>
      </c>
      <c r="G20" s="215">
        <f aca="true" t="shared" si="7" ref="G20:N20">SUM(G21:G26)</f>
        <v>428900</v>
      </c>
      <c r="H20" s="215">
        <f t="shared" si="7"/>
        <v>0</v>
      </c>
      <c r="I20" s="215">
        <f t="shared" si="7"/>
        <v>0</v>
      </c>
      <c r="J20" s="215">
        <f t="shared" si="7"/>
        <v>428900</v>
      </c>
      <c r="K20" s="215">
        <f t="shared" si="7"/>
        <v>467500</v>
      </c>
      <c r="L20" s="215">
        <f t="shared" si="7"/>
        <v>0</v>
      </c>
      <c r="M20" s="215">
        <f t="shared" si="7"/>
        <v>0</v>
      </c>
      <c r="N20" s="215">
        <f t="shared" si="7"/>
        <v>467500</v>
      </c>
    </row>
    <row r="21" spans="1:14" s="84" customFormat="1" ht="15">
      <c r="A21" s="126">
        <v>2271</v>
      </c>
      <c r="B21" s="114" t="s">
        <v>41</v>
      </c>
      <c r="C21" s="215"/>
      <c r="D21" s="215"/>
      <c r="E21" s="215"/>
      <c r="F21" s="215">
        <f t="shared" si="3"/>
        <v>0</v>
      </c>
      <c r="G21" s="215"/>
      <c r="H21" s="215"/>
      <c r="I21" s="215"/>
      <c r="J21" s="215">
        <f aca="true" t="shared" si="8" ref="J21:J26">G21+H21</f>
        <v>0</v>
      </c>
      <c r="K21" s="215"/>
      <c r="L21" s="215"/>
      <c r="M21" s="215"/>
      <c r="N21" s="215">
        <f aca="true" t="shared" si="9" ref="N21:N26">K21+L21</f>
        <v>0</v>
      </c>
    </row>
    <row r="22" spans="1:14" s="84" customFormat="1" ht="15">
      <c r="A22" s="126">
        <v>2272</v>
      </c>
      <c r="B22" s="114" t="s">
        <v>42</v>
      </c>
      <c r="C22" s="215">
        <v>20252</v>
      </c>
      <c r="D22" s="215"/>
      <c r="E22" s="215"/>
      <c r="F22" s="215">
        <f t="shared" si="3"/>
        <v>20252</v>
      </c>
      <c r="G22" s="215">
        <v>23600</v>
      </c>
      <c r="H22" s="215"/>
      <c r="I22" s="215"/>
      <c r="J22" s="215">
        <f t="shared" si="8"/>
        <v>23600</v>
      </c>
      <c r="K22" s="215">
        <v>28000</v>
      </c>
      <c r="L22" s="215"/>
      <c r="M22" s="215"/>
      <c r="N22" s="215">
        <f t="shared" si="9"/>
        <v>28000</v>
      </c>
    </row>
    <row r="23" spans="1:14" s="111" customFormat="1" ht="15">
      <c r="A23" s="126">
        <v>2273</v>
      </c>
      <c r="B23" s="114" t="s">
        <v>43</v>
      </c>
      <c r="C23" s="215">
        <v>119313</v>
      </c>
      <c r="D23" s="215"/>
      <c r="E23" s="215"/>
      <c r="F23" s="215">
        <f t="shared" si="3"/>
        <v>119313</v>
      </c>
      <c r="G23" s="215">
        <v>108200</v>
      </c>
      <c r="H23" s="215"/>
      <c r="I23" s="215"/>
      <c r="J23" s="215">
        <f t="shared" si="8"/>
        <v>108200</v>
      </c>
      <c r="K23" s="215">
        <v>119400</v>
      </c>
      <c r="L23" s="215"/>
      <c r="M23" s="215"/>
      <c r="N23" s="215">
        <f t="shared" si="9"/>
        <v>119400</v>
      </c>
    </row>
    <row r="24" spans="1:14" s="84" customFormat="1" ht="15">
      <c r="A24" s="126">
        <v>2274</v>
      </c>
      <c r="B24" s="114" t="s">
        <v>44</v>
      </c>
      <c r="C24" s="215">
        <v>189821</v>
      </c>
      <c r="D24" s="215"/>
      <c r="E24" s="215"/>
      <c r="F24" s="215">
        <f t="shared" si="3"/>
        <v>189821</v>
      </c>
      <c r="G24" s="215">
        <v>282100</v>
      </c>
      <c r="H24" s="215"/>
      <c r="I24" s="215"/>
      <c r="J24" s="215">
        <f t="shared" si="8"/>
        <v>282100</v>
      </c>
      <c r="K24" s="215">
        <v>303300</v>
      </c>
      <c r="L24" s="215"/>
      <c r="M24" s="215"/>
      <c r="N24" s="215">
        <f t="shared" si="9"/>
        <v>303300</v>
      </c>
    </row>
    <row r="25" spans="1:14" s="112" customFormat="1" ht="25.5">
      <c r="A25" s="126">
        <v>2275</v>
      </c>
      <c r="B25" s="114" t="s">
        <v>226</v>
      </c>
      <c r="C25" s="215"/>
      <c r="D25" s="215"/>
      <c r="E25" s="215"/>
      <c r="F25" s="215">
        <f>C25+D25</f>
        <v>0</v>
      </c>
      <c r="G25" s="215">
        <v>15000</v>
      </c>
      <c r="H25" s="215"/>
      <c r="I25" s="215"/>
      <c r="J25" s="215">
        <f t="shared" si="8"/>
        <v>15000</v>
      </c>
      <c r="K25" s="215">
        <v>16800</v>
      </c>
      <c r="L25" s="215"/>
      <c r="M25" s="215"/>
      <c r="N25" s="215">
        <f t="shared" si="9"/>
        <v>16800</v>
      </c>
    </row>
    <row r="26" spans="1:14" s="112" customFormat="1" ht="15">
      <c r="A26" s="126">
        <v>2276</v>
      </c>
      <c r="B26" s="114" t="s">
        <v>110</v>
      </c>
      <c r="C26" s="215"/>
      <c r="D26" s="215"/>
      <c r="E26" s="215"/>
      <c r="F26" s="215">
        <f t="shared" si="3"/>
        <v>0</v>
      </c>
      <c r="G26" s="215"/>
      <c r="H26" s="215"/>
      <c r="I26" s="215"/>
      <c r="J26" s="215">
        <f t="shared" si="8"/>
        <v>0</v>
      </c>
      <c r="K26" s="215"/>
      <c r="L26" s="215"/>
      <c r="M26" s="215"/>
      <c r="N26" s="215">
        <f t="shared" si="9"/>
        <v>0</v>
      </c>
    </row>
    <row r="27" spans="1:14" s="112" customFormat="1" ht="25.5">
      <c r="A27" s="126">
        <v>2280</v>
      </c>
      <c r="B27" s="114" t="s">
        <v>45</v>
      </c>
      <c r="C27" s="215">
        <f>SUM(C28:C29)</f>
        <v>0</v>
      </c>
      <c r="D27" s="215">
        <f>SUM(D28:D29)</f>
        <v>0</v>
      </c>
      <c r="E27" s="215">
        <f>SUM(E28:E29)</f>
        <v>0</v>
      </c>
      <c r="F27" s="215">
        <f>SUM(F28:F29)</f>
        <v>0</v>
      </c>
      <c r="G27" s="215">
        <f aca="true" t="shared" si="10" ref="G27:N27">SUM(G28:G29)</f>
        <v>3000</v>
      </c>
      <c r="H27" s="215">
        <f t="shared" si="10"/>
        <v>0</v>
      </c>
      <c r="I27" s="215">
        <f t="shared" si="10"/>
        <v>0</v>
      </c>
      <c r="J27" s="215">
        <f t="shared" si="10"/>
        <v>3000</v>
      </c>
      <c r="K27" s="215">
        <f t="shared" si="10"/>
        <v>0</v>
      </c>
      <c r="L27" s="215">
        <f t="shared" si="10"/>
        <v>0</v>
      </c>
      <c r="M27" s="215">
        <f t="shared" si="10"/>
        <v>0</v>
      </c>
      <c r="N27" s="215">
        <f t="shared" si="10"/>
        <v>0</v>
      </c>
    </row>
    <row r="28" spans="1:14" s="112" customFormat="1" ht="25.5">
      <c r="A28" s="126">
        <v>2281</v>
      </c>
      <c r="B28" s="114" t="s">
        <v>46</v>
      </c>
      <c r="C28" s="215"/>
      <c r="D28" s="215"/>
      <c r="E28" s="215"/>
      <c r="F28" s="215">
        <f t="shared" si="3"/>
        <v>0</v>
      </c>
      <c r="G28" s="215"/>
      <c r="H28" s="215"/>
      <c r="I28" s="215"/>
      <c r="J28" s="215">
        <f>G28+H28</f>
        <v>0</v>
      </c>
      <c r="K28" s="215"/>
      <c r="L28" s="215"/>
      <c r="M28" s="215"/>
      <c r="N28" s="215">
        <f>K28+L28</f>
        <v>0</v>
      </c>
    </row>
    <row r="29" spans="1:14" s="84" customFormat="1" ht="27" customHeight="1">
      <c r="A29" s="126">
        <v>2282</v>
      </c>
      <c r="B29" s="114" t="s">
        <v>47</v>
      </c>
      <c r="C29" s="215"/>
      <c r="D29" s="215"/>
      <c r="E29" s="215"/>
      <c r="F29" s="215">
        <f t="shared" si="3"/>
        <v>0</v>
      </c>
      <c r="G29" s="215">
        <v>3000</v>
      </c>
      <c r="H29" s="215"/>
      <c r="I29" s="215"/>
      <c r="J29" s="215">
        <f>G29+H29</f>
        <v>3000</v>
      </c>
      <c r="K29" s="215"/>
      <c r="L29" s="215"/>
      <c r="M29" s="215"/>
      <c r="N29" s="215">
        <f>K29+L29</f>
        <v>0</v>
      </c>
    </row>
    <row r="30" spans="1:14" s="84" customFormat="1" ht="15">
      <c r="A30" s="125">
        <v>2400</v>
      </c>
      <c r="B30" s="113" t="s">
        <v>48</v>
      </c>
      <c r="C30" s="214">
        <f>SUM(C31:C32)</f>
        <v>0</v>
      </c>
      <c r="D30" s="214">
        <f>SUM(D31:D32)</f>
        <v>0</v>
      </c>
      <c r="E30" s="214">
        <f>SUM(E31:E32)</f>
        <v>0</v>
      </c>
      <c r="F30" s="214">
        <f>SUM(F31:F32)</f>
        <v>0</v>
      </c>
      <c r="G30" s="214">
        <f aca="true" t="shared" si="11" ref="G30:N30">SUM(G31:G32)</f>
        <v>0</v>
      </c>
      <c r="H30" s="214">
        <f t="shared" si="11"/>
        <v>0</v>
      </c>
      <c r="I30" s="214">
        <f t="shared" si="11"/>
        <v>0</v>
      </c>
      <c r="J30" s="214">
        <f t="shared" si="11"/>
        <v>0</v>
      </c>
      <c r="K30" s="214">
        <f t="shared" si="11"/>
        <v>0</v>
      </c>
      <c r="L30" s="214">
        <f t="shared" si="11"/>
        <v>0</v>
      </c>
      <c r="M30" s="214">
        <f t="shared" si="11"/>
        <v>0</v>
      </c>
      <c r="N30" s="214">
        <f t="shared" si="11"/>
        <v>0</v>
      </c>
    </row>
    <row r="31" spans="1:14" s="84" customFormat="1" ht="15">
      <c r="A31" s="126">
        <v>2410</v>
      </c>
      <c r="B31" s="114" t="s">
        <v>49</v>
      </c>
      <c r="C31" s="215"/>
      <c r="D31" s="215"/>
      <c r="E31" s="215"/>
      <c r="F31" s="215">
        <f t="shared" si="3"/>
        <v>0</v>
      </c>
      <c r="G31" s="215"/>
      <c r="H31" s="215"/>
      <c r="I31" s="215"/>
      <c r="J31" s="215">
        <f aca="true" t="shared" si="12" ref="J31:J36">G31+H31</f>
        <v>0</v>
      </c>
      <c r="K31" s="215"/>
      <c r="L31" s="215"/>
      <c r="M31" s="215"/>
      <c r="N31" s="215">
        <f aca="true" t="shared" si="13" ref="N31:N36">K31+L31</f>
        <v>0</v>
      </c>
    </row>
    <row r="32" spans="1:14" s="84" customFormat="1" ht="15">
      <c r="A32" s="126">
        <v>2420</v>
      </c>
      <c r="B32" s="114" t="s">
        <v>50</v>
      </c>
      <c r="C32" s="215"/>
      <c r="D32" s="215"/>
      <c r="E32" s="215"/>
      <c r="F32" s="215">
        <f t="shared" si="3"/>
        <v>0</v>
      </c>
      <c r="G32" s="215"/>
      <c r="H32" s="215"/>
      <c r="I32" s="215"/>
      <c r="J32" s="215">
        <f t="shared" si="12"/>
        <v>0</v>
      </c>
      <c r="K32" s="215"/>
      <c r="L32" s="215"/>
      <c r="M32" s="215"/>
      <c r="N32" s="215">
        <f t="shared" si="13"/>
        <v>0</v>
      </c>
    </row>
    <row r="33" spans="1:14" s="84" customFormat="1" ht="15">
      <c r="A33" s="125">
        <v>2600</v>
      </c>
      <c r="B33" s="113" t="s">
        <v>51</v>
      </c>
      <c r="C33" s="214">
        <f>SUM(C34:C36)</f>
        <v>0</v>
      </c>
      <c r="D33" s="214">
        <f>SUM(D34:D36)</f>
        <v>0</v>
      </c>
      <c r="E33" s="214">
        <f>SUM(E34:E36)</f>
        <v>0</v>
      </c>
      <c r="F33" s="214">
        <f t="shared" si="3"/>
        <v>0</v>
      </c>
      <c r="G33" s="214">
        <f>SUM(G34:G36)</f>
        <v>0</v>
      </c>
      <c r="H33" s="214">
        <f>SUM(H34:H36)</f>
        <v>0</v>
      </c>
      <c r="I33" s="214">
        <f>SUM(I34:I36)</f>
        <v>0</v>
      </c>
      <c r="J33" s="214">
        <f t="shared" si="12"/>
        <v>0</v>
      </c>
      <c r="K33" s="214">
        <f>SUM(K34:K36)</f>
        <v>0</v>
      </c>
      <c r="L33" s="214">
        <f>SUM(L34:L36)</f>
        <v>0</v>
      </c>
      <c r="M33" s="214">
        <f>SUM(M34:M36)</f>
        <v>0</v>
      </c>
      <c r="N33" s="214">
        <f t="shared" si="13"/>
        <v>0</v>
      </c>
    </row>
    <row r="34" spans="1:14" s="84" customFormat="1" ht="25.5">
      <c r="A34" s="126">
        <v>2610</v>
      </c>
      <c r="B34" s="114" t="s">
        <v>52</v>
      </c>
      <c r="C34" s="215"/>
      <c r="D34" s="215"/>
      <c r="E34" s="215"/>
      <c r="F34" s="215">
        <f t="shared" si="3"/>
        <v>0</v>
      </c>
      <c r="G34" s="215"/>
      <c r="H34" s="215"/>
      <c r="I34" s="215"/>
      <c r="J34" s="215">
        <f t="shared" si="12"/>
        <v>0</v>
      </c>
      <c r="K34" s="215"/>
      <c r="L34" s="215"/>
      <c r="M34" s="215"/>
      <c r="N34" s="215">
        <f t="shared" si="13"/>
        <v>0</v>
      </c>
    </row>
    <row r="35" spans="1:14" s="84" customFormat="1" ht="25.5">
      <c r="A35" s="127">
        <v>2620</v>
      </c>
      <c r="B35" s="115" t="s">
        <v>53</v>
      </c>
      <c r="C35" s="216"/>
      <c r="D35" s="216"/>
      <c r="E35" s="216"/>
      <c r="F35" s="216">
        <f t="shared" si="3"/>
        <v>0</v>
      </c>
      <c r="G35" s="216"/>
      <c r="H35" s="216"/>
      <c r="I35" s="216"/>
      <c r="J35" s="216">
        <f t="shared" si="12"/>
        <v>0</v>
      </c>
      <c r="K35" s="216"/>
      <c r="L35" s="216"/>
      <c r="M35" s="216"/>
      <c r="N35" s="216">
        <f t="shared" si="13"/>
        <v>0</v>
      </c>
    </row>
    <row r="36" spans="1:14" s="84" customFormat="1" ht="25.5">
      <c r="A36" s="128">
        <v>2630</v>
      </c>
      <c r="B36" s="116" t="s">
        <v>54</v>
      </c>
      <c r="C36" s="215"/>
      <c r="D36" s="215"/>
      <c r="E36" s="215"/>
      <c r="F36" s="215">
        <f t="shared" si="3"/>
        <v>0</v>
      </c>
      <c r="G36" s="215"/>
      <c r="H36" s="215"/>
      <c r="I36" s="215"/>
      <c r="J36" s="215">
        <f t="shared" si="12"/>
        <v>0</v>
      </c>
      <c r="K36" s="215"/>
      <c r="L36" s="215"/>
      <c r="M36" s="215"/>
      <c r="N36" s="215">
        <f t="shared" si="13"/>
        <v>0</v>
      </c>
    </row>
    <row r="37" spans="1:14" s="84" customFormat="1" ht="15">
      <c r="A37" s="129">
        <v>2700</v>
      </c>
      <c r="B37" s="117" t="s">
        <v>55</v>
      </c>
      <c r="C37" s="214">
        <f>SUM(C38:C40)</f>
        <v>0</v>
      </c>
      <c r="D37" s="214">
        <f>SUM(D38:D40)</f>
        <v>0</v>
      </c>
      <c r="E37" s="214">
        <f>SUM(E38:E40)</f>
        <v>0</v>
      </c>
      <c r="F37" s="214">
        <f>SUM(F38:F40)</f>
        <v>0</v>
      </c>
      <c r="G37" s="214">
        <f aca="true" t="shared" si="14" ref="G37:N37">SUM(G38:G40)</f>
        <v>0</v>
      </c>
      <c r="H37" s="214">
        <f t="shared" si="14"/>
        <v>0</v>
      </c>
      <c r="I37" s="214">
        <f t="shared" si="14"/>
        <v>0</v>
      </c>
      <c r="J37" s="214">
        <f t="shared" si="14"/>
        <v>0</v>
      </c>
      <c r="K37" s="214">
        <f t="shared" si="14"/>
        <v>0</v>
      </c>
      <c r="L37" s="214">
        <f t="shared" si="14"/>
        <v>0</v>
      </c>
      <c r="M37" s="214">
        <f t="shared" si="14"/>
        <v>0</v>
      </c>
      <c r="N37" s="214">
        <f t="shared" si="14"/>
        <v>0</v>
      </c>
    </row>
    <row r="38" spans="1:14" s="84" customFormat="1" ht="15">
      <c r="A38" s="128">
        <v>2710</v>
      </c>
      <c r="B38" s="116" t="s">
        <v>56</v>
      </c>
      <c r="C38" s="215"/>
      <c r="D38" s="215"/>
      <c r="E38" s="215"/>
      <c r="F38" s="215">
        <f>C38+D38</f>
        <v>0</v>
      </c>
      <c r="G38" s="215"/>
      <c r="H38" s="215"/>
      <c r="I38" s="215"/>
      <c r="J38" s="215">
        <f>G38+H38</f>
        <v>0</v>
      </c>
      <c r="K38" s="215"/>
      <c r="L38" s="215"/>
      <c r="M38" s="215"/>
      <c r="N38" s="215">
        <f>K38+L38</f>
        <v>0</v>
      </c>
    </row>
    <row r="39" spans="1:14" s="84" customFormat="1" ht="15">
      <c r="A39" s="130">
        <v>2720</v>
      </c>
      <c r="B39" s="118" t="s">
        <v>57</v>
      </c>
      <c r="C39" s="217"/>
      <c r="D39" s="217"/>
      <c r="E39" s="217"/>
      <c r="F39" s="217">
        <f>C39+D39</f>
        <v>0</v>
      </c>
      <c r="G39" s="217"/>
      <c r="H39" s="217"/>
      <c r="I39" s="217"/>
      <c r="J39" s="217">
        <f>G39+H39</f>
        <v>0</v>
      </c>
      <c r="K39" s="217"/>
      <c r="L39" s="217"/>
      <c r="M39" s="217"/>
      <c r="N39" s="217">
        <f>K39+L39</f>
        <v>0</v>
      </c>
    </row>
    <row r="40" spans="1:14" s="84" customFormat="1" ht="15">
      <c r="A40" s="126">
        <v>2730</v>
      </c>
      <c r="B40" s="114" t="s">
        <v>58</v>
      </c>
      <c r="C40" s="215"/>
      <c r="D40" s="215"/>
      <c r="E40" s="215"/>
      <c r="F40" s="215">
        <f>C40+D40</f>
        <v>0</v>
      </c>
      <c r="G40" s="215"/>
      <c r="H40" s="215"/>
      <c r="I40" s="215"/>
      <c r="J40" s="215">
        <f>G40+H40</f>
        <v>0</v>
      </c>
      <c r="K40" s="215"/>
      <c r="L40" s="215"/>
      <c r="M40" s="215"/>
      <c r="N40" s="215">
        <f>K40+L40</f>
        <v>0</v>
      </c>
    </row>
    <row r="41" spans="1:14" s="84" customFormat="1" ht="15">
      <c r="A41" s="125">
        <v>2800</v>
      </c>
      <c r="B41" s="113" t="s">
        <v>59</v>
      </c>
      <c r="C41" s="214">
        <v>1600</v>
      </c>
      <c r="D41" s="214"/>
      <c r="E41" s="214"/>
      <c r="F41" s="214">
        <f>C41+D41</f>
        <v>1600</v>
      </c>
      <c r="G41" s="214">
        <v>1800</v>
      </c>
      <c r="H41" s="214"/>
      <c r="I41" s="214"/>
      <c r="J41" s="214">
        <f>G41+H41</f>
        <v>1800</v>
      </c>
      <c r="K41" s="214">
        <v>1800</v>
      </c>
      <c r="L41" s="214"/>
      <c r="M41" s="214"/>
      <c r="N41" s="214">
        <f>K41+L41</f>
        <v>1800</v>
      </c>
    </row>
    <row r="42" spans="1:14" ht="15.75">
      <c r="A42" s="88"/>
      <c r="B42" s="89"/>
      <c r="C42" s="90"/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</row>
    <row r="43" spans="1:14" ht="15.75">
      <c r="A43" s="88"/>
      <c r="B43" s="89"/>
      <c r="C43" s="90"/>
      <c r="D43" s="90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s="36" customFormat="1" ht="12.75">
      <c r="N44" s="37" t="s">
        <v>114</v>
      </c>
    </row>
    <row r="45" spans="1:14" s="84" customFormat="1" ht="15" customHeight="1">
      <c r="A45" s="307" t="s">
        <v>159</v>
      </c>
      <c r="B45" s="307" t="s">
        <v>99</v>
      </c>
      <c r="C45" s="293" t="s">
        <v>173</v>
      </c>
      <c r="D45" s="294"/>
      <c r="E45" s="294"/>
      <c r="F45" s="295"/>
      <c r="G45" s="293" t="s">
        <v>174</v>
      </c>
      <c r="H45" s="294"/>
      <c r="I45" s="294"/>
      <c r="J45" s="295"/>
      <c r="K45" s="293" t="s">
        <v>175</v>
      </c>
      <c r="L45" s="294"/>
      <c r="M45" s="294"/>
      <c r="N45" s="295"/>
    </row>
    <row r="46" spans="1:14" s="84" customFormat="1" ht="60" customHeight="1">
      <c r="A46" s="308"/>
      <c r="B46" s="308"/>
      <c r="C46" s="185" t="s">
        <v>25</v>
      </c>
      <c r="D46" s="123" t="s">
        <v>26</v>
      </c>
      <c r="E46" s="165" t="s">
        <v>118</v>
      </c>
      <c r="F46" s="165" t="s">
        <v>121</v>
      </c>
      <c r="G46" s="185" t="s">
        <v>25</v>
      </c>
      <c r="H46" s="123" t="s">
        <v>26</v>
      </c>
      <c r="I46" s="165" t="s">
        <v>118</v>
      </c>
      <c r="J46" s="165" t="s">
        <v>122</v>
      </c>
      <c r="K46" s="185" t="s">
        <v>25</v>
      </c>
      <c r="L46" s="123" t="s">
        <v>26</v>
      </c>
      <c r="M46" s="165" t="s">
        <v>118</v>
      </c>
      <c r="N46" s="165" t="s">
        <v>19</v>
      </c>
    </row>
    <row r="47" spans="1:14" s="84" customFormat="1" ht="15">
      <c r="A47" s="67">
        <v>1</v>
      </c>
      <c r="B47" s="67">
        <v>2</v>
      </c>
      <c r="C47" s="29">
        <v>3</v>
      </c>
      <c r="D47" s="29">
        <v>4</v>
      </c>
      <c r="E47" s="29">
        <v>5</v>
      </c>
      <c r="F47" s="29">
        <v>6</v>
      </c>
      <c r="G47" s="29">
        <v>7</v>
      </c>
      <c r="H47" s="29">
        <v>8</v>
      </c>
      <c r="I47" s="29">
        <v>9</v>
      </c>
      <c r="J47" s="29">
        <v>10</v>
      </c>
      <c r="K47" s="29">
        <v>11</v>
      </c>
      <c r="L47" s="29">
        <v>12</v>
      </c>
      <c r="M47" s="29">
        <v>13</v>
      </c>
      <c r="N47" s="29">
        <v>14</v>
      </c>
    </row>
    <row r="48" spans="1:14" s="84" customFormat="1" ht="15">
      <c r="A48" s="125">
        <v>3000</v>
      </c>
      <c r="B48" s="113" t="s">
        <v>60</v>
      </c>
      <c r="C48" s="214">
        <f>C49+C63</f>
        <v>0</v>
      </c>
      <c r="D48" s="214">
        <f>D49+D63</f>
        <v>31500</v>
      </c>
      <c r="E48" s="214">
        <f>E49+E63</f>
        <v>31500</v>
      </c>
      <c r="F48" s="214">
        <f>F49+F63</f>
        <v>31500</v>
      </c>
      <c r="G48" s="214">
        <f aca="true" t="shared" si="15" ref="G48:N48">G49+G63</f>
        <v>0</v>
      </c>
      <c r="H48" s="214">
        <f t="shared" si="15"/>
        <v>99000</v>
      </c>
      <c r="I48" s="214">
        <f t="shared" si="15"/>
        <v>99000</v>
      </c>
      <c r="J48" s="214">
        <f t="shared" si="15"/>
        <v>99000</v>
      </c>
      <c r="K48" s="214">
        <f t="shared" si="15"/>
        <v>0</v>
      </c>
      <c r="L48" s="214">
        <f t="shared" si="15"/>
        <v>136900</v>
      </c>
      <c r="M48" s="214">
        <f t="shared" si="15"/>
        <v>136900</v>
      </c>
      <c r="N48" s="214">
        <f t="shared" si="15"/>
        <v>136900</v>
      </c>
    </row>
    <row r="49" spans="1:14" s="84" customFormat="1" ht="15">
      <c r="A49" s="125">
        <v>3100</v>
      </c>
      <c r="B49" s="113" t="s">
        <v>61</v>
      </c>
      <c r="C49" s="214">
        <f aca="true" t="shared" si="16" ref="C49:K49">C50+C51+C54+C57+C61+C62</f>
        <v>0</v>
      </c>
      <c r="D49" s="214">
        <f t="shared" si="16"/>
        <v>31500</v>
      </c>
      <c r="E49" s="214">
        <f t="shared" si="16"/>
        <v>31500</v>
      </c>
      <c r="F49" s="214">
        <f t="shared" si="16"/>
        <v>31500</v>
      </c>
      <c r="G49" s="214">
        <f t="shared" si="16"/>
        <v>0</v>
      </c>
      <c r="H49" s="214">
        <f t="shared" si="16"/>
        <v>99000</v>
      </c>
      <c r="I49" s="214">
        <f t="shared" si="16"/>
        <v>99000</v>
      </c>
      <c r="J49" s="214">
        <f t="shared" si="16"/>
        <v>99000</v>
      </c>
      <c r="K49" s="214">
        <f t="shared" si="16"/>
        <v>0</v>
      </c>
      <c r="L49" s="214">
        <v>136900</v>
      </c>
      <c r="M49" s="214">
        <f>L49</f>
        <v>136900</v>
      </c>
      <c r="N49" s="214">
        <f>M49</f>
        <v>136900</v>
      </c>
    </row>
    <row r="50" spans="1:14" s="84" customFormat="1" ht="25.5">
      <c r="A50" s="126">
        <v>3110</v>
      </c>
      <c r="B50" s="114" t="s">
        <v>62</v>
      </c>
      <c r="C50" s="215"/>
      <c r="D50" s="215">
        <v>31500</v>
      </c>
      <c r="E50" s="215">
        <v>31500</v>
      </c>
      <c r="F50" s="215">
        <f aca="true" t="shared" si="17" ref="F50:F67">C50+D50</f>
        <v>31500</v>
      </c>
      <c r="G50" s="215"/>
      <c r="H50" s="215">
        <v>99000</v>
      </c>
      <c r="I50" s="215">
        <f>H50</f>
        <v>99000</v>
      </c>
      <c r="J50" s="215">
        <f>G50+H50</f>
        <v>99000</v>
      </c>
      <c r="K50" s="215"/>
      <c r="L50" s="215"/>
      <c r="M50" s="215"/>
      <c r="N50" s="215">
        <f>K50+L50</f>
        <v>0</v>
      </c>
    </row>
    <row r="51" spans="1:14" s="84" customFormat="1" ht="15">
      <c r="A51" s="126">
        <v>3120</v>
      </c>
      <c r="B51" s="114" t="s">
        <v>63</v>
      </c>
      <c r="C51" s="215">
        <f>SUM(C52:C53)</f>
        <v>0</v>
      </c>
      <c r="D51" s="215">
        <f>SUM(D52:D53)</f>
        <v>0</v>
      </c>
      <c r="E51" s="215">
        <f>SUM(E52:E53)</f>
        <v>0</v>
      </c>
      <c r="F51" s="215">
        <f>SUM(F52:F53)</f>
        <v>0</v>
      </c>
      <c r="G51" s="215">
        <f aca="true" t="shared" si="18" ref="G51:N51">SUM(G52:G53)</f>
        <v>0</v>
      </c>
      <c r="H51" s="215">
        <f t="shared" si="18"/>
        <v>0</v>
      </c>
      <c r="I51" s="215">
        <f t="shared" si="18"/>
        <v>0</v>
      </c>
      <c r="J51" s="215">
        <f t="shared" si="18"/>
        <v>0</v>
      </c>
      <c r="K51" s="215">
        <f t="shared" si="18"/>
        <v>0</v>
      </c>
      <c r="L51" s="215">
        <f t="shared" si="18"/>
        <v>0</v>
      </c>
      <c r="M51" s="215">
        <f t="shared" si="18"/>
        <v>0</v>
      </c>
      <c r="N51" s="215">
        <f t="shared" si="18"/>
        <v>0</v>
      </c>
    </row>
    <row r="52" spans="1:14" s="84" customFormat="1" ht="15">
      <c r="A52" s="126">
        <v>3121</v>
      </c>
      <c r="B52" s="114" t="s">
        <v>64</v>
      </c>
      <c r="C52" s="215"/>
      <c r="D52" s="215"/>
      <c r="E52" s="215"/>
      <c r="F52" s="215">
        <f t="shared" si="17"/>
        <v>0</v>
      </c>
      <c r="G52" s="215"/>
      <c r="H52" s="215"/>
      <c r="I52" s="215"/>
      <c r="J52" s="215">
        <f>G52+H52</f>
        <v>0</v>
      </c>
      <c r="K52" s="215"/>
      <c r="L52" s="215"/>
      <c r="M52" s="215"/>
      <c r="N52" s="215">
        <f>K52+L52</f>
        <v>0</v>
      </c>
    </row>
    <row r="53" spans="1:14" s="84" customFormat="1" ht="15">
      <c r="A53" s="126">
        <v>3122</v>
      </c>
      <c r="B53" s="114" t="s">
        <v>65</v>
      </c>
      <c r="C53" s="215"/>
      <c r="D53" s="215"/>
      <c r="E53" s="215"/>
      <c r="F53" s="215">
        <f t="shared" si="17"/>
        <v>0</v>
      </c>
      <c r="G53" s="215"/>
      <c r="H53" s="215"/>
      <c r="I53" s="215"/>
      <c r="J53" s="215">
        <f>G53+H53</f>
        <v>0</v>
      </c>
      <c r="K53" s="215"/>
      <c r="L53" s="215"/>
      <c r="M53" s="215"/>
      <c r="N53" s="215">
        <f>K53+L53</f>
        <v>0</v>
      </c>
    </row>
    <row r="54" spans="1:14" s="84" customFormat="1" ht="15">
      <c r="A54" s="126">
        <v>3130</v>
      </c>
      <c r="B54" s="114" t="s">
        <v>66</v>
      </c>
      <c r="C54" s="215">
        <f>SUM(C55:C56)</f>
        <v>0</v>
      </c>
      <c r="D54" s="215">
        <f>SUM(D55:D56)</f>
        <v>0</v>
      </c>
      <c r="E54" s="215">
        <f>SUM(E55:E56)</f>
        <v>0</v>
      </c>
      <c r="F54" s="215">
        <f>SUM(F55:F56)</f>
        <v>0</v>
      </c>
      <c r="G54" s="215">
        <f aca="true" t="shared" si="19" ref="G54:N54">SUM(G55:G56)</f>
        <v>0</v>
      </c>
      <c r="H54" s="215">
        <f t="shared" si="19"/>
        <v>0</v>
      </c>
      <c r="I54" s="215">
        <f t="shared" si="19"/>
        <v>0</v>
      </c>
      <c r="J54" s="215">
        <f t="shared" si="19"/>
        <v>0</v>
      </c>
      <c r="K54" s="215">
        <f t="shared" si="19"/>
        <v>0</v>
      </c>
      <c r="L54" s="215">
        <f t="shared" si="19"/>
        <v>0</v>
      </c>
      <c r="M54" s="215">
        <f t="shared" si="19"/>
        <v>0</v>
      </c>
      <c r="N54" s="215">
        <f t="shared" si="19"/>
        <v>0</v>
      </c>
    </row>
    <row r="55" spans="1:14" s="84" customFormat="1" ht="15">
      <c r="A55" s="126">
        <v>3131</v>
      </c>
      <c r="B55" s="114" t="s">
        <v>67</v>
      </c>
      <c r="C55" s="215"/>
      <c r="D55" s="215"/>
      <c r="E55" s="215"/>
      <c r="F55" s="215">
        <f t="shared" si="17"/>
        <v>0</v>
      </c>
      <c r="G55" s="215"/>
      <c r="H55" s="215"/>
      <c r="I55" s="215"/>
      <c r="J55" s="215">
        <f>G55+H55</f>
        <v>0</v>
      </c>
      <c r="K55" s="215"/>
      <c r="L55" s="215"/>
      <c r="M55" s="215"/>
      <c r="N55" s="215">
        <f>K55+L55</f>
        <v>0</v>
      </c>
    </row>
    <row r="56" spans="1:14" s="84" customFormat="1" ht="15">
      <c r="A56" s="126">
        <v>3132</v>
      </c>
      <c r="B56" s="114" t="s">
        <v>68</v>
      </c>
      <c r="C56" s="215"/>
      <c r="D56" s="215"/>
      <c r="E56" s="215"/>
      <c r="F56" s="215">
        <f t="shared" si="17"/>
        <v>0</v>
      </c>
      <c r="G56" s="215"/>
      <c r="H56" s="215"/>
      <c r="I56" s="215"/>
      <c r="J56" s="215">
        <f>G56+H56</f>
        <v>0</v>
      </c>
      <c r="K56" s="215"/>
      <c r="L56" s="215"/>
      <c r="M56" s="215"/>
      <c r="N56" s="215">
        <f>K56+L56</f>
        <v>0</v>
      </c>
    </row>
    <row r="57" spans="1:14" s="84" customFormat="1" ht="15">
      <c r="A57" s="126">
        <v>3140</v>
      </c>
      <c r="B57" s="114" t="s">
        <v>69</v>
      </c>
      <c r="C57" s="215">
        <f>SUM(C58:C60)</f>
        <v>0</v>
      </c>
      <c r="D57" s="215">
        <f>SUM(D58:D60)</f>
        <v>0</v>
      </c>
      <c r="E57" s="215">
        <f>SUM(E58:E60)</f>
        <v>0</v>
      </c>
      <c r="F57" s="215">
        <f>SUM(F58:F60)</f>
        <v>0</v>
      </c>
      <c r="G57" s="215">
        <f aca="true" t="shared" si="20" ref="G57:N57">SUM(G58:G60)</f>
        <v>0</v>
      </c>
      <c r="H57" s="215">
        <f t="shared" si="20"/>
        <v>0</v>
      </c>
      <c r="I57" s="215">
        <f t="shared" si="20"/>
        <v>0</v>
      </c>
      <c r="J57" s="215">
        <f t="shared" si="20"/>
        <v>0</v>
      </c>
      <c r="K57" s="215">
        <f t="shared" si="20"/>
        <v>0</v>
      </c>
      <c r="L57" s="215">
        <f t="shared" si="20"/>
        <v>0</v>
      </c>
      <c r="M57" s="215">
        <f t="shared" si="20"/>
        <v>0</v>
      </c>
      <c r="N57" s="215">
        <f t="shared" si="20"/>
        <v>0</v>
      </c>
    </row>
    <row r="58" spans="1:14" s="84" customFormat="1" ht="15">
      <c r="A58" s="126">
        <v>3141</v>
      </c>
      <c r="B58" s="114" t="s">
        <v>70</v>
      </c>
      <c r="C58" s="215"/>
      <c r="D58" s="215"/>
      <c r="E58" s="215"/>
      <c r="F58" s="215">
        <f t="shared" si="17"/>
        <v>0</v>
      </c>
      <c r="G58" s="215"/>
      <c r="H58" s="215"/>
      <c r="I58" s="215"/>
      <c r="J58" s="215">
        <f>G58+H58</f>
        <v>0</v>
      </c>
      <c r="K58" s="215"/>
      <c r="L58" s="215"/>
      <c r="M58" s="215"/>
      <c r="N58" s="215">
        <f>K58+L58</f>
        <v>0</v>
      </c>
    </row>
    <row r="59" spans="1:14" s="84" customFormat="1" ht="15">
      <c r="A59" s="126">
        <v>3142</v>
      </c>
      <c r="B59" s="114" t="s">
        <v>71</v>
      </c>
      <c r="C59" s="215"/>
      <c r="D59" s="215"/>
      <c r="E59" s="215"/>
      <c r="F59" s="215">
        <f t="shared" si="17"/>
        <v>0</v>
      </c>
      <c r="G59" s="215"/>
      <c r="H59" s="215"/>
      <c r="I59" s="215"/>
      <c r="J59" s="215">
        <f>G59+H59</f>
        <v>0</v>
      </c>
      <c r="K59" s="215"/>
      <c r="L59" s="215"/>
      <c r="M59" s="215"/>
      <c r="N59" s="215">
        <f>K59+L59</f>
        <v>0</v>
      </c>
    </row>
    <row r="60" spans="1:14" s="84" customFormat="1" ht="15" customHeight="1">
      <c r="A60" s="126">
        <v>3143</v>
      </c>
      <c r="B60" s="114" t="s">
        <v>72</v>
      </c>
      <c r="C60" s="215"/>
      <c r="D60" s="215"/>
      <c r="E60" s="215"/>
      <c r="F60" s="215">
        <f t="shared" si="17"/>
        <v>0</v>
      </c>
      <c r="G60" s="215"/>
      <c r="H60" s="215"/>
      <c r="I60" s="215"/>
      <c r="J60" s="215">
        <f>G60+H60</f>
        <v>0</v>
      </c>
      <c r="K60" s="215"/>
      <c r="L60" s="215"/>
      <c r="M60" s="215"/>
      <c r="N60" s="215">
        <f>K60+L60</f>
        <v>0</v>
      </c>
    </row>
    <row r="61" spans="1:14" s="84" customFormat="1" ht="15">
      <c r="A61" s="126">
        <v>3150</v>
      </c>
      <c r="B61" s="114" t="s">
        <v>73</v>
      </c>
      <c r="C61" s="215"/>
      <c r="D61" s="215"/>
      <c r="E61" s="215"/>
      <c r="F61" s="215">
        <f t="shared" si="17"/>
        <v>0</v>
      </c>
      <c r="G61" s="215"/>
      <c r="H61" s="215"/>
      <c r="I61" s="215"/>
      <c r="J61" s="215">
        <f>G61+H61</f>
        <v>0</v>
      </c>
      <c r="K61" s="215"/>
      <c r="L61" s="215"/>
      <c r="M61" s="215"/>
      <c r="N61" s="215">
        <f>K61+L61</f>
        <v>0</v>
      </c>
    </row>
    <row r="62" spans="1:14" s="84" customFormat="1" ht="15">
      <c r="A62" s="126">
        <v>3160</v>
      </c>
      <c r="B62" s="114" t="s">
        <v>74</v>
      </c>
      <c r="C62" s="215"/>
      <c r="D62" s="215"/>
      <c r="E62" s="215"/>
      <c r="F62" s="215">
        <f t="shared" si="17"/>
        <v>0</v>
      </c>
      <c r="G62" s="215"/>
      <c r="H62" s="215"/>
      <c r="I62" s="215"/>
      <c r="J62" s="215">
        <f>G62+H62</f>
        <v>0</v>
      </c>
      <c r="K62" s="215"/>
      <c r="L62" s="215"/>
      <c r="M62" s="215"/>
      <c r="N62" s="215">
        <f>K62+L62</f>
        <v>0</v>
      </c>
    </row>
    <row r="63" spans="1:14" s="84" customFormat="1" ht="15">
      <c r="A63" s="125">
        <v>3200</v>
      </c>
      <c r="B63" s="113" t="s">
        <v>75</v>
      </c>
      <c r="C63" s="214">
        <f>SUM(C64:C67)</f>
        <v>0</v>
      </c>
      <c r="D63" s="214">
        <f>SUM(D64:D67)</f>
        <v>0</v>
      </c>
      <c r="E63" s="214">
        <f>SUM(E64:E67)</f>
        <v>0</v>
      </c>
      <c r="F63" s="214">
        <f>SUM(F64:F67)</f>
        <v>0</v>
      </c>
      <c r="G63" s="214">
        <f aca="true" t="shared" si="21" ref="G63:N63">SUM(G64:G67)</f>
        <v>0</v>
      </c>
      <c r="H63" s="214">
        <f t="shared" si="21"/>
        <v>0</v>
      </c>
      <c r="I63" s="214">
        <f t="shared" si="21"/>
        <v>0</v>
      </c>
      <c r="J63" s="214">
        <f t="shared" si="21"/>
        <v>0</v>
      </c>
      <c r="K63" s="214">
        <f t="shared" si="21"/>
        <v>0</v>
      </c>
      <c r="L63" s="214">
        <f t="shared" si="21"/>
        <v>0</v>
      </c>
      <c r="M63" s="214">
        <f t="shared" si="21"/>
        <v>0</v>
      </c>
      <c r="N63" s="214">
        <f t="shared" si="21"/>
        <v>0</v>
      </c>
    </row>
    <row r="64" spans="1:14" s="84" customFormat="1" ht="25.5">
      <c r="A64" s="126">
        <v>3210</v>
      </c>
      <c r="B64" s="114" t="s">
        <v>76</v>
      </c>
      <c r="C64" s="215"/>
      <c r="D64" s="215"/>
      <c r="E64" s="215"/>
      <c r="F64" s="215">
        <f t="shared" si="17"/>
        <v>0</v>
      </c>
      <c r="G64" s="215"/>
      <c r="H64" s="215"/>
      <c r="I64" s="215"/>
      <c r="J64" s="215">
        <f>G64+H64</f>
        <v>0</v>
      </c>
      <c r="K64" s="215"/>
      <c r="L64" s="215"/>
      <c r="M64" s="215"/>
      <c r="N64" s="215">
        <f>K64+L64</f>
        <v>0</v>
      </c>
    </row>
    <row r="65" spans="1:14" s="84" customFormat="1" ht="25.5">
      <c r="A65" s="126">
        <v>3220</v>
      </c>
      <c r="B65" s="114" t="s">
        <v>77</v>
      </c>
      <c r="C65" s="215"/>
      <c r="D65" s="215"/>
      <c r="E65" s="215"/>
      <c r="F65" s="215">
        <f t="shared" si="17"/>
        <v>0</v>
      </c>
      <c r="G65" s="215"/>
      <c r="H65" s="215"/>
      <c r="I65" s="215"/>
      <c r="J65" s="215">
        <f>G65+H65</f>
        <v>0</v>
      </c>
      <c r="K65" s="215"/>
      <c r="L65" s="215"/>
      <c r="M65" s="215"/>
      <c r="N65" s="215">
        <f>K65+L65</f>
        <v>0</v>
      </c>
    </row>
    <row r="66" spans="1:14" s="84" customFormat="1" ht="25.5">
      <c r="A66" s="126">
        <v>3230</v>
      </c>
      <c r="B66" s="114" t="s">
        <v>78</v>
      </c>
      <c r="C66" s="215"/>
      <c r="D66" s="215"/>
      <c r="E66" s="215"/>
      <c r="F66" s="215">
        <f t="shared" si="17"/>
        <v>0</v>
      </c>
      <c r="G66" s="215"/>
      <c r="H66" s="215"/>
      <c r="I66" s="215"/>
      <c r="J66" s="215">
        <f>G66+H66</f>
        <v>0</v>
      </c>
      <c r="K66" s="215"/>
      <c r="L66" s="215"/>
      <c r="M66" s="215"/>
      <c r="N66" s="215">
        <f>K66+L66</f>
        <v>0</v>
      </c>
    </row>
    <row r="67" spans="1:14" s="84" customFormat="1" ht="15">
      <c r="A67" s="127">
        <v>3240</v>
      </c>
      <c r="B67" s="114" t="s">
        <v>79</v>
      </c>
      <c r="C67" s="215"/>
      <c r="D67" s="215"/>
      <c r="E67" s="215"/>
      <c r="F67" s="215">
        <f t="shared" si="17"/>
        <v>0</v>
      </c>
      <c r="G67" s="215"/>
      <c r="H67" s="215"/>
      <c r="I67" s="215"/>
      <c r="J67" s="215">
        <f>G67+H67</f>
        <v>0</v>
      </c>
      <c r="K67" s="215"/>
      <c r="L67" s="215"/>
      <c r="M67" s="215"/>
      <c r="N67" s="215">
        <f>K67+L67</f>
        <v>0</v>
      </c>
    </row>
    <row r="68" spans="1:14" s="111" customFormat="1" ht="14.25">
      <c r="A68" s="179"/>
      <c r="B68" s="107" t="s">
        <v>115</v>
      </c>
      <c r="C68" s="244">
        <f aca="true" t="shared" si="22" ref="C68:N68">C7+C48</f>
        <v>3805334</v>
      </c>
      <c r="D68" s="244">
        <f t="shared" si="22"/>
        <v>31500</v>
      </c>
      <c r="E68" s="244">
        <f t="shared" si="22"/>
        <v>31500</v>
      </c>
      <c r="F68" s="244">
        <f t="shared" si="22"/>
        <v>3836834</v>
      </c>
      <c r="G68" s="244">
        <f t="shared" si="22"/>
        <v>4429100</v>
      </c>
      <c r="H68" s="244">
        <f t="shared" si="22"/>
        <v>99000</v>
      </c>
      <c r="I68" s="244">
        <f t="shared" si="22"/>
        <v>99000</v>
      </c>
      <c r="J68" s="244">
        <f t="shared" si="22"/>
        <v>4528100</v>
      </c>
      <c r="K68" s="244">
        <f t="shared" si="22"/>
        <v>4986000</v>
      </c>
      <c r="L68" s="244">
        <f t="shared" si="22"/>
        <v>136900</v>
      </c>
      <c r="M68" s="244">
        <f t="shared" si="22"/>
        <v>136900</v>
      </c>
      <c r="N68" s="244">
        <f t="shared" si="22"/>
        <v>5122900</v>
      </c>
    </row>
    <row r="70" spans="1:14" ht="15.75">
      <c r="A70" s="190" t="s">
        <v>193</v>
      </c>
      <c r="B70" s="190"/>
      <c r="C70" s="190"/>
      <c r="D70" s="190"/>
      <c r="E70" s="190"/>
      <c r="F70" s="190"/>
      <c r="G70" s="66"/>
      <c r="H70" s="66"/>
      <c r="I70" s="66"/>
      <c r="J70" s="66"/>
      <c r="K70" s="66"/>
      <c r="L70" s="66"/>
      <c r="M70" s="66"/>
      <c r="N70" s="37" t="s">
        <v>114</v>
      </c>
    </row>
    <row r="71" spans="1:14" s="84" customFormat="1" ht="15" customHeight="1">
      <c r="A71" s="307" t="s">
        <v>160</v>
      </c>
      <c r="B71" s="307" t="s">
        <v>99</v>
      </c>
      <c r="C71" s="293" t="s">
        <v>173</v>
      </c>
      <c r="D71" s="294"/>
      <c r="E71" s="294"/>
      <c r="F71" s="295"/>
      <c r="G71" s="293" t="s">
        <v>174</v>
      </c>
      <c r="H71" s="294"/>
      <c r="I71" s="294"/>
      <c r="J71" s="295"/>
      <c r="K71" s="293" t="s">
        <v>175</v>
      </c>
      <c r="L71" s="294"/>
      <c r="M71" s="294"/>
      <c r="N71" s="295"/>
    </row>
    <row r="72" spans="1:14" s="84" customFormat="1" ht="45">
      <c r="A72" s="309"/>
      <c r="B72" s="308"/>
      <c r="C72" s="185" t="s">
        <v>25</v>
      </c>
      <c r="D72" s="123" t="s">
        <v>26</v>
      </c>
      <c r="E72" s="165" t="s">
        <v>118</v>
      </c>
      <c r="F72" s="165" t="s">
        <v>121</v>
      </c>
      <c r="G72" s="185" t="s">
        <v>25</v>
      </c>
      <c r="H72" s="123" t="s">
        <v>26</v>
      </c>
      <c r="I72" s="165" t="s">
        <v>118</v>
      </c>
      <c r="J72" s="165" t="s">
        <v>122</v>
      </c>
      <c r="K72" s="185" t="s">
        <v>25</v>
      </c>
      <c r="L72" s="123" t="s">
        <v>26</v>
      </c>
      <c r="M72" s="165" t="s">
        <v>118</v>
      </c>
      <c r="N72" s="165" t="s">
        <v>19</v>
      </c>
    </row>
    <row r="73" spans="1:14" s="84" customFormat="1" ht="15">
      <c r="A73" s="65">
        <v>1</v>
      </c>
      <c r="B73" s="65">
        <v>2</v>
      </c>
      <c r="C73" s="29">
        <v>3</v>
      </c>
      <c r="D73" s="29">
        <v>4</v>
      </c>
      <c r="E73" s="29">
        <v>5</v>
      </c>
      <c r="F73" s="29">
        <v>6</v>
      </c>
      <c r="G73" s="29">
        <v>7</v>
      </c>
      <c r="H73" s="29">
        <v>8</v>
      </c>
      <c r="I73" s="29">
        <v>9</v>
      </c>
      <c r="J73" s="29">
        <v>10</v>
      </c>
      <c r="K73" s="29">
        <v>11</v>
      </c>
      <c r="L73" s="29">
        <v>12</v>
      </c>
      <c r="M73" s="29">
        <v>13</v>
      </c>
      <c r="N73" s="29">
        <v>14</v>
      </c>
    </row>
    <row r="74" spans="1:14" s="84" customFormat="1" ht="15">
      <c r="A74" s="67"/>
      <c r="B74" s="83"/>
      <c r="C74" s="160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</row>
    <row r="75" spans="1:14" s="84" customFormat="1" ht="15">
      <c r="A75" s="67"/>
      <c r="B75" s="83"/>
      <c r="C75" s="160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</row>
    <row r="76" spans="1:14" s="84" customFormat="1" ht="15">
      <c r="A76" s="135"/>
      <c r="B76" s="107" t="s">
        <v>115</v>
      </c>
      <c r="C76" s="134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</row>
  </sheetData>
  <sheetProtection/>
  <mergeCells count="15">
    <mergeCell ref="B45:B46"/>
    <mergeCell ref="C45:F45"/>
    <mergeCell ref="G45:J45"/>
    <mergeCell ref="C4:F4"/>
    <mergeCell ref="G4:J4"/>
    <mergeCell ref="K4:N4"/>
    <mergeCell ref="B4:B5"/>
    <mergeCell ref="G71:J71"/>
    <mergeCell ref="K71:N71"/>
    <mergeCell ref="C71:F71"/>
    <mergeCell ref="A71:A72"/>
    <mergeCell ref="B71:B72"/>
    <mergeCell ref="A4:A5"/>
    <mergeCell ref="K45:N45"/>
    <mergeCell ref="A45:A46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zoomScalePageLayoutView="0" workbookViewId="0" topLeftCell="B4">
      <selection activeCell="G13" sqref="G13:G17"/>
    </sheetView>
  </sheetViews>
  <sheetFormatPr defaultColWidth="9.00390625" defaultRowHeight="12.75"/>
  <cols>
    <col min="1" max="1" width="13.125" style="36" customWidth="1"/>
    <col min="2" max="2" width="67.75390625" style="36" customWidth="1"/>
    <col min="3" max="10" width="12.75390625" style="36" customWidth="1"/>
    <col min="11" max="16384" width="9.125" style="36" customWidth="1"/>
  </cols>
  <sheetData>
    <row r="1" spans="2:10" s="57" customFormat="1" ht="15.75">
      <c r="B1" s="34"/>
      <c r="C1" s="34"/>
      <c r="D1" s="34"/>
      <c r="E1" s="34"/>
      <c r="F1" s="34"/>
      <c r="H1" s="140"/>
      <c r="I1" s="140"/>
      <c r="J1" s="148"/>
    </row>
    <row r="2" spans="1:10" s="38" customFormat="1" ht="15.75">
      <c r="A2" s="34" t="s">
        <v>194</v>
      </c>
      <c r="B2" s="36"/>
      <c r="C2" s="36"/>
      <c r="D2" s="36"/>
      <c r="E2" s="36"/>
      <c r="F2" s="36"/>
      <c r="G2" s="36"/>
      <c r="H2" s="36"/>
      <c r="I2" s="36"/>
      <c r="J2" s="37" t="s">
        <v>114</v>
      </c>
    </row>
    <row r="3" spans="1:10" s="84" customFormat="1" ht="15" customHeight="1">
      <c r="A3" s="307" t="s">
        <v>159</v>
      </c>
      <c r="B3" s="307" t="s">
        <v>99</v>
      </c>
      <c r="C3" s="310" t="s">
        <v>166</v>
      </c>
      <c r="D3" s="311"/>
      <c r="E3" s="311"/>
      <c r="F3" s="312"/>
      <c r="G3" s="310" t="s">
        <v>176</v>
      </c>
      <c r="H3" s="311"/>
      <c r="I3" s="311"/>
      <c r="J3" s="312"/>
    </row>
    <row r="4" spans="1:10" s="84" customFormat="1" ht="60" customHeight="1">
      <c r="A4" s="308"/>
      <c r="B4" s="309"/>
      <c r="C4" s="185" t="s">
        <v>25</v>
      </c>
      <c r="D4" s="123" t="s">
        <v>26</v>
      </c>
      <c r="E4" s="165" t="s">
        <v>118</v>
      </c>
      <c r="F4" s="165" t="s">
        <v>121</v>
      </c>
      <c r="G4" s="185" t="s">
        <v>25</v>
      </c>
      <c r="H4" s="123" t="s">
        <v>26</v>
      </c>
      <c r="I4" s="165" t="s">
        <v>118</v>
      </c>
      <c r="J4" s="165" t="s">
        <v>122</v>
      </c>
    </row>
    <row r="5" spans="1:10" s="84" customFormat="1" ht="15">
      <c r="A5" s="67">
        <v>1</v>
      </c>
      <c r="B5" s="67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4" customFormat="1" ht="15">
      <c r="A6" s="125">
        <v>2000</v>
      </c>
      <c r="B6" s="113" t="s">
        <v>27</v>
      </c>
      <c r="C6" s="120">
        <f>мфо!C6+мд!C6+спд!C6</f>
        <v>5513700</v>
      </c>
      <c r="D6" s="120">
        <f>мфо!D6+мд!D6+спд!D6</f>
        <v>0</v>
      </c>
      <c r="E6" s="120">
        <f>мфо!E6+мд!E6+спд!E6</f>
        <v>0</v>
      </c>
      <c r="F6" s="120">
        <f>мфо!F6+мд!F6+спд!F6</f>
        <v>5513700</v>
      </c>
      <c r="G6" s="120">
        <f>мфо!G6+мд!G6+спд!G6</f>
        <v>5876900</v>
      </c>
      <c r="H6" s="120">
        <f>мфо!H6+мд!H6+спд!H6</f>
        <v>0</v>
      </c>
      <c r="I6" s="120">
        <f>мфо!I6+мд!I6+спд!I6</f>
        <v>0</v>
      </c>
      <c r="J6" s="120">
        <f>мфо!J6+мд!J6+спд!J6</f>
        <v>5876900</v>
      </c>
    </row>
    <row r="7" spans="1:10" s="84" customFormat="1" ht="15">
      <c r="A7" s="125">
        <v>2100</v>
      </c>
      <c r="B7" s="113" t="s">
        <v>28</v>
      </c>
      <c r="C7" s="120">
        <f>мфо!C7+мд!C7+спд!C7</f>
        <v>4227943</v>
      </c>
      <c r="D7" s="120">
        <f>мфо!D7+мд!D7+спд!D7</f>
        <v>0</v>
      </c>
      <c r="E7" s="120">
        <f>мфо!E7+мд!E7+спд!E7</f>
        <v>0</v>
      </c>
      <c r="F7" s="120">
        <f>мфо!F7+мд!F7+спд!F7</f>
        <v>4227943</v>
      </c>
      <c r="G7" s="120">
        <f>мфо!G7+мд!G7+спд!G7</f>
        <v>4517071</v>
      </c>
      <c r="H7" s="120">
        <f>мфо!H7+мд!H7+спд!H7</f>
        <v>0</v>
      </c>
      <c r="I7" s="120">
        <f>мфо!I7+мд!I7+спд!I7</f>
        <v>0</v>
      </c>
      <c r="J7" s="120">
        <f>мфо!J7+мд!J7+спд!J7</f>
        <v>4517071</v>
      </c>
    </row>
    <row r="8" spans="1:10" s="84" customFormat="1" ht="15">
      <c r="A8" s="126">
        <v>2110</v>
      </c>
      <c r="B8" s="114" t="s">
        <v>29</v>
      </c>
      <c r="C8" s="120">
        <f>мфо!C8+мд!C8+спд!C8</f>
        <v>3465507</v>
      </c>
      <c r="D8" s="120">
        <f>мфо!D8+мд!D8+спд!D8</f>
        <v>0</v>
      </c>
      <c r="E8" s="120">
        <f>мфо!E8+мд!E8+спд!E8</f>
        <v>0</v>
      </c>
      <c r="F8" s="120">
        <f>мфо!F8+мд!F8+спд!F8</f>
        <v>3465507</v>
      </c>
      <c r="G8" s="120">
        <f>мфо!G8+мд!G8+спд!G8</f>
        <v>3702468</v>
      </c>
      <c r="H8" s="120">
        <f>мфо!H8+мд!H8+спд!H8</f>
        <v>0</v>
      </c>
      <c r="I8" s="120">
        <f>мфо!I8+мд!I8+спд!I8</f>
        <v>0</v>
      </c>
      <c r="J8" s="120">
        <f>мфо!J8+мд!J8+спд!J8</f>
        <v>3702468</v>
      </c>
    </row>
    <row r="9" spans="1:10" s="84" customFormat="1" ht="15">
      <c r="A9" s="126">
        <v>2111</v>
      </c>
      <c r="B9" s="114" t="s">
        <v>30</v>
      </c>
      <c r="C9" s="120">
        <f>мфо!C9+мд!C9+спд!C9</f>
        <v>3465507</v>
      </c>
      <c r="D9" s="120">
        <f>мфо!D9+мд!D9+спд!D9</f>
        <v>0</v>
      </c>
      <c r="E9" s="120">
        <f>мфо!E9+мд!E9+спд!E9</f>
        <v>0</v>
      </c>
      <c r="F9" s="120">
        <f>мфо!F9+мд!F9+спд!F9</f>
        <v>3465507</v>
      </c>
      <c r="G9" s="120">
        <f>мфо!G9+мд!G9+спд!G9</f>
        <v>3702468</v>
      </c>
      <c r="H9" s="120">
        <f>мфо!H9+мд!H9+спд!H9</f>
        <v>0</v>
      </c>
      <c r="I9" s="120">
        <f>мфо!I9+мд!I9+спд!I9</f>
        <v>0</v>
      </c>
      <c r="J9" s="120">
        <f>мфо!J9+мд!J9+спд!J9</f>
        <v>3702468</v>
      </c>
    </row>
    <row r="10" spans="1:10" s="84" customFormat="1" ht="15">
      <c r="A10" s="126">
        <v>2112</v>
      </c>
      <c r="B10" s="114" t="s">
        <v>31</v>
      </c>
      <c r="C10" s="120">
        <f>мфо!C10+мд!C10+спд!C10</f>
        <v>0</v>
      </c>
      <c r="D10" s="120">
        <f>мфо!D10+мд!D10+спд!D10</f>
        <v>0</v>
      </c>
      <c r="E10" s="120">
        <f>мфо!E10+мд!E10+спд!E10</f>
        <v>0</v>
      </c>
      <c r="F10" s="120">
        <f>мфо!F10+мд!F10+спд!F10</f>
        <v>0</v>
      </c>
      <c r="G10" s="120">
        <f>мфо!G10+мд!G10+спд!G10</f>
        <v>0</v>
      </c>
      <c r="H10" s="120">
        <f>мфо!H10+мд!H10+спд!H10</f>
        <v>0</v>
      </c>
      <c r="I10" s="120">
        <f>мфо!I10+мд!I10+спд!I10</f>
        <v>0</v>
      </c>
      <c r="J10" s="120">
        <f>мфо!J10+мд!J10+спд!J10</f>
        <v>0</v>
      </c>
    </row>
    <row r="11" spans="1:10" s="84" customFormat="1" ht="15">
      <c r="A11" s="126">
        <v>2120</v>
      </c>
      <c r="B11" s="114" t="s">
        <v>32</v>
      </c>
      <c r="C11" s="120">
        <f>мфо!C11+мд!C11+спд!C11</f>
        <v>762436</v>
      </c>
      <c r="D11" s="120">
        <f>мфо!D11+мд!D11+спд!D11</f>
        <v>0</v>
      </c>
      <c r="E11" s="120">
        <f>мфо!E11+мд!E11+спд!E11</f>
        <v>0</v>
      </c>
      <c r="F11" s="120">
        <f>мфо!F11+мд!F11+спд!F11</f>
        <v>762436</v>
      </c>
      <c r="G11" s="120">
        <f>мфо!G11+мд!G11+спд!G11</f>
        <v>814603</v>
      </c>
      <c r="H11" s="120">
        <f>мфо!H11+мд!H11+спд!H11</f>
        <v>0</v>
      </c>
      <c r="I11" s="120">
        <f>мфо!I11+мд!I11+спд!I11</f>
        <v>0</v>
      </c>
      <c r="J11" s="120">
        <f>мфо!J11+мд!J11+спд!J11</f>
        <v>814603</v>
      </c>
    </row>
    <row r="12" spans="1:10" s="84" customFormat="1" ht="15">
      <c r="A12" s="125">
        <v>2200</v>
      </c>
      <c r="B12" s="113" t="s">
        <v>33</v>
      </c>
      <c r="C12" s="120">
        <f>мфо!C12+мд!C12+спд!C12</f>
        <v>1283757</v>
      </c>
      <c r="D12" s="120">
        <f>мфо!D12+мд!D12+спд!D12</f>
        <v>0</v>
      </c>
      <c r="E12" s="120">
        <f>мфо!E12+мд!E12+спд!E12</f>
        <v>0</v>
      </c>
      <c r="F12" s="120">
        <f>мфо!F12+мд!F12+спд!F12</f>
        <v>1283757</v>
      </c>
      <c r="G12" s="120">
        <f>мфо!G12+мд!G12+спд!G12</f>
        <v>1357829</v>
      </c>
      <c r="H12" s="120">
        <f>мфо!H12+мд!H12+спд!H12</f>
        <v>0</v>
      </c>
      <c r="I12" s="120">
        <f>мфо!I12+мд!I12+спд!I12</f>
        <v>0</v>
      </c>
      <c r="J12" s="120">
        <f>мфо!J12+мд!J12+спд!J12</f>
        <v>1357829</v>
      </c>
    </row>
    <row r="13" spans="1:10" s="84" customFormat="1" ht="15">
      <c r="A13" s="126">
        <v>2210</v>
      </c>
      <c r="B13" s="114" t="s">
        <v>34</v>
      </c>
      <c r="C13" s="120">
        <f>мфо!C13+мд!C13+спд!C13</f>
        <v>260350</v>
      </c>
      <c r="D13" s="120">
        <f>мфо!D13+мд!D13+спд!D13</f>
        <v>0</v>
      </c>
      <c r="E13" s="120">
        <f>мфо!E13+мд!E13+спд!E13</f>
        <v>0</v>
      </c>
      <c r="F13" s="120">
        <f>мфо!F13+мд!F13+спд!F13</f>
        <v>260350</v>
      </c>
      <c r="G13" s="120">
        <f>мфо!G13+мд!G13+спд!G13</f>
        <v>274355</v>
      </c>
      <c r="H13" s="120">
        <f>мфо!H13+мд!H13+спд!H13</f>
        <v>0</v>
      </c>
      <c r="I13" s="120">
        <f>мфо!I13+мд!I13+спд!I13</f>
        <v>0</v>
      </c>
      <c r="J13" s="120">
        <f>мфо!J13+мд!J13+спд!J13</f>
        <v>274355</v>
      </c>
    </row>
    <row r="14" spans="1:10" s="84" customFormat="1" ht="15">
      <c r="A14" s="126">
        <v>2220</v>
      </c>
      <c r="B14" s="114" t="s">
        <v>35</v>
      </c>
      <c r="C14" s="120">
        <f>мфо!C14+мд!C14+спд!C14</f>
        <v>17740</v>
      </c>
      <c r="D14" s="120">
        <f>мфо!D14+мд!D14+спд!D14</f>
        <v>0</v>
      </c>
      <c r="E14" s="120">
        <f>мфо!E14+мд!E14+спд!E14</f>
        <v>0</v>
      </c>
      <c r="F14" s="120">
        <f>мфо!F14+мд!F14+спд!F14</f>
        <v>17740</v>
      </c>
      <c r="G14" s="120">
        <f>мфо!G14+мд!G14+спд!G14</f>
        <v>18768</v>
      </c>
      <c r="H14" s="120">
        <f>мфо!H14+мд!H14+спд!H14</f>
        <v>0</v>
      </c>
      <c r="I14" s="120">
        <f>мфо!I14+мд!I14+спд!I14</f>
        <v>0</v>
      </c>
      <c r="J14" s="120">
        <f>мфо!J14+мд!J14+спд!J14</f>
        <v>18768</v>
      </c>
    </row>
    <row r="15" spans="1:10" s="84" customFormat="1" ht="15">
      <c r="A15" s="126">
        <v>2230</v>
      </c>
      <c r="B15" s="114" t="s">
        <v>36</v>
      </c>
      <c r="C15" s="120">
        <f>мфо!C15+мд!C15+спд!C15</f>
        <v>397709</v>
      </c>
      <c r="D15" s="120">
        <f>мфо!D15+мд!D15+спд!D15</f>
        <v>0</v>
      </c>
      <c r="E15" s="120">
        <f>мфо!E15+мд!E15+спд!E15</f>
        <v>0</v>
      </c>
      <c r="F15" s="120">
        <f>мфо!F15+мд!F15+спд!F15</f>
        <v>397709</v>
      </c>
      <c r="G15" s="120">
        <f>мфо!G15+мд!G15+спд!G15</f>
        <v>419672</v>
      </c>
      <c r="H15" s="120">
        <f>мфо!H15+мд!H15+спд!H15</f>
        <v>0</v>
      </c>
      <c r="I15" s="120">
        <f>мфо!I15+мд!I15+спд!I15</f>
        <v>0</v>
      </c>
      <c r="J15" s="120">
        <f>мфо!J15+мд!J15+спд!J15</f>
        <v>419672</v>
      </c>
    </row>
    <row r="16" spans="1:10" s="84" customFormat="1" ht="15">
      <c r="A16" s="126">
        <v>2240</v>
      </c>
      <c r="B16" s="114" t="s">
        <v>37</v>
      </c>
      <c r="C16" s="120">
        <f>мфо!C16+мд!C16+спд!C16</f>
        <v>93405</v>
      </c>
      <c r="D16" s="120">
        <f>мфо!D16+мд!D16+спд!D16</f>
        <v>0</v>
      </c>
      <c r="E16" s="120">
        <f>мфо!E16+мд!E16+спд!E16</f>
        <v>0</v>
      </c>
      <c r="F16" s="120">
        <f>мфо!F16+мд!F16+спд!F16</f>
        <v>93405</v>
      </c>
      <c r="G16" s="120">
        <f>мфо!G16+мд!G16+спд!G16</f>
        <v>98585</v>
      </c>
      <c r="H16" s="120">
        <f>мфо!H16+мд!H16+спд!H16</f>
        <v>0</v>
      </c>
      <c r="I16" s="120">
        <f>мфо!I16+мд!I16+спд!I16</f>
        <v>0</v>
      </c>
      <c r="J16" s="120">
        <f>мфо!J16+мд!J16+спд!J16</f>
        <v>98585</v>
      </c>
    </row>
    <row r="17" spans="1:10" s="84" customFormat="1" ht="15">
      <c r="A17" s="126">
        <v>2250</v>
      </c>
      <c r="B17" s="114" t="s">
        <v>38</v>
      </c>
      <c r="C17" s="120">
        <f>мфо!C17+мд!C17+спд!C17</f>
        <v>9100</v>
      </c>
      <c r="D17" s="120">
        <f>мфо!D17+мд!D17+спд!D17</f>
        <v>0</v>
      </c>
      <c r="E17" s="120">
        <f>мфо!E17+мд!E17+спд!E17</f>
        <v>0</v>
      </c>
      <c r="F17" s="120">
        <f>мфо!F17+мд!F17+спд!F17</f>
        <v>9100</v>
      </c>
      <c r="G17" s="120">
        <f>мфо!G17+мд!G17+спд!G17</f>
        <v>10200</v>
      </c>
      <c r="H17" s="120">
        <f>мфо!H17+мд!H17+спд!H17</f>
        <v>0</v>
      </c>
      <c r="I17" s="120">
        <f>мфо!I17+мд!I17+спд!I17</f>
        <v>0</v>
      </c>
      <c r="J17" s="120">
        <f>мфо!J17+мд!J17+спд!J17</f>
        <v>10200</v>
      </c>
    </row>
    <row r="18" spans="1:10" s="84" customFormat="1" ht="15">
      <c r="A18" s="126">
        <v>2260</v>
      </c>
      <c r="B18" s="114" t="s">
        <v>39</v>
      </c>
      <c r="C18" s="120">
        <f>мфо!C18+мд!C18+спд!C18</f>
        <v>0</v>
      </c>
      <c r="D18" s="120">
        <f>мфо!D18+мд!D18+спд!D18</f>
        <v>0</v>
      </c>
      <c r="E18" s="120">
        <f>мфо!E18+мд!E18+спд!E18</f>
        <v>0</v>
      </c>
      <c r="F18" s="120">
        <f>мфо!F18+мд!F18+спд!F18</f>
        <v>0</v>
      </c>
      <c r="G18" s="120">
        <f>мфо!G18+мд!G18+спд!G18</f>
        <v>0</v>
      </c>
      <c r="H18" s="120">
        <f>мфо!H18+мд!H18+спд!H18</f>
        <v>0</v>
      </c>
      <c r="I18" s="120">
        <f>мфо!I18+мд!I18+спд!I18</f>
        <v>0</v>
      </c>
      <c r="J18" s="120">
        <f>мфо!J18+мд!J18+спд!J18</f>
        <v>0</v>
      </c>
    </row>
    <row r="19" spans="1:10" s="84" customFormat="1" ht="15">
      <c r="A19" s="126">
        <v>2270</v>
      </c>
      <c r="B19" s="114" t="s">
        <v>40</v>
      </c>
      <c r="C19" s="120">
        <f>мфо!C19+мд!C19+спд!C19</f>
        <v>505453</v>
      </c>
      <c r="D19" s="120">
        <f>мфо!D19+мд!D19+спд!D19</f>
        <v>0</v>
      </c>
      <c r="E19" s="120">
        <f>мфо!E19+мд!E19+спд!E19</f>
        <v>0</v>
      </c>
      <c r="F19" s="120">
        <f>мфо!F19+мд!F19+спд!F19</f>
        <v>505453</v>
      </c>
      <c r="G19" s="120">
        <f>мфо!G19+мд!G19+спд!G19</f>
        <v>536249</v>
      </c>
      <c r="H19" s="120">
        <f>мфо!H19+мд!H19+спд!H19</f>
        <v>0</v>
      </c>
      <c r="I19" s="120">
        <f>мфо!I19+мд!I19+спд!I19</f>
        <v>0</v>
      </c>
      <c r="J19" s="120">
        <f>мфо!J19+мд!J19+спд!J19</f>
        <v>536249</v>
      </c>
    </row>
    <row r="20" spans="1:10" s="84" customFormat="1" ht="15">
      <c r="A20" s="126">
        <v>2271</v>
      </c>
      <c r="B20" s="114" t="s">
        <v>41</v>
      </c>
      <c r="C20" s="120">
        <f>мфо!C20+мд!C20+спд!C20</f>
        <v>0</v>
      </c>
      <c r="D20" s="120">
        <f>мфо!D20+мд!D20+спд!D20</f>
        <v>0</v>
      </c>
      <c r="E20" s="120">
        <f>мфо!E20+мд!E20+спд!E20</f>
        <v>0</v>
      </c>
      <c r="F20" s="120">
        <f>мфо!F20+мд!F20+спд!F20</f>
        <v>0</v>
      </c>
      <c r="G20" s="120">
        <f>мфо!G20+мд!G20+спд!G20</f>
        <v>0</v>
      </c>
      <c r="H20" s="120">
        <f>мфо!H20+мд!H20+спд!H20</f>
        <v>0</v>
      </c>
      <c r="I20" s="120">
        <f>мфо!I20+мд!I20+спд!I20</f>
        <v>0</v>
      </c>
      <c r="J20" s="120">
        <f>мфо!J20+мд!J20+спд!J20</f>
        <v>0</v>
      </c>
    </row>
    <row r="21" spans="1:10" s="84" customFormat="1" ht="15">
      <c r="A21" s="126">
        <v>2272</v>
      </c>
      <c r="B21" s="114" t="s">
        <v>42</v>
      </c>
      <c r="C21" s="120">
        <f>мфо!C21+мд!C21+спд!C21</f>
        <v>30216</v>
      </c>
      <c r="D21" s="120">
        <f>мфо!D21+мд!D21+спд!D21</f>
        <v>0</v>
      </c>
      <c r="E21" s="120">
        <f>мфо!E21+мд!E21+спд!E21</f>
        <v>0</v>
      </c>
      <c r="F21" s="120">
        <f>мфо!F21+мд!F21+спд!F21</f>
        <v>30216</v>
      </c>
      <c r="G21" s="120">
        <f>мфо!G21+мд!G21+спд!G21</f>
        <v>32026</v>
      </c>
      <c r="H21" s="120">
        <f>мфо!H21+мд!H21+спд!H21</f>
        <v>0</v>
      </c>
      <c r="I21" s="120">
        <f>мфо!I21+мд!I21+спд!I21</f>
        <v>0</v>
      </c>
      <c r="J21" s="120">
        <f>мфо!J21+мд!J21+спд!J21</f>
        <v>32026</v>
      </c>
    </row>
    <row r="22" spans="1:10" s="84" customFormat="1" ht="15">
      <c r="A22" s="126">
        <v>2273</v>
      </c>
      <c r="B22" s="114" t="s">
        <v>43</v>
      </c>
      <c r="C22" s="120">
        <f>мфо!C22+мд!C22+спд!C22</f>
        <v>128984</v>
      </c>
      <c r="D22" s="120">
        <f>мфо!D22+мд!D22+спд!D22</f>
        <v>0</v>
      </c>
      <c r="E22" s="120">
        <f>мфо!E22+мд!E22+спд!E22</f>
        <v>0</v>
      </c>
      <c r="F22" s="120">
        <f>мфо!F22+мд!F22+спд!F22</f>
        <v>128984</v>
      </c>
      <c r="G22" s="120">
        <f>мфо!G22+мд!G22+спд!G22</f>
        <v>136853</v>
      </c>
      <c r="H22" s="120">
        <f>мфо!H22+мд!H22+спд!H22</f>
        <v>0</v>
      </c>
      <c r="I22" s="120">
        <f>мфо!I22+мд!I22+спд!I22</f>
        <v>0</v>
      </c>
      <c r="J22" s="120">
        <f>мфо!J22+мд!J22+спд!J22</f>
        <v>136853</v>
      </c>
    </row>
    <row r="23" spans="1:10" s="84" customFormat="1" ht="15">
      <c r="A23" s="126">
        <v>2274</v>
      </c>
      <c r="B23" s="114" t="s">
        <v>44</v>
      </c>
      <c r="C23" s="120">
        <f>мфо!C23+мд!C23+спд!C23</f>
        <v>328008</v>
      </c>
      <c r="D23" s="120">
        <f>мфо!D23+мд!D23+спд!D23</f>
        <v>0</v>
      </c>
      <c r="E23" s="120">
        <f>мфо!E23+мд!E23+спд!E23</f>
        <v>0</v>
      </c>
      <c r="F23" s="120">
        <f>мфо!F23+мд!F23+спд!F23</f>
        <v>328008</v>
      </c>
      <c r="G23" s="120">
        <f>мфо!G23+мд!G23+спд!G23</f>
        <v>348032</v>
      </c>
      <c r="H23" s="120">
        <f>мфо!H23+мд!H23+спд!H23</f>
        <v>0</v>
      </c>
      <c r="I23" s="120">
        <f>мфо!I23+мд!I23+спд!I23</f>
        <v>0</v>
      </c>
      <c r="J23" s="120">
        <f>мфо!J23+мд!J23+спд!J23</f>
        <v>348032</v>
      </c>
    </row>
    <row r="24" spans="1:10" s="84" customFormat="1" ht="15">
      <c r="A24" s="126">
        <v>2275</v>
      </c>
      <c r="B24" s="114" t="s">
        <v>226</v>
      </c>
      <c r="C24" s="120">
        <f>мфо!C24+мд!C24+спд!C24</f>
        <v>18245</v>
      </c>
      <c r="D24" s="120">
        <f>мфо!D24+мд!D24+спд!D24</f>
        <v>0</v>
      </c>
      <c r="E24" s="120">
        <f>мфо!E24+мд!E24+спд!E24</f>
        <v>0</v>
      </c>
      <c r="F24" s="120">
        <f>мфо!F24+мд!F24+спд!F24</f>
        <v>18245</v>
      </c>
      <c r="G24" s="120">
        <f>мфо!G24+мд!G24+спд!G24</f>
        <v>19338</v>
      </c>
      <c r="H24" s="120">
        <f>мфо!H24+мд!H24+спд!H24</f>
        <v>0</v>
      </c>
      <c r="I24" s="120">
        <f>мфо!I24+мд!I24+спд!I24</f>
        <v>0</v>
      </c>
      <c r="J24" s="120">
        <f>мфо!J24+мд!J24+спд!J24</f>
        <v>19338</v>
      </c>
    </row>
    <row r="25" spans="1:10" s="84" customFormat="1" ht="15">
      <c r="A25" s="126">
        <v>2276</v>
      </c>
      <c r="B25" s="114" t="s">
        <v>110</v>
      </c>
      <c r="C25" s="120">
        <f>мфо!C25+мд!C25+спд!C25</f>
        <v>0</v>
      </c>
      <c r="D25" s="120">
        <f>мфо!D25+мд!D25+спд!D25</f>
        <v>0</v>
      </c>
      <c r="E25" s="120">
        <f>мфо!E25+мд!E25+спд!E25</f>
        <v>0</v>
      </c>
      <c r="F25" s="120">
        <f>мфо!F25+мд!F25+спд!F25</f>
        <v>0</v>
      </c>
      <c r="G25" s="120">
        <f>мфо!G25+мд!G25+спд!G25</f>
        <v>0</v>
      </c>
      <c r="H25" s="120">
        <f>мфо!H25+мд!H25+спд!H25</f>
        <v>0</v>
      </c>
      <c r="I25" s="120">
        <f>мфо!I25+мд!I25+спд!I25</f>
        <v>0</v>
      </c>
      <c r="J25" s="120">
        <f>мфо!J25+мд!J25+спд!J25</f>
        <v>0</v>
      </c>
    </row>
    <row r="26" spans="1:10" s="84" customFormat="1" ht="25.5">
      <c r="A26" s="126">
        <v>2280</v>
      </c>
      <c r="B26" s="114" t="s">
        <v>45</v>
      </c>
      <c r="C26" s="120">
        <f>мфо!C26+мд!C26+спд!C26</f>
        <v>0</v>
      </c>
      <c r="D26" s="120">
        <f>мфо!D26+мд!D26+спд!D26</f>
        <v>0</v>
      </c>
      <c r="E26" s="120">
        <f>мфо!E26+мд!E26+спд!E26</f>
        <v>0</v>
      </c>
      <c r="F26" s="120">
        <f>мфо!F26+мд!F26+спд!F26</f>
        <v>0</v>
      </c>
      <c r="G26" s="120">
        <f>мфо!G26+мд!G26+спд!G26</f>
        <v>0</v>
      </c>
      <c r="H26" s="120">
        <f>мфо!H26+мд!H26+спд!H26</f>
        <v>0</v>
      </c>
      <c r="I26" s="120">
        <f>мфо!I26+мд!I26+спд!I26</f>
        <v>0</v>
      </c>
      <c r="J26" s="120">
        <f>мфо!J26+мд!J26+спд!J26</f>
        <v>0</v>
      </c>
    </row>
    <row r="27" spans="1:10" s="84" customFormat="1" ht="25.5">
      <c r="A27" s="126">
        <v>2281</v>
      </c>
      <c r="B27" s="114" t="s">
        <v>46</v>
      </c>
      <c r="C27" s="120">
        <f>мфо!C27+мд!C27+спд!C27</f>
        <v>0</v>
      </c>
      <c r="D27" s="120">
        <f>мфо!D27+мд!D27+спд!D27</f>
        <v>0</v>
      </c>
      <c r="E27" s="120">
        <f>мфо!E27+мд!E27+спд!E27</f>
        <v>0</v>
      </c>
      <c r="F27" s="120">
        <f>мфо!F27+мд!F27+спд!F27</f>
        <v>0</v>
      </c>
      <c r="G27" s="120">
        <f>мфо!G27+мд!G27+спд!G27</f>
        <v>0</v>
      </c>
      <c r="H27" s="120">
        <f>мфо!H27+мд!H27+спд!H27</f>
        <v>0</v>
      </c>
      <c r="I27" s="120">
        <f>мфо!I27+мд!I27+спд!I27</f>
        <v>0</v>
      </c>
      <c r="J27" s="120">
        <f>мфо!J27+мд!J27+спд!J27</f>
        <v>0</v>
      </c>
    </row>
    <row r="28" spans="1:10" s="84" customFormat="1" ht="25.5">
      <c r="A28" s="126">
        <v>2282</v>
      </c>
      <c r="B28" s="114" t="s">
        <v>47</v>
      </c>
      <c r="C28" s="120">
        <f>мфо!C28+мд!C28+спд!C28</f>
        <v>0</v>
      </c>
      <c r="D28" s="120">
        <f>мфо!D28+мд!D28+спд!D28</f>
        <v>0</v>
      </c>
      <c r="E28" s="120">
        <f>мфо!E28+мд!E28+спд!E28</f>
        <v>0</v>
      </c>
      <c r="F28" s="120">
        <f>мфо!F28+мд!F28+спд!F28</f>
        <v>0</v>
      </c>
      <c r="G28" s="120">
        <f>мфо!G28+мд!G28+спд!G28</f>
        <v>0</v>
      </c>
      <c r="H28" s="120">
        <f>мфо!H28+мд!H28+спд!H28</f>
        <v>0</v>
      </c>
      <c r="I28" s="120">
        <f>мфо!I28+мд!I28+спд!I28</f>
        <v>0</v>
      </c>
      <c r="J28" s="120">
        <f>мфо!J28+мд!J28+спд!J28</f>
        <v>0</v>
      </c>
    </row>
    <row r="29" spans="1:10" s="84" customFormat="1" ht="15">
      <c r="A29" s="125">
        <v>2400</v>
      </c>
      <c r="B29" s="113" t="s">
        <v>48</v>
      </c>
      <c r="C29" s="120">
        <f>мфо!C29+мд!C29+спд!C29</f>
        <v>0</v>
      </c>
      <c r="D29" s="120">
        <f>мфо!D29+мд!D29+спд!D29</f>
        <v>0</v>
      </c>
      <c r="E29" s="120">
        <f>мфо!E29+мд!E29+спд!E29</f>
        <v>0</v>
      </c>
      <c r="F29" s="120">
        <f>мфо!F29+мд!F29+спд!F29</f>
        <v>0</v>
      </c>
      <c r="G29" s="120">
        <f>мфо!G29+мд!G29+спд!G29</f>
        <v>0</v>
      </c>
      <c r="H29" s="120">
        <f>мфо!H29+мд!H29+спд!H29</f>
        <v>0</v>
      </c>
      <c r="I29" s="120">
        <f>мфо!I29+мд!I29+спд!I29</f>
        <v>0</v>
      </c>
      <c r="J29" s="120">
        <f>мфо!J29+мд!J29+спд!J29</f>
        <v>0</v>
      </c>
    </row>
    <row r="30" spans="1:10" s="84" customFormat="1" ht="15">
      <c r="A30" s="126">
        <v>2410</v>
      </c>
      <c r="B30" s="114" t="s">
        <v>49</v>
      </c>
      <c r="C30" s="120">
        <f>мфо!C30+мд!C30+спд!C30</f>
        <v>0</v>
      </c>
      <c r="D30" s="120">
        <f>мфо!D30+мд!D30+спд!D30</f>
        <v>0</v>
      </c>
      <c r="E30" s="120">
        <f>мфо!E30+мд!E30+спд!E30</f>
        <v>0</v>
      </c>
      <c r="F30" s="120">
        <f>мфо!F30+мд!F30+спд!F30</f>
        <v>0</v>
      </c>
      <c r="G30" s="120">
        <f>мфо!G30+мд!G30+спд!G30</f>
        <v>0</v>
      </c>
      <c r="H30" s="120">
        <f>мфо!H30+мд!H30+спд!H30</f>
        <v>0</v>
      </c>
      <c r="I30" s="120">
        <f>мфо!I30+мд!I30+спд!I30</f>
        <v>0</v>
      </c>
      <c r="J30" s="120">
        <f>мфо!J30+мд!J30+спд!J30</f>
        <v>0</v>
      </c>
    </row>
    <row r="31" spans="1:10" s="84" customFormat="1" ht="15">
      <c r="A31" s="126">
        <v>2420</v>
      </c>
      <c r="B31" s="114" t="s">
        <v>50</v>
      </c>
      <c r="C31" s="120">
        <f>мфо!C31+мд!C31+спд!C31</f>
        <v>0</v>
      </c>
      <c r="D31" s="120">
        <f>мфо!D31+мд!D31+спд!D31</f>
        <v>0</v>
      </c>
      <c r="E31" s="120">
        <f>мфо!E31+мд!E31+спд!E31</f>
        <v>0</v>
      </c>
      <c r="F31" s="120">
        <f>мфо!F31+мд!F31+спд!F31</f>
        <v>0</v>
      </c>
      <c r="G31" s="120">
        <f>мфо!G31+мд!G31+спд!G31</f>
        <v>0</v>
      </c>
      <c r="H31" s="120">
        <f>мфо!H31+мд!H31+спд!H31</f>
        <v>0</v>
      </c>
      <c r="I31" s="120">
        <f>мфо!I31+мд!I31+спд!I31</f>
        <v>0</v>
      </c>
      <c r="J31" s="120">
        <f>мфо!J31+мд!J31+спд!J31</f>
        <v>0</v>
      </c>
    </row>
    <row r="32" spans="1:10" s="84" customFormat="1" ht="15">
      <c r="A32" s="125">
        <v>2600</v>
      </c>
      <c r="B32" s="113" t="s">
        <v>51</v>
      </c>
      <c r="C32" s="120">
        <f>мфо!C32+мд!C32+спд!C32</f>
        <v>0</v>
      </c>
      <c r="D32" s="120">
        <f>мфо!D32+мд!D32+спд!D32</f>
        <v>0</v>
      </c>
      <c r="E32" s="120">
        <f>мфо!E32+мд!E32+спд!E32</f>
        <v>0</v>
      </c>
      <c r="F32" s="120">
        <f>мфо!F32+мд!F32+спд!F32</f>
        <v>0</v>
      </c>
      <c r="G32" s="120">
        <f>мфо!G32+мд!G32+спд!G32</f>
        <v>0</v>
      </c>
      <c r="H32" s="120">
        <f>мфо!H32+мд!H32+спд!H32</f>
        <v>0</v>
      </c>
      <c r="I32" s="120">
        <f>мфо!I32+мд!I32+спд!I32</f>
        <v>0</v>
      </c>
      <c r="J32" s="120">
        <f>мфо!J32+мд!J32+спд!J32</f>
        <v>0</v>
      </c>
    </row>
    <row r="33" spans="1:10" s="84" customFormat="1" ht="15">
      <c r="A33" s="126">
        <v>2610</v>
      </c>
      <c r="B33" s="114" t="s">
        <v>52</v>
      </c>
      <c r="C33" s="120">
        <f>мфо!C33+мд!C33+спд!C33</f>
        <v>0</v>
      </c>
      <c r="D33" s="120">
        <f>мфо!D33+мд!D33+спд!D33</f>
        <v>0</v>
      </c>
      <c r="E33" s="120">
        <f>мфо!E33+мд!E33+спд!E33</f>
        <v>0</v>
      </c>
      <c r="F33" s="120">
        <f>мфо!F33+мд!F33+спд!F33</f>
        <v>0</v>
      </c>
      <c r="G33" s="120">
        <f>мфо!G33+мд!G33+спд!G33</f>
        <v>0</v>
      </c>
      <c r="H33" s="120">
        <f>мфо!H33+мд!H33+спд!H33</f>
        <v>0</v>
      </c>
      <c r="I33" s="120">
        <f>мфо!I33+мд!I33+спд!I33</f>
        <v>0</v>
      </c>
      <c r="J33" s="120">
        <f>мфо!J33+мд!J33+спд!J33</f>
        <v>0</v>
      </c>
    </row>
    <row r="34" spans="1:10" s="84" customFormat="1" ht="15">
      <c r="A34" s="127">
        <v>2620</v>
      </c>
      <c r="B34" s="115" t="s">
        <v>53</v>
      </c>
      <c r="C34" s="120">
        <f>мфо!C34+мд!C34+спд!C34</f>
        <v>0</v>
      </c>
      <c r="D34" s="120">
        <f>мфо!D34+мд!D34+спд!D34</f>
        <v>0</v>
      </c>
      <c r="E34" s="120">
        <f>мфо!E34+мд!E34+спд!E34</f>
        <v>0</v>
      </c>
      <c r="F34" s="120">
        <f>мфо!F34+мд!F34+спд!F34</f>
        <v>0</v>
      </c>
      <c r="G34" s="120">
        <f>мфо!G34+мд!G34+спд!G34</f>
        <v>0</v>
      </c>
      <c r="H34" s="120">
        <f>мфо!H34+мд!H34+спд!H34</f>
        <v>0</v>
      </c>
      <c r="I34" s="120">
        <f>мфо!I34+мд!I34+спд!I34</f>
        <v>0</v>
      </c>
      <c r="J34" s="120">
        <f>мфо!J34+мд!J34+спд!J34</f>
        <v>0</v>
      </c>
    </row>
    <row r="35" spans="1:10" s="84" customFormat="1" ht="15">
      <c r="A35" s="128">
        <v>2630</v>
      </c>
      <c r="B35" s="116" t="s">
        <v>54</v>
      </c>
      <c r="C35" s="120">
        <f>мфо!C35+мд!C35+спд!C35</f>
        <v>0</v>
      </c>
      <c r="D35" s="120">
        <f>мфо!D35+мд!D35+спд!D35</f>
        <v>0</v>
      </c>
      <c r="E35" s="120">
        <f>мфо!E35+мд!E35+спд!E35</f>
        <v>0</v>
      </c>
      <c r="F35" s="120">
        <f>мфо!F35+мд!F35+спд!F35</f>
        <v>0</v>
      </c>
      <c r="G35" s="120">
        <f>мфо!G35+мд!G35+спд!G35</f>
        <v>0</v>
      </c>
      <c r="H35" s="120">
        <f>мфо!H35+мд!H35+спд!H35</f>
        <v>0</v>
      </c>
      <c r="I35" s="120">
        <f>мфо!I35+мд!I35+спд!I35</f>
        <v>0</v>
      </c>
      <c r="J35" s="120">
        <f>мфо!J35+мд!J35+спд!J35</f>
        <v>0</v>
      </c>
    </row>
    <row r="36" spans="1:10" s="84" customFormat="1" ht="15">
      <c r="A36" s="129">
        <v>2700</v>
      </c>
      <c r="B36" s="117" t="s">
        <v>55</v>
      </c>
      <c r="C36" s="120">
        <f>мфо!C36+мд!C36+спд!C36</f>
        <v>0</v>
      </c>
      <c r="D36" s="120">
        <f>мфо!D36+мд!D36+спд!D36</f>
        <v>0</v>
      </c>
      <c r="E36" s="120">
        <f>мфо!E36+мд!E36+спд!E36</f>
        <v>0</v>
      </c>
      <c r="F36" s="120">
        <f>мфо!F36+мд!F36+спд!F36</f>
        <v>0</v>
      </c>
      <c r="G36" s="120">
        <f>мфо!G36+мд!G36+спд!G36</f>
        <v>0</v>
      </c>
      <c r="H36" s="120">
        <f>мфо!H36+мд!H36+спд!H36</f>
        <v>0</v>
      </c>
      <c r="I36" s="120">
        <f>мфо!I36+мд!I36+спд!I36</f>
        <v>0</v>
      </c>
      <c r="J36" s="120">
        <f>мфо!J36+мд!J36+спд!J36</f>
        <v>0</v>
      </c>
    </row>
    <row r="37" spans="1:10" s="84" customFormat="1" ht="15">
      <c r="A37" s="128">
        <v>2710</v>
      </c>
      <c r="B37" s="116" t="s">
        <v>56</v>
      </c>
      <c r="C37" s="120">
        <f>мфо!C37+мд!C37+спд!C37</f>
        <v>0</v>
      </c>
      <c r="D37" s="120">
        <f>мфо!D37+мд!D37+спд!D37</f>
        <v>0</v>
      </c>
      <c r="E37" s="120">
        <f>мфо!E37+мд!E37+спд!E37</f>
        <v>0</v>
      </c>
      <c r="F37" s="120">
        <f>мфо!F37+мд!F37+спд!F37</f>
        <v>0</v>
      </c>
      <c r="G37" s="120">
        <f>мфо!G37+мд!G37+спд!G37</f>
        <v>0</v>
      </c>
      <c r="H37" s="120">
        <f>мфо!H37+мд!H37+спд!H37</f>
        <v>0</v>
      </c>
      <c r="I37" s="120">
        <f>мфо!I37+мд!I37+спд!I37</f>
        <v>0</v>
      </c>
      <c r="J37" s="120">
        <f>мфо!J37+мд!J37+спд!J37</f>
        <v>0</v>
      </c>
    </row>
    <row r="38" spans="1:10" s="84" customFormat="1" ht="15">
      <c r="A38" s="130">
        <v>2720</v>
      </c>
      <c r="B38" s="118" t="s">
        <v>57</v>
      </c>
      <c r="C38" s="120">
        <f>мфо!C38+мд!C38+спд!C38</f>
        <v>0</v>
      </c>
      <c r="D38" s="120">
        <f>мфо!D38+мд!D38+спд!D38</f>
        <v>0</v>
      </c>
      <c r="E38" s="120">
        <f>мфо!E38+мд!E38+спд!E38</f>
        <v>0</v>
      </c>
      <c r="F38" s="120">
        <f>мфо!F38+мд!F38+спд!F38</f>
        <v>0</v>
      </c>
      <c r="G38" s="120">
        <f>мфо!G38+мд!G38+спд!G38</f>
        <v>0</v>
      </c>
      <c r="H38" s="120">
        <f>мфо!H38+мд!H38+спд!H38</f>
        <v>0</v>
      </c>
      <c r="I38" s="120">
        <f>мфо!I38+мд!I38+спд!I38</f>
        <v>0</v>
      </c>
      <c r="J38" s="120">
        <f>мфо!J38+мд!J38+спд!J38</f>
        <v>0</v>
      </c>
    </row>
    <row r="39" spans="1:10" s="84" customFormat="1" ht="15">
      <c r="A39" s="126">
        <v>2730</v>
      </c>
      <c r="B39" s="114" t="s">
        <v>58</v>
      </c>
      <c r="C39" s="120">
        <f>мфо!C39+мд!C39+спд!C39</f>
        <v>0</v>
      </c>
      <c r="D39" s="120">
        <f>мфо!D39+мд!D39+спд!D39</f>
        <v>0</v>
      </c>
      <c r="E39" s="120">
        <f>мфо!E39+мд!E39+спд!E39</f>
        <v>0</v>
      </c>
      <c r="F39" s="120">
        <f>мфо!F39+мд!F39+спд!F39</f>
        <v>0</v>
      </c>
      <c r="G39" s="120">
        <f>мфо!G39+мд!G39+спд!G39</f>
        <v>0</v>
      </c>
      <c r="H39" s="120">
        <f>мфо!H39+мд!H39+спд!H39</f>
        <v>0</v>
      </c>
      <c r="I39" s="120">
        <f>мфо!I39+мд!I39+спд!I39</f>
        <v>0</v>
      </c>
      <c r="J39" s="120">
        <f>мфо!J39+мд!J39+спд!J39</f>
        <v>0</v>
      </c>
    </row>
    <row r="40" spans="1:10" s="84" customFormat="1" ht="15">
      <c r="A40" s="125">
        <v>2800</v>
      </c>
      <c r="B40" s="113" t="s">
        <v>59</v>
      </c>
      <c r="C40" s="120">
        <f>мфо!C40+мд!C40+спд!C40</f>
        <v>2000</v>
      </c>
      <c r="D40" s="120">
        <f>мфо!D40+мд!D40+спд!D40</f>
        <v>0</v>
      </c>
      <c r="E40" s="120">
        <f>мфо!E40+мд!E40+спд!E40</f>
        <v>0</v>
      </c>
      <c r="F40" s="120">
        <f>мфо!F40+мд!F40+спд!F40</f>
        <v>2000</v>
      </c>
      <c r="G40" s="120">
        <f>мфо!G40+мд!G40+спд!G40</f>
        <v>2000</v>
      </c>
      <c r="H40" s="120">
        <f>мфо!H40+мд!H40+спд!H40</f>
        <v>0</v>
      </c>
      <c r="I40" s="120">
        <f>мфо!I40+мд!I40+спд!I40</f>
        <v>0</v>
      </c>
      <c r="J40" s="120">
        <f>мфо!J40+мд!J40+спд!J40</f>
        <v>2000</v>
      </c>
    </row>
    <row r="41" spans="2:10" ht="15.75">
      <c r="B41" s="34"/>
      <c r="C41" s="34"/>
      <c r="D41" s="34"/>
      <c r="E41" s="34"/>
      <c r="F41" s="34"/>
      <c r="G41" s="84"/>
      <c r="H41" s="140"/>
      <c r="I41" s="140"/>
      <c r="J41" s="148"/>
    </row>
    <row r="42" spans="2:10" ht="15.75">
      <c r="B42" s="34"/>
      <c r="C42" s="34"/>
      <c r="D42" s="34"/>
      <c r="E42" s="34"/>
      <c r="F42" s="34"/>
      <c r="G42" s="84"/>
      <c r="H42" s="140"/>
      <c r="I42" s="140"/>
      <c r="J42" s="148"/>
    </row>
    <row r="43" spans="1:10" ht="12" customHeight="1">
      <c r="A43" s="88"/>
      <c r="B43" s="89"/>
      <c r="C43" s="90"/>
      <c r="D43" s="90"/>
      <c r="E43" s="90"/>
      <c r="F43" s="90"/>
      <c r="G43" s="90"/>
      <c r="H43" s="90"/>
      <c r="I43" s="90"/>
      <c r="J43" s="37" t="s">
        <v>114</v>
      </c>
    </row>
    <row r="44" spans="1:10" ht="15" customHeight="1">
      <c r="A44" s="307" t="s">
        <v>159</v>
      </c>
      <c r="B44" s="307" t="s">
        <v>99</v>
      </c>
      <c r="C44" s="310" t="s">
        <v>166</v>
      </c>
      <c r="D44" s="311"/>
      <c r="E44" s="311"/>
      <c r="F44" s="312"/>
      <c r="G44" s="310" t="s">
        <v>176</v>
      </c>
      <c r="H44" s="311"/>
      <c r="I44" s="311"/>
      <c r="J44" s="312"/>
    </row>
    <row r="45" spans="1:10" ht="60" customHeight="1">
      <c r="A45" s="308"/>
      <c r="B45" s="309"/>
      <c r="C45" s="185" t="s">
        <v>25</v>
      </c>
      <c r="D45" s="123" t="s">
        <v>26</v>
      </c>
      <c r="E45" s="165" t="s">
        <v>118</v>
      </c>
      <c r="F45" s="165" t="s">
        <v>121</v>
      </c>
      <c r="G45" s="185" t="s">
        <v>25</v>
      </c>
      <c r="H45" s="123" t="s">
        <v>26</v>
      </c>
      <c r="I45" s="165" t="s">
        <v>118</v>
      </c>
      <c r="J45" s="165" t="s">
        <v>122</v>
      </c>
    </row>
    <row r="46" spans="1:10" s="84" customFormat="1" ht="15">
      <c r="A46" s="67">
        <v>1</v>
      </c>
      <c r="B46" s="67">
        <v>2</v>
      </c>
      <c r="C46" s="29">
        <v>3</v>
      </c>
      <c r="D46" s="29">
        <v>4</v>
      </c>
      <c r="E46" s="29">
        <v>5</v>
      </c>
      <c r="F46" s="29">
        <v>6</v>
      </c>
      <c r="G46" s="29">
        <v>7</v>
      </c>
      <c r="H46" s="29">
        <v>8</v>
      </c>
      <c r="I46" s="29">
        <v>9</v>
      </c>
      <c r="J46" s="29">
        <v>10</v>
      </c>
    </row>
    <row r="47" spans="1:10" s="84" customFormat="1" ht="15">
      <c r="A47" s="125">
        <v>3000</v>
      </c>
      <c r="B47" s="113" t="s">
        <v>60</v>
      </c>
      <c r="C47" s="119">
        <f>мфо!C47+мд!C47+спд!C47</f>
        <v>0</v>
      </c>
      <c r="D47" s="119">
        <f>мфо!D47+мд!D47+спд!D47</f>
        <v>0</v>
      </c>
      <c r="E47" s="119">
        <f>D47</f>
        <v>0</v>
      </c>
      <c r="F47" s="119">
        <f>мфо!F47+мд!F47+спд!F47</f>
        <v>0</v>
      </c>
      <c r="G47" s="119">
        <f>мфо!G47+мд!G47+спд!G47</f>
        <v>0</v>
      </c>
      <c r="H47" s="119">
        <f>мфо!H47+мд!H47+спд!H47</f>
        <v>32400</v>
      </c>
      <c r="I47" s="119">
        <f>мфо!I47+мд!I47+спд!I47</f>
        <v>32400</v>
      </c>
      <c r="J47" s="119">
        <f>мфо!J47+мд!J47+спд!J47</f>
        <v>32400</v>
      </c>
    </row>
    <row r="48" spans="1:10" s="84" customFormat="1" ht="15">
      <c r="A48" s="125">
        <v>3100</v>
      </c>
      <c r="B48" s="113" t="s">
        <v>61</v>
      </c>
      <c r="C48" s="119">
        <f>мфо!C48+мд!C48+спд!C48</f>
        <v>0</v>
      </c>
      <c r="D48" s="119">
        <f>мфо!D48+мд!D48+спд!D48</f>
        <v>0</v>
      </c>
      <c r="E48" s="119">
        <f aca="true" t="shared" si="0" ref="E48:E67">D48</f>
        <v>0</v>
      </c>
      <c r="F48" s="119">
        <f>мфо!F48+мд!F48+спд!F48</f>
        <v>0</v>
      </c>
      <c r="G48" s="119">
        <f>мфо!G48+мд!G48+спд!G48</f>
        <v>0</v>
      </c>
      <c r="H48" s="119">
        <f>мфо!H48+мд!H48+спд!H48</f>
        <v>32400</v>
      </c>
      <c r="I48" s="119">
        <f>мфо!I48+мд!I48+спд!I48</f>
        <v>32400</v>
      </c>
      <c r="J48" s="119">
        <f>мфо!J48+мд!J48+спд!J48</f>
        <v>32400</v>
      </c>
    </row>
    <row r="49" spans="1:10" s="84" customFormat="1" ht="15">
      <c r="A49" s="126">
        <v>3110</v>
      </c>
      <c r="B49" s="114" t="s">
        <v>62</v>
      </c>
      <c r="C49" s="119">
        <f>мфо!C49+мд!C49+спд!C49</f>
        <v>0</v>
      </c>
      <c r="D49" s="119">
        <f>мфо!D49+мд!D49+спд!D49</f>
        <v>0</v>
      </c>
      <c r="E49" s="119">
        <f t="shared" si="0"/>
        <v>0</v>
      </c>
      <c r="F49" s="119">
        <f>мфо!F49+мд!F49+спд!F49</f>
        <v>0</v>
      </c>
      <c r="G49" s="119">
        <f>мфо!G49+мд!G49+спд!G49</f>
        <v>0</v>
      </c>
      <c r="H49" s="119">
        <f>мфо!H49+мд!H49+спд!H49</f>
        <v>32400</v>
      </c>
      <c r="I49" s="119">
        <f>мфо!I49+мд!I49+спд!I49</f>
        <v>32400</v>
      </c>
      <c r="J49" s="119">
        <f>мфо!J49+мд!J49+спд!J49</f>
        <v>32400</v>
      </c>
    </row>
    <row r="50" spans="1:10" s="84" customFormat="1" ht="15">
      <c r="A50" s="126">
        <v>3120</v>
      </c>
      <c r="B50" s="114" t="s">
        <v>63</v>
      </c>
      <c r="C50" s="119">
        <f>мфо!C50+мд!C50+спд!C50</f>
        <v>0</v>
      </c>
      <c r="D50" s="119">
        <f>мфо!D50+мд!D50+спд!D50</f>
        <v>0</v>
      </c>
      <c r="E50" s="119">
        <f t="shared" si="0"/>
        <v>0</v>
      </c>
      <c r="F50" s="119">
        <f>мфо!F50+мд!F50+спд!F50</f>
        <v>0</v>
      </c>
      <c r="G50" s="119">
        <f>мфо!G50+мд!G50+спд!G50</f>
        <v>0</v>
      </c>
      <c r="H50" s="119">
        <f>мфо!H50+мд!H50+спд!H50</f>
        <v>0</v>
      </c>
      <c r="I50" s="119">
        <f>мфо!I50+мд!I50+спд!I50</f>
        <v>0</v>
      </c>
      <c r="J50" s="119">
        <f>мфо!J50+мд!J50+спд!J50</f>
        <v>0</v>
      </c>
    </row>
    <row r="51" spans="1:10" s="84" customFormat="1" ht="15">
      <c r="A51" s="126">
        <v>3121</v>
      </c>
      <c r="B51" s="114" t="s">
        <v>64</v>
      </c>
      <c r="C51" s="119">
        <f>мфо!C51+мд!C51+спд!C51</f>
        <v>0</v>
      </c>
      <c r="D51" s="119">
        <f>мфо!D51+мд!D51+спд!D51</f>
        <v>0</v>
      </c>
      <c r="E51" s="119">
        <f t="shared" si="0"/>
        <v>0</v>
      </c>
      <c r="F51" s="119">
        <f>мфо!F51+мд!F51+спд!F51</f>
        <v>0</v>
      </c>
      <c r="G51" s="119">
        <f>мфо!G51+мд!G51+спд!G51</f>
        <v>0</v>
      </c>
      <c r="H51" s="119">
        <f>мфо!H51+мд!H51+спд!H51</f>
        <v>0</v>
      </c>
      <c r="I51" s="119">
        <f>мфо!I51+мд!I51+спд!I51</f>
        <v>0</v>
      </c>
      <c r="J51" s="119">
        <f>мфо!J51+мд!J51+спд!J51</f>
        <v>0</v>
      </c>
    </row>
    <row r="52" spans="1:10" s="84" customFormat="1" ht="15">
      <c r="A52" s="126">
        <v>3122</v>
      </c>
      <c r="B52" s="114" t="s">
        <v>65</v>
      </c>
      <c r="C52" s="119">
        <f>мфо!C52+мд!C52+спд!C52</f>
        <v>0</v>
      </c>
      <c r="D52" s="119">
        <f>мфо!D52+мд!D52+спд!D52</f>
        <v>0</v>
      </c>
      <c r="E52" s="119">
        <f t="shared" si="0"/>
        <v>0</v>
      </c>
      <c r="F52" s="119">
        <f>мфо!F52+мд!F52+спд!F52</f>
        <v>0</v>
      </c>
      <c r="G52" s="119">
        <f>мфо!G52+мд!G52+спд!G52</f>
        <v>0</v>
      </c>
      <c r="H52" s="119">
        <f>мфо!H52+мд!H52+спд!H52</f>
        <v>0</v>
      </c>
      <c r="I52" s="119">
        <f>мфо!I52+мд!I52+спд!I52</f>
        <v>0</v>
      </c>
      <c r="J52" s="119">
        <f>мфо!J52+мд!J52+спд!J52</f>
        <v>0</v>
      </c>
    </row>
    <row r="53" spans="1:10" s="84" customFormat="1" ht="15">
      <c r="A53" s="126">
        <v>3130</v>
      </c>
      <c r="B53" s="114" t="s">
        <v>66</v>
      </c>
      <c r="C53" s="119">
        <f>мфо!C53+мд!C53+спд!C53</f>
        <v>0</v>
      </c>
      <c r="D53" s="119">
        <f>мфо!D53+мд!D53+спд!D53</f>
        <v>0</v>
      </c>
      <c r="E53" s="119">
        <f t="shared" si="0"/>
        <v>0</v>
      </c>
      <c r="F53" s="119">
        <f>мфо!F53+мд!F53+спд!F53</f>
        <v>0</v>
      </c>
      <c r="G53" s="119">
        <f>мфо!G53+мд!G53+спд!G53</f>
        <v>0</v>
      </c>
      <c r="H53" s="119">
        <f>мфо!H53+мд!H53+спд!H53</f>
        <v>0</v>
      </c>
      <c r="I53" s="119">
        <f>мфо!I53+мд!I53+спд!I53</f>
        <v>0</v>
      </c>
      <c r="J53" s="119">
        <f>мфо!J53+мд!J53+спд!J53</f>
        <v>0</v>
      </c>
    </row>
    <row r="54" spans="1:10" s="84" customFormat="1" ht="15">
      <c r="A54" s="126">
        <v>3131</v>
      </c>
      <c r="B54" s="114" t="s">
        <v>67</v>
      </c>
      <c r="C54" s="119">
        <f>мфо!C54+мд!C54+спд!C54</f>
        <v>0</v>
      </c>
      <c r="D54" s="119">
        <f>мфо!D54+мд!D54+спд!D54</f>
        <v>0</v>
      </c>
      <c r="E54" s="119">
        <f t="shared" si="0"/>
        <v>0</v>
      </c>
      <c r="F54" s="119">
        <f>мфо!F54+мд!F54+спд!F54</f>
        <v>0</v>
      </c>
      <c r="G54" s="119">
        <f>мфо!G54+мд!G54+спд!G54</f>
        <v>0</v>
      </c>
      <c r="H54" s="119">
        <f>мфо!H54+мд!H54+спд!H54</f>
        <v>0</v>
      </c>
      <c r="I54" s="119">
        <f>мфо!I54+мд!I54+спд!I54</f>
        <v>0</v>
      </c>
      <c r="J54" s="119">
        <f>мфо!J54+мд!J54+спд!J54</f>
        <v>0</v>
      </c>
    </row>
    <row r="55" spans="1:10" s="84" customFormat="1" ht="15">
      <c r="A55" s="126">
        <v>3132</v>
      </c>
      <c r="B55" s="114" t="s">
        <v>68</v>
      </c>
      <c r="C55" s="119">
        <f>мфо!C55+мд!C55+спд!C55</f>
        <v>0</v>
      </c>
      <c r="D55" s="119">
        <f>мфо!D55+мд!D55+спд!D55</f>
        <v>0</v>
      </c>
      <c r="E55" s="119">
        <f t="shared" si="0"/>
        <v>0</v>
      </c>
      <c r="F55" s="119">
        <f>мфо!F55+мд!F55+спд!F55</f>
        <v>0</v>
      </c>
      <c r="G55" s="119">
        <f>мфо!G55+мд!G55+спд!G55</f>
        <v>0</v>
      </c>
      <c r="H55" s="119">
        <f>мфо!H55+мд!H55+спд!H55</f>
        <v>0</v>
      </c>
      <c r="I55" s="119">
        <f>мфо!I55+мд!I55+спд!I55</f>
        <v>0</v>
      </c>
      <c r="J55" s="119">
        <f>мфо!J55+мд!J55+спд!J55</f>
        <v>0</v>
      </c>
    </row>
    <row r="56" spans="1:10" s="84" customFormat="1" ht="15">
      <c r="A56" s="126">
        <v>3140</v>
      </c>
      <c r="B56" s="114" t="s">
        <v>69</v>
      </c>
      <c r="C56" s="119">
        <f>мфо!C56+мд!C56+спд!C56</f>
        <v>0</v>
      </c>
      <c r="D56" s="119">
        <f>мфо!D56+мд!D56+спд!D56</f>
        <v>0</v>
      </c>
      <c r="E56" s="119">
        <f t="shared" si="0"/>
        <v>0</v>
      </c>
      <c r="F56" s="119">
        <f>мфо!F56+мд!F56+спд!F56</f>
        <v>0</v>
      </c>
      <c r="G56" s="119">
        <f>мфо!G56+мд!G56+спд!G56</f>
        <v>0</v>
      </c>
      <c r="H56" s="119">
        <f>мфо!H56+мд!H56+спд!H56</f>
        <v>0</v>
      </c>
      <c r="I56" s="119">
        <f>мфо!I56+мд!I56+спд!I56</f>
        <v>0</v>
      </c>
      <c r="J56" s="119">
        <f>мфо!J56+мд!J56+спд!J56</f>
        <v>0</v>
      </c>
    </row>
    <row r="57" spans="1:10" s="84" customFormat="1" ht="15">
      <c r="A57" s="126">
        <v>3141</v>
      </c>
      <c r="B57" s="114" t="s">
        <v>70</v>
      </c>
      <c r="C57" s="119">
        <f>мфо!C57+мд!C57+спд!C57</f>
        <v>0</v>
      </c>
      <c r="D57" s="119">
        <f>мфо!D57+мд!D57+спд!D57</f>
        <v>0</v>
      </c>
      <c r="E57" s="119">
        <f t="shared" si="0"/>
        <v>0</v>
      </c>
      <c r="F57" s="119">
        <f>мфо!F57+мд!F57+спд!F57</f>
        <v>0</v>
      </c>
      <c r="G57" s="119">
        <f>мфо!G57+мд!G57+спд!G57</f>
        <v>0</v>
      </c>
      <c r="H57" s="119">
        <f>мфо!H57+мд!H57+спд!H57</f>
        <v>0</v>
      </c>
      <c r="I57" s="119">
        <f>мфо!I57+мд!I57+спд!I57</f>
        <v>0</v>
      </c>
      <c r="J57" s="119">
        <f>мфо!J57+мд!J57+спд!J57</f>
        <v>0</v>
      </c>
    </row>
    <row r="58" spans="1:10" s="84" customFormat="1" ht="15">
      <c r="A58" s="126">
        <v>3142</v>
      </c>
      <c r="B58" s="114" t="s">
        <v>71</v>
      </c>
      <c r="C58" s="119">
        <f>мфо!C58+мд!C58+спд!C58</f>
        <v>0</v>
      </c>
      <c r="D58" s="119">
        <f>мфо!D58+мд!D58+спд!D58</f>
        <v>0</v>
      </c>
      <c r="E58" s="119">
        <f t="shared" si="0"/>
        <v>0</v>
      </c>
      <c r="F58" s="119">
        <f>мфо!F58+мд!F58+спд!F58</f>
        <v>0</v>
      </c>
      <c r="G58" s="119">
        <f>мфо!G58+мд!G58+спд!G58</f>
        <v>0</v>
      </c>
      <c r="H58" s="119">
        <f>мфо!H58+мд!H58+спд!H58</f>
        <v>0</v>
      </c>
      <c r="I58" s="119">
        <f>мфо!I58+мд!I58+спд!I58</f>
        <v>0</v>
      </c>
      <c r="J58" s="119">
        <f>мфо!J58+мд!J58+спд!J58</f>
        <v>0</v>
      </c>
    </row>
    <row r="59" spans="1:10" s="84" customFormat="1" ht="15">
      <c r="A59" s="126">
        <v>3143</v>
      </c>
      <c r="B59" s="114" t="s">
        <v>72</v>
      </c>
      <c r="C59" s="119">
        <f>мфо!C59+мд!C59+спд!C59</f>
        <v>0</v>
      </c>
      <c r="D59" s="119">
        <f>мфо!D59+мд!D59+спд!D59</f>
        <v>0</v>
      </c>
      <c r="E59" s="119">
        <f t="shared" si="0"/>
        <v>0</v>
      </c>
      <c r="F59" s="119">
        <f>мфо!F59+мд!F59+спд!F59</f>
        <v>0</v>
      </c>
      <c r="G59" s="119">
        <f>мфо!G59+мд!G59+спд!G59</f>
        <v>0</v>
      </c>
      <c r="H59" s="119">
        <f>мфо!H59+мд!H59+спд!H59</f>
        <v>0</v>
      </c>
      <c r="I59" s="119">
        <f>мфо!I59+мд!I59+спд!I59</f>
        <v>0</v>
      </c>
      <c r="J59" s="119">
        <f>мфо!J59+мд!J59+спд!J59</f>
        <v>0</v>
      </c>
    </row>
    <row r="60" spans="1:10" s="84" customFormat="1" ht="15">
      <c r="A60" s="126">
        <v>3150</v>
      </c>
      <c r="B60" s="114" t="s">
        <v>73</v>
      </c>
      <c r="C60" s="119">
        <f>мфо!C60+мд!C60+спд!C60</f>
        <v>0</v>
      </c>
      <c r="D60" s="119">
        <f>мфо!D60+мд!D60+спд!D60</f>
        <v>0</v>
      </c>
      <c r="E60" s="119">
        <f t="shared" si="0"/>
        <v>0</v>
      </c>
      <c r="F60" s="119">
        <f>мфо!F60+мд!F60+спд!F60</f>
        <v>0</v>
      </c>
      <c r="G60" s="119">
        <f>мфо!G60+мд!G60+спд!G60</f>
        <v>0</v>
      </c>
      <c r="H60" s="119">
        <f>мфо!H60+мд!H60+спд!H60</f>
        <v>0</v>
      </c>
      <c r="I60" s="119">
        <f>мфо!I60+мд!I60+спд!I60</f>
        <v>0</v>
      </c>
      <c r="J60" s="119">
        <f>мфо!J60+мд!J60+спд!J60</f>
        <v>0</v>
      </c>
    </row>
    <row r="61" spans="1:10" s="84" customFormat="1" ht="15">
      <c r="A61" s="126">
        <v>3160</v>
      </c>
      <c r="B61" s="114" t="s">
        <v>74</v>
      </c>
      <c r="C61" s="119">
        <f>мфо!C61+мд!C61+спд!C61</f>
        <v>0</v>
      </c>
      <c r="D61" s="119">
        <f>мфо!D61+мд!D61+спд!D61</f>
        <v>0</v>
      </c>
      <c r="E61" s="119">
        <f t="shared" si="0"/>
        <v>0</v>
      </c>
      <c r="F61" s="119">
        <f>мфо!F61+мд!F61+спд!F61</f>
        <v>0</v>
      </c>
      <c r="G61" s="119">
        <f>мфо!G61+мд!G61+спд!G61</f>
        <v>0</v>
      </c>
      <c r="H61" s="119">
        <f>мфо!H61+мд!H61+спд!H61</f>
        <v>0</v>
      </c>
      <c r="I61" s="119">
        <f>мфо!I61+мд!I61+спд!I61</f>
        <v>0</v>
      </c>
      <c r="J61" s="119">
        <f>мфо!J61+мд!J61+спд!J61</f>
        <v>0</v>
      </c>
    </row>
    <row r="62" spans="1:10" s="84" customFormat="1" ht="15">
      <c r="A62" s="125">
        <v>3200</v>
      </c>
      <c r="B62" s="113" t="s">
        <v>75</v>
      </c>
      <c r="C62" s="119">
        <f>мфо!C62+мд!C62+спд!C62</f>
        <v>0</v>
      </c>
      <c r="D62" s="119">
        <f>мфо!D62+мд!D62+спд!D62</f>
        <v>0</v>
      </c>
      <c r="E62" s="119">
        <f t="shared" si="0"/>
        <v>0</v>
      </c>
      <c r="F62" s="119">
        <f>мфо!F62+мд!F62+спд!F62</f>
        <v>0</v>
      </c>
      <c r="G62" s="119">
        <f>мфо!G62+мд!G62+спд!G62</f>
        <v>0</v>
      </c>
      <c r="H62" s="119">
        <f>мфо!H62+мд!H62+спд!H62</f>
        <v>0</v>
      </c>
      <c r="I62" s="119">
        <f>мфо!I62+мд!I62+спд!I62</f>
        <v>0</v>
      </c>
      <c r="J62" s="119">
        <f>мфо!J62+мд!J62+спд!J62</f>
        <v>0</v>
      </c>
    </row>
    <row r="63" spans="1:10" s="84" customFormat="1" ht="15">
      <c r="A63" s="126">
        <v>3210</v>
      </c>
      <c r="B63" s="114" t="s">
        <v>76</v>
      </c>
      <c r="C63" s="119">
        <f>мфо!C63+мд!C63+спд!C63</f>
        <v>0</v>
      </c>
      <c r="D63" s="119">
        <f>мфо!D63+мд!D63+спд!D63</f>
        <v>0</v>
      </c>
      <c r="E63" s="119">
        <f t="shared" si="0"/>
        <v>0</v>
      </c>
      <c r="F63" s="119">
        <f>мфо!F63+мд!F63+спд!F63</f>
        <v>0</v>
      </c>
      <c r="G63" s="119">
        <f>мфо!G63+мд!G63+спд!G63</f>
        <v>0</v>
      </c>
      <c r="H63" s="119">
        <f>мфо!H63+мд!H63+спд!H63</f>
        <v>0</v>
      </c>
      <c r="I63" s="119">
        <f>мфо!I63+мд!I63+спд!I63</f>
        <v>0</v>
      </c>
      <c r="J63" s="119">
        <f>мфо!J63+мд!J63+спд!J63</f>
        <v>0</v>
      </c>
    </row>
    <row r="64" spans="1:10" s="84" customFormat="1" ht="15">
      <c r="A64" s="126">
        <v>3220</v>
      </c>
      <c r="B64" s="114" t="s">
        <v>77</v>
      </c>
      <c r="C64" s="119">
        <f>мфо!C64+мд!C64+спд!C64</f>
        <v>0</v>
      </c>
      <c r="D64" s="119">
        <f>мфо!D64+мд!D64+спд!D64</f>
        <v>0</v>
      </c>
      <c r="E64" s="119">
        <f t="shared" si="0"/>
        <v>0</v>
      </c>
      <c r="F64" s="119">
        <f>мфо!F64+мд!F64+спд!F64</f>
        <v>0</v>
      </c>
      <c r="G64" s="119">
        <f>мфо!G64+мд!G64+спд!G64</f>
        <v>0</v>
      </c>
      <c r="H64" s="119">
        <f>мфо!H64+мд!H64+спд!H64</f>
        <v>0</v>
      </c>
      <c r="I64" s="119">
        <f>мфо!I64+мд!I64+спд!I64</f>
        <v>0</v>
      </c>
      <c r="J64" s="119">
        <f>мфо!J64+мд!J64+спд!J64</f>
        <v>0</v>
      </c>
    </row>
    <row r="65" spans="1:10" s="84" customFormat="1" ht="15">
      <c r="A65" s="126">
        <v>3230</v>
      </c>
      <c r="B65" s="114" t="s">
        <v>78</v>
      </c>
      <c r="C65" s="119">
        <f>мфо!C65+мд!C65+спд!C65</f>
        <v>0</v>
      </c>
      <c r="D65" s="119">
        <f>мфо!D65+мд!D65+спд!D65</f>
        <v>0</v>
      </c>
      <c r="E65" s="119">
        <f t="shared" si="0"/>
        <v>0</v>
      </c>
      <c r="F65" s="119">
        <f>мфо!F65+мд!F65+спд!F65</f>
        <v>0</v>
      </c>
      <c r="G65" s="119">
        <f>мфо!G65+мд!G65+спд!G65</f>
        <v>0</v>
      </c>
      <c r="H65" s="119">
        <f>мфо!H65+мд!H65+спд!H65</f>
        <v>0</v>
      </c>
      <c r="I65" s="119">
        <f>мфо!I65+мд!I65+спд!I65</f>
        <v>0</v>
      </c>
      <c r="J65" s="119">
        <f>мфо!J65+мд!J65+спд!J65</f>
        <v>0</v>
      </c>
    </row>
    <row r="66" spans="1:10" s="84" customFormat="1" ht="15">
      <c r="A66" s="127">
        <v>3240</v>
      </c>
      <c r="B66" s="114" t="s">
        <v>79</v>
      </c>
      <c r="C66" s="119">
        <f>мфо!C66+мд!C66+спд!C66</f>
        <v>0</v>
      </c>
      <c r="D66" s="119">
        <f>мфо!D66+мд!D66+спд!D66</f>
        <v>0</v>
      </c>
      <c r="E66" s="119">
        <f t="shared" si="0"/>
        <v>0</v>
      </c>
      <c r="F66" s="119">
        <f>мфо!F66+мд!F66+спд!F66</f>
        <v>0</v>
      </c>
      <c r="G66" s="119">
        <f>мфо!G66+мд!G66+спд!G66</f>
        <v>0</v>
      </c>
      <c r="H66" s="119">
        <f>мфо!H66+мд!H66+спд!H66</f>
        <v>0</v>
      </c>
      <c r="I66" s="119">
        <f>мфо!I66+мд!I66+спд!I66</f>
        <v>0</v>
      </c>
      <c r="J66" s="119">
        <f>мфо!J66+мд!J66+спд!J66</f>
        <v>0</v>
      </c>
    </row>
    <row r="67" spans="1:10" s="84" customFormat="1" ht="15">
      <c r="A67" s="179"/>
      <c r="B67" s="107" t="s">
        <v>115</v>
      </c>
      <c r="C67" s="119">
        <f>мфо!C67+мд!C67+спд!C67</f>
        <v>5513700</v>
      </c>
      <c r="D67" s="119">
        <f>мфо!D67+мд!D67+спд!D67</f>
        <v>0</v>
      </c>
      <c r="E67" s="119">
        <f t="shared" si="0"/>
        <v>0</v>
      </c>
      <c r="F67" s="119">
        <f>C67+D67</f>
        <v>5513700</v>
      </c>
      <c r="G67" s="119">
        <f>мфо!G67+мд!G67+спд!G67</f>
        <v>5876900</v>
      </c>
      <c r="H67" s="119">
        <f>мфо!H67+мд!H67+спд!H67</f>
        <v>32400</v>
      </c>
      <c r="I67" s="119">
        <f>мфо!I67+мд!I67+спд!I67</f>
        <v>32400</v>
      </c>
      <c r="J67" s="119">
        <f>мфо!J67+мд!J67+спд!J67</f>
        <v>5909300</v>
      </c>
    </row>
    <row r="68" spans="1:10" s="105" customFormat="1" ht="14.25">
      <c r="A68" s="131"/>
      <c r="B68" s="132"/>
      <c r="C68" s="133">
        <v>5513700</v>
      </c>
      <c r="D68" s="133"/>
      <c r="E68" s="133"/>
      <c r="F68" s="133"/>
      <c r="G68" s="133"/>
      <c r="H68" s="133"/>
      <c r="I68" s="133"/>
      <c r="J68" s="133">
        <v>5909300</v>
      </c>
    </row>
    <row r="69" spans="1:10" ht="15.75">
      <c r="A69" s="60" t="s">
        <v>195</v>
      </c>
      <c r="B69" s="60"/>
      <c r="C69" s="60"/>
      <c r="D69" s="60"/>
      <c r="E69" s="60"/>
      <c r="F69" s="60"/>
      <c r="G69" s="60"/>
      <c r="H69" s="60"/>
      <c r="I69" s="60"/>
      <c r="J69" s="37" t="s">
        <v>114</v>
      </c>
    </row>
    <row r="70" spans="1:10" ht="15" customHeight="1">
      <c r="A70" s="307" t="s">
        <v>160</v>
      </c>
      <c r="B70" s="307" t="s">
        <v>99</v>
      </c>
      <c r="C70" s="310" t="s">
        <v>166</v>
      </c>
      <c r="D70" s="311"/>
      <c r="E70" s="311"/>
      <c r="F70" s="312"/>
      <c r="G70" s="310" t="s">
        <v>176</v>
      </c>
      <c r="H70" s="311"/>
      <c r="I70" s="311"/>
      <c r="J70" s="312"/>
    </row>
    <row r="71" spans="1:10" ht="45">
      <c r="A71" s="309"/>
      <c r="B71" s="308"/>
      <c r="C71" s="185" t="s">
        <v>25</v>
      </c>
      <c r="D71" s="123" t="s">
        <v>26</v>
      </c>
      <c r="E71" s="165" t="s">
        <v>118</v>
      </c>
      <c r="F71" s="165" t="s">
        <v>121</v>
      </c>
      <c r="G71" s="185" t="s">
        <v>25</v>
      </c>
      <c r="H71" s="123" t="s">
        <v>26</v>
      </c>
      <c r="I71" s="165" t="s">
        <v>118</v>
      </c>
      <c r="J71" s="165" t="s">
        <v>122</v>
      </c>
    </row>
    <row r="72" spans="1:10" s="84" customFormat="1" ht="15">
      <c r="A72" s="67">
        <v>1</v>
      </c>
      <c r="B72" s="67">
        <v>2</v>
      </c>
      <c r="C72" s="29">
        <v>3</v>
      </c>
      <c r="D72" s="29">
        <v>4</v>
      </c>
      <c r="E72" s="29">
        <v>5</v>
      </c>
      <c r="F72" s="29">
        <v>6</v>
      </c>
      <c r="G72" s="29">
        <v>7</v>
      </c>
      <c r="H72" s="29">
        <v>8</v>
      </c>
      <c r="I72" s="29">
        <v>9</v>
      </c>
      <c r="J72" s="29">
        <v>10</v>
      </c>
    </row>
    <row r="73" spans="1:10" s="84" customFormat="1" ht="15">
      <c r="A73" s="67"/>
      <c r="B73" s="83"/>
      <c r="C73" s="160"/>
      <c r="D73" s="136"/>
      <c r="E73" s="136"/>
      <c r="F73" s="136"/>
      <c r="G73" s="136"/>
      <c r="H73" s="136"/>
      <c r="I73" s="136"/>
      <c r="J73" s="136"/>
    </row>
    <row r="74" spans="1:10" s="84" customFormat="1" ht="15">
      <c r="A74" s="67"/>
      <c r="B74" s="83"/>
      <c r="C74" s="160"/>
      <c r="D74" s="136"/>
      <c r="E74" s="136"/>
      <c r="F74" s="136"/>
      <c r="G74" s="136"/>
      <c r="H74" s="136"/>
      <c r="I74" s="136"/>
      <c r="J74" s="136"/>
    </row>
    <row r="75" spans="1:10" s="84" customFormat="1" ht="15">
      <c r="A75" s="135"/>
      <c r="B75" s="107" t="s">
        <v>115</v>
      </c>
      <c r="C75" s="134"/>
      <c r="D75" s="109"/>
      <c r="E75" s="109"/>
      <c r="F75" s="109"/>
      <c r="G75" s="109"/>
      <c r="H75" s="109"/>
      <c r="I75" s="109"/>
      <c r="J75" s="109"/>
    </row>
  </sheetData>
  <sheetProtection/>
  <mergeCells count="12">
    <mergeCell ref="C3:F3"/>
    <mergeCell ref="C44:F44"/>
    <mergeCell ref="G44:J44"/>
    <mergeCell ref="G70:J70"/>
    <mergeCell ref="B70:B71"/>
    <mergeCell ref="G3:J3"/>
    <mergeCell ref="A44:A45"/>
    <mergeCell ref="B44:B45"/>
    <mergeCell ref="A70:A71"/>
    <mergeCell ref="B3:B4"/>
    <mergeCell ref="A3:A4"/>
    <mergeCell ref="C70:F70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J67"/>
  <sheetViews>
    <sheetView zoomScalePageLayoutView="0" workbookViewId="0" topLeftCell="A22">
      <selection activeCell="E24" sqref="E24"/>
    </sheetView>
  </sheetViews>
  <sheetFormatPr defaultColWidth="9.00390625" defaultRowHeight="12.75"/>
  <cols>
    <col min="3" max="3" width="12.875" style="0" customWidth="1"/>
    <col min="6" max="6" width="12.00390625" style="0" customWidth="1"/>
    <col min="7" max="7" width="10.625" style="0" bestFit="1" customWidth="1"/>
  </cols>
  <sheetData>
    <row r="2" spans="1:10" ht="15.75">
      <c r="A2" s="34" t="s">
        <v>194</v>
      </c>
      <c r="B2" s="36"/>
      <c r="C2" s="36"/>
      <c r="D2" s="36"/>
      <c r="E2" s="36"/>
      <c r="F2" s="36"/>
      <c r="G2" s="36"/>
      <c r="H2" s="36"/>
      <c r="I2" s="36"/>
      <c r="J2" s="37" t="s">
        <v>114</v>
      </c>
    </row>
    <row r="3" spans="1:10" ht="15">
      <c r="A3" s="307" t="s">
        <v>159</v>
      </c>
      <c r="B3" s="307" t="s">
        <v>99</v>
      </c>
      <c r="C3" s="310" t="s">
        <v>166</v>
      </c>
      <c r="D3" s="311"/>
      <c r="E3" s="311"/>
      <c r="F3" s="312"/>
      <c r="G3" s="310" t="s">
        <v>176</v>
      </c>
      <c r="H3" s="311"/>
      <c r="I3" s="311"/>
      <c r="J3" s="312"/>
    </row>
    <row r="4" spans="1:10" ht="60">
      <c r="A4" s="308"/>
      <c r="B4" s="309"/>
      <c r="C4" s="185" t="s">
        <v>25</v>
      </c>
      <c r="D4" s="123" t="s">
        <v>26</v>
      </c>
      <c r="E4" s="165" t="s">
        <v>118</v>
      </c>
      <c r="F4" s="165" t="s">
        <v>121</v>
      </c>
      <c r="G4" s="185" t="s">
        <v>25</v>
      </c>
      <c r="H4" s="123" t="s">
        <v>26</v>
      </c>
      <c r="I4" s="165" t="s">
        <v>118</v>
      </c>
      <c r="J4" s="165" t="s">
        <v>122</v>
      </c>
    </row>
    <row r="5" spans="1:10" ht="15">
      <c r="A5" s="67">
        <v>1</v>
      </c>
      <c r="B5" s="67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ht="25.5">
      <c r="A6" s="125">
        <v>2000</v>
      </c>
      <c r="B6" s="113" t="s">
        <v>27</v>
      </c>
      <c r="C6" s="119">
        <f aca="true" t="shared" si="0" ref="C6:J6">C7+C12+C29+C32+C36+C40</f>
        <v>3017005</v>
      </c>
      <c r="D6" s="119">
        <f t="shared" si="0"/>
        <v>0</v>
      </c>
      <c r="E6" s="119">
        <f t="shared" si="0"/>
        <v>0</v>
      </c>
      <c r="F6" s="119">
        <f t="shared" si="0"/>
        <v>3017005</v>
      </c>
      <c r="G6" s="119">
        <f t="shared" si="0"/>
        <v>3219100</v>
      </c>
      <c r="H6" s="119">
        <f t="shared" si="0"/>
        <v>0</v>
      </c>
      <c r="I6" s="119">
        <f t="shared" si="0"/>
        <v>0</v>
      </c>
      <c r="J6" s="119">
        <f t="shared" si="0"/>
        <v>3219100</v>
      </c>
    </row>
    <row r="7" spans="1:10" ht="76.5">
      <c r="A7" s="125">
        <v>2100</v>
      </c>
      <c r="B7" s="113" t="s">
        <v>28</v>
      </c>
      <c r="C7" s="119">
        <f aca="true" t="shared" si="1" ref="C7:J7">C8+C11</f>
        <v>2338600</v>
      </c>
      <c r="D7" s="119">
        <f t="shared" si="1"/>
        <v>0</v>
      </c>
      <c r="E7" s="119">
        <f t="shared" si="1"/>
        <v>0</v>
      </c>
      <c r="F7" s="119">
        <f t="shared" si="1"/>
        <v>2338600</v>
      </c>
      <c r="G7" s="119">
        <f t="shared" si="1"/>
        <v>2502200</v>
      </c>
      <c r="H7" s="119">
        <f t="shared" si="1"/>
        <v>0</v>
      </c>
      <c r="I7" s="119">
        <f t="shared" si="1"/>
        <v>0</v>
      </c>
      <c r="J7" s="119">
        <f t="shared" si="1"/>
        <v>2502200</v>
      </c>
    </row>
    <row r="8" spans="1:10" ht="25.5">
      <c r="A8" s="126">
        <v>2110</v>
      </c>
      <c r="B8" s="114" t="s">
        <v>29</v>
      </c>
      <c r="C8" s="215">
        <v>1916900</v>
      </c>
      <c r="D8" s="215">
        <f aca="true" t="shared" si="2" ref="D8:I8">SUM(D9:D10)</f>
        <v>0</v>
      </c>
      <c r="E8" s="215">
        <f t="shared" si="2"/>
        <v>0</v>
      </c>
      <c r="F8" s="215">
        <f>C8</f>
        <v>1916900</v>
      </c>
      <c r="G8" s="215">
        <v>2051000</v>
      </c>
      <c r="H8" s="215">
        <f t="shared" si="2"/>
        <v>0</v>
      </c>
      <c r="I8" s="215">
        <f t="shared" si="2"/>
        <v>0</v>
      </c>
      <c r="J8" s="215">
        <f>G8</f>
        <v>2051000</v>
      </c>
    </row>
    <row r="9" spans="1:10" ht="25.5">
      <c r="A9" s="126">
        <v>2111</v>
      </c>
      <c r="B9" s="114" t="s">
        <v>30</v>
      </c>
      <c r="C9" s="215">
        <v>1916900</v>
      </c>
      <c r="D9" s="215"/>
      <c r="E9" s="215"/>
      <c r="F9" s="215">
        <f aca="true" t="shared" si="3" ref="F9:F40">C9</f>
        <v>1916900</v>
      </c>
      <c r="G9" s="215">
        <v>2051000</v>
      </c>
      <c r="H9" s="215"/>
      <c r="I9" s="215"/>
      <c r="J9" s="215">
        <f aca="true" t="shared" si="4" ref="J9:J40">G9</f>
        <v>2051000</v>
      </c>
    </row>
    <row r="10" spans="1:10" ht="76.5">
      <c r="A10" s="126">
        <v>2112</v>
      </c>
      <c r="B10" s="114" t="s">
        <v>31</v>
      </c>
      <c r="C10" s="215"/>
      <c r="D10" s="215"/>
      <c r="E10" s="215"/>
      <c r="F10" s="215">
        <f t="shared" si="3"/>
        <v>0</v>
      </c>
      <c r="G10" s="215"/>
      <c r="H10" s="215"/>
      <c r="I10" s="215"/>
      <c r="J10" s="215">
        <f t="shared" si="4"/>
        <v>0</v>
      </c>
    </row>
    <row r="11" spans="1:10" ht="51">
      <c r="A11" s="126">
        <v>2120</v>
      </c>
      <c r="B11" s="114" t="s">
        <v>32</v>
      </c>
      <c r="C11" s="215">
        <v>421700</v>
      </c>
      <c r="D11" s="215"/>
      <c r="E11" s="215"/>
      <c r="F11" s="215">
        <f t="shared" si="3"/>
        <v>421700</v>
      </c>
      <c r="G11" s="215">
        <v>451200</v>
      </c>
      <c r="H11" s="215"/>
      <c r="I11" s="215"/>
      <c r="J11" s="215">
        <f t="shared" si="4"/>
        <v>451200</v>
      </c>
    </row>
    <row r="12" spans="1:10" ht="51">
      <c r="A12" s="125">
        <v>2200</v>
      </c>
      <c r="B12" s="113" t="s">
        <v>33</v>
      </c>
      <c r="C12" s="119">
        <f aca="true" t="shared" si="5" ref="C12:I12">C13+C14+C15+C16+C17+C18+C19+C26</f>
        <v>676405</v>
      </c>
      <c r="D12" s="119">
        <f t="shared" si="5"/>
        <v>0</v>
      </c>
      <c r="E12" s="119">
        <f t="shared" si="5"/>
        <v>0</v>
      </c>
      <c r="F12" s="215">
        <f t="shared" si="3"/>
        <v>676405</v>
      </c>
      <c r="G12" s="119">
        <f t="shared" si="5"/>
        <v>714900</v>
      </c>
      <c r="H12" s="119">
        <f t="shared" si="5"/>
        <v>0</v>
      </c>
      <c r="I12" s="119">
        <f t="shared" si="5"/>
        <v>0</v>
      </c>
      <c r="J12" s="215">
        <f t="shared" si="4"/>
        <v>714900</v>
      </c>
    </row>
    <row r="13" spans="1:10" ht="89.25">
      <c r="A13" s="126">
        <v>2210</v>
      </c>
      <c r="B13" s="114" t="s">
        <v>34</v>
      </c>
      <c r="C13" s="120">
        <v>207000</v>
      </c>
      <c r="D13" s="120"/>
      <c r="E13" s="120"/>
      <c r="F13" s="215">
        <f t="shared" si="3"/>
        <v>207000</v>
      </c>
      <c r="G13" s="120">
        <v>218000</v>
      </c>
      <c r="H13" s="120"/>
      <c r="I13" s="120"/>
      <c r="J13" s="215">
        <f t="shared" si="4"/>
        <v>218000</v>
      </c>
    </row>
    <row r="14" spans="1:10" ht="63.75">
      <c r="A14" s="126">
        <v>2220</v>
      </c>
      <c r="B14" s="114" t="s">
        <v>35</v>
      </c>
      <c r="C14" s="120">
        <v>6000</v>
      </c>
      <c r="D14" s="120"/>
      <c r="E14" s="120"/>
      <c r="F14" s="215">
        <f t="shared" si="3"/>
        <v>6000</v>
      </c>
      <c r="G14" s="120">
        <v>6300</v>
      </c>
      <c r="H14" s="120"/>
      <c r="I14" s="120"/>
      <c r="J14" s="215">
        <f t="shared" si="4"/>
        <v>6300</v>
      </c>
    </row>
    <row r="15" spans="1:10" ht="38.25">
      <c r="A15" s="126">
        <v>2230</v>
      </c>
      <c r="B15" s="114" t="s">
        <v>36</v>
      </c>
      <c r="C15" s="120">
        <v>138400</v>
      </c>
      <c r="D15" s="120"/>
      <c r="E15" s="120"/>
      <c r="F15" s="215">
        <f t="shared" si="3"/>
        <v>138400</v>
      </c>
      <c r="G15" s="120">
        <v>145700</v>
      </c>
      <c r="H15" s="120"/>
      <c r="I15" s="120"/>
      <c r="J15" s="215">
        <f t="shared" si="4"/>
        <v>145700</v>
      </c>
    </row>
    <row r="16" spans="1:10" ht="63.75">
      <c r="A16" s="126">
        <v>2240</v>
      </c>
      <c r="B16" s="114" t="s">
        <v>37</v>
      </c>
      <c r="C16" s="120">
        <v>58100</v>
      </c>
      <c r="D16" s="120"/>
      <c r="E16" s="120"/>
      <c r="F16" s="215">
        <f t="shared" si="3"/>
        <v>58100</v>
      </c>
      <c r="G16" s="120">
        <v>61200</v>
      </c>
      <c r="H16" s="120"/>
      <c r="I16" s="120"/>
      <c r="J16" s="215">
        <f t="shared" si="4"/>
        <v>61200</v>
      </c>
    </row>
    <row r="17" spans="1:10" ht="51">
      <c r="A17" s="126">
        <v>2250</v>
      </c>
      <c r="B17" s="114" t="s">
        <v>38</v>
      </c>
      <c r="C17" s="120">
        <v>7000</v>
      </c>
      <c r="D17" s="120"/>
      <c r="E17" s="120"/>
      <c r="F17" s="215">
        <f t="shared" si="3"/>
        <v>7000</v>
      </c>
      <c r="G17" s="120">
        <v>8000</v>
      </c>
      <c r="H17" s="120"/>
      <c r="I17" s="120"/>
      <c r="J17" s="215">
        <f t="shared" si="4"/>
        <v>8000</v>
      </c>
    </row>
    <row r="18" spans="1:10" ht="76.5">
      <c r="A18" s="126">
        <v>2260</v>
      </c>
      <c r="B18" s="114" t="s">
        <v>39</v>
      </c>
      <c r="C18" s="120"/>
      <c r="D18" s="120"/>
      <c r="E18" s="120"/>
      <c r="F18" s="215">
        <f t="shared" si="3"/>
        <v>0</v>
      </c>
      <c r="G18" s="120"/>
      <c r="H18" s="120"/>
      <c r="I18" s="120"/>
      <c r="J18" s="215">
        <f t="shared" si="4"/>
        <v>0</v>
      </c>
    </row>
    <row r="19" spans="1:10" ht="76.5">
      <c r="A19" s="126">
        <v>2270</v>
      </c>
      <c r="B19" s="114" t="s">
        <v>40</v>
      </c>
      <c r="C19" s="120">
        <f aca="true" t="shared" si="6" ref="C19:I19">SUM(C20:C25)</f>
        <v>259905</v>
      </c>
      <c r="D19" s="120">
        <f t="shared" si="6"/>
        <v>0</v>
      </c>
      <c r="E19" s="120">
        <f t="shared" si="6"/>
        <v>0</v>
      </c>
      <c r="F19" s="215">
        <f t="shared" si="3"/>
        <v>259905</v>
      </c>
      <c r="G19" s="120">
        <f t="shared" si="6"/>
        <v>275700</v>
      </c>
      <c r="H19" s="120">
        <f t="shared" si="6"/>
        <v>0</v>
      </c>
      <c r="I19" s="120">
        <f t="shared" si="6"/>
        <v>0</v>
      </c>
      <c r="J19" s="215">
        <f t="shared" si="4"/>
        <v>275700</v>
      </c>
    </row>
    <row r="20" spans="1:10" ht="38.25">
      <c r="A20" s="126">
        <v>2271</v>
      </c>
      <c r="B20" s="114" t="s">
        <v>41</v>
      </c>
      <c r="C20" s="120"/>
      <c r="D20" s="120"/>
      <c r="E20" s="120"/>
      <c r="F20" s="215">
        <f t="shared" si="3"/>
        <v>0</v>
      </c>
      <c r="G20" s="120"/>
      <c r="H20" s="120"/>
      <c r="I20" s="120"/>
      <c r="J20" s="215">
        <f t="shared" si="4"/>
        <v>0</v>
      </c>
    </row>
    <row r="21" spans="1:10" ht="63.75">
      <c r="A21" s="126">
        <v>2272</v>
      </c>
      <c r="B21" s="114" t="s">
        <v>42</v>
      </c>
      <c r="C21" s="120">
        <v>10800</v>
      </c>
      <c r="D21" s="120"/>
      <c r="E21" s="120"/>
      <c r="F21" s="215">
        <f t="shared" si="3"/>
        <v>10800</v>
      </c>
      <c r="G21" s="120">
        <v>11400</v>
      </c>
      <c r="H21" s="120"/>
      <c r="I21" s="120"/>
      <c r="J21" s="215">
        <f t="shared" si="4"/>
        <v>11400</v>
      </c>
    </row>
    <row r="22" spans="1:10" ht="38.25">
      <c r="A22" s="126">
        <v>2273</v>
      </c>
      <c r="B22" s="114" t="s">
        <v>43</v>
      </c>
      <c r="C22" s="120">
        <v>71600</v>
      </c>
      <c r="D22" s="120"/>
      <c r="E22" s="120"/>
      <c r="F22" s="215">
        <f t="shared" si="3"/>
        <v>71600</v>
      </c>
      <c r="G22" s="120">
        <v>76000</v>
      </c>
      <c r="H22" s="120"/>
      <c r="I22" s="120"/>
      <c r="J22" s="215">
        <f t="shared" si="4"/>
        <v>76000</v>
      </c>
    </row>
    <row r="23" spans="1:10" ht="38.25">
      <c r="A23" s="126">
        <v>2274</v>
      </c>
      <c r="B23" s="114" t="s">
        <v>44</v>
      </c>
      <c r="C23" s="120">
        <v>166100</v>
      </c>
      <c r="D23" s="120"/>
      <c r="E23" s="120"/>
      <c r="F23" s="215">
        <f t="shared" si="3"/>
        <v>166100</v>
      </c>
      <c r="G23" s="120">
        <v>176200</v>
      </c>
      <c r="H23" s="120"/>
      <c r="I23" s="120"/>
      <c r="J23" s="215">
        <f t="shared" si="4"/>
        <v>176200</v>
      </c>
    </row>
    <row r="24" spans="1:10" ht="102">
      <c r="A24" s="126">
        <v>2275</v>
      </c>
      <c r="B24" s="114" t="s">
        <v>226</v>
      </c>
      <c r="C24" s="120">
        <v>11405</v>
      </c>
      <c r="D24" s="120"/>
      <c r="E24" s="120"/>
      <c r="F24" s="215">
        <f t="shared" si="3"/>
        <v>11405</v>
      </c>
      <c r="G24" s="120">
        <v>12100</v>
      </c>
      <c r="H24" s="120"/>
      <c r="I24" s="120"/>
      <c r="J24" s="215">
        <f t="shared" si="4"/>
        <v>12100</v>
      </c>
    </row>
    <row r="25" spans="1:10" ht="38.25">
      <c r="A25" s="126">
        <v>2276</v>
      </c>
      <c r="B25" s="114" t="s">
        <v>110</v>
      </c>
      <c r="C25" s="120"/>
      <c r="D25" s="120"/>
      <c r="E25" s="120"/>
      <c r="F25" s="215">
        <f t="shared" si="3"/>
        <v>0</v>
      </c>
      <c r="G25" s="120"/>
      <c r="H25" s="120"/>
      <c r="I25" s="120"/>
      <c r="J25" s="215">
        <f t="shared" si="4"/>
        <v>0</v>
      </c>
    </row>
    <row r="26" spans="1:10" ht="140.25">
      <c r="A26" s="126">
        <v>2280</v>
      </c>
      <c r="B26" s="114" t="s">
        <v>45</v>
      </c>
      <c r="C26" s="120">
        <f aca="true" t="shared" si="7" ref="C26:I26">SUM(C27:C28)</f>
        <v>0</v>
      </c>
      <c r="D26" s="120">
        <f t="shared" si="7"/>
        <v>0</v>
      </c>
      <c r="E26" s="120">
        <f t="shared" si="7"/>
        <v>0</v>
      </c>
      <c r="F26" s="215">
        <f t="shared" si="3"/>
        <v>0</v>
      </c>
      <c r="G26" s="120">
        <f t="shared" si="7"/>
        <v>0</v>
      </c>
      <c r="H26" s="120">
        <f t="shared" si="7"/>
        <v>0</v>
      </c>
      <c r="I26" s="120">
        <f t="shared" si="7"/>
        <v>0</v>
      </c>
      <c r="J26" s="215">
        <f t="shared" si="4"/>
        <v>0</v>
      </c>
    </row>
    <row r="27" spans="1:10" ht="165.75">
      <c r="A27" s="126">
        <v>2281</v>
      </c>
      <c r="B27" s="114" t="s">
        <v>46</v>
      </c>
      <c r="C27" s="120"/>
      <c r="D27" s="120"/>
      <c r="E27" s="120"/>
      <c r="F27" s="215">
        <f t="shared" si="3"/>
        <v>0</v>
      </c>
      <c r="G27" s="120"/>
      <c r="H27" s="120"/>
      <c r="I27" s="120"/>
      <c r="J27" s="215">
        <f t="shared" si="4"/>
        <v>0</v>
      </c>
    </row>
    <row r="28" spans="1:10" ht="153">
      <c r="A28" s="126">
        <v>2282</v>
      </c>
      <c r="B28" s="114" t="s">
        <v>47</v>
      </c>
      <c r="C28" s="120"/>
      <c r="D28" s="120"/>
      <c r="E28" s="120"/>
      <c r="F28" s="215">
        <f t="shared" si="3"/>
        <v>0</v>
      </c>
      <c r="G28" s="120"/>
      <c r="H28" s="120"/>
      <c r="I28" s="120"/>
      <c r="J28" s="215">
        <f t="shared" si="4"/>
        <v>0</v>
      </c>
    </row>
    <row r="29" spans="1:10" ht="63.75">
      <c r="A29" s="125">
        <v>2400</v>
      </c>
      <c r="B29" s="113" t="s">
        <v>48</v>
      </c>
      <c r="C29" s="119">
        <f aca="true" t="shared" si="8" ref="C29:I29">SUM(C30:C31)</f>
        <v>0</v>
      </c>
      <c r="D29" s="119">
        <f t="shared" si="8"/>
        <v>0</v>
      </c>
      <c r="E29" s="119">
        <f t="shared" si="8"/>
        <v>0</v>
      </c>
      <c r="F29" s="215">
        <f t="shared" si="3"/>
        <v>0</v>
      </c>
      <c r="G29" s="119">
        <f t="shared" si="8"/>
        <v>0</v>
      </c>
      <c r="H29" s="119">
        <f t="shared" si="8"/>
        <v>0</v>
      </c>
      <c r="I29" s="119">
        <f t="shared" si="8"/>
        <v>0</v>
      </c>
      <c r="J29" s="215">
        <f t="shared" si="4"/>
        <v>0</v>
      </c>
    </row>
    <row r="30" spans="1:10" ht="89.25">
      <c r="A30" s="126">
        <v>2410</v>
      </c>
      <c r="B30" s="114" t="s">
        <v>49</v>
      </c>
      <c r="C30" s="120"/>
      <c r="D30" s="120"/>
      <c r="E30" s="120"/>
      <c r="F30" s="215">
        <f t="shared" si="3"/>
        <v>0</v>
      </c>
      <c r="G30" s="120"/>
      <c r="H30" s="120"/>
      <c r="I30" s="120"/>
      <c r="J30" s="215">
        <f t="shared" si="4"/>
        <v>0</v>
      </c>
    </row>
    <row r="31" spans="1:10" ht="76.5">
      <c r="A31" s="126">
        <v>2420</v>
      </c>
      <c r="B31" s="114" t="s">
        <v>50</v>
      </c>
      <c r="C31" s="120"/>
      <c r="D31" s="120"/>
      <c r="E31" s="120"/>
      <c r="F31" s="215">
        <f t="shared" si="3"/>
        <v>0</v>
      </c>
      <c r="G31" s="120"/>
      <c r="H31" s="120"/>
      <c r="I31" s="120"/>
      <c r="J31" s="215">
        <f t="shared" si="4"/>
        <v>0</v>
      </c>
    </row>
    <row r="32" spans="1:10" ht="38.25">
      <c r="A32" s="125">
        <v>2600</v>
      </c>
      <c r="B32" s="113" t="s">
        <v>51</v>
      </c>
      <c r="C32" s="119">
        <f>SUM(C33:C35)</f>
        <v>0</v>
      </c>
      <c r="D32" s="119">
        <f>SUM(D33:D35)</f>
        <v>0</v>
      </c>
      <c r="E32" s="119">
        <f>SUM(E33:E35)</f>
        <v>0</v>
      </c>
      <c r="F32" s="215">
        <f t="shared" si="3"/>
        <v>0</v>
      </c>
      <c r="G32" s="119">
        <f>SUM(G33:G35)</f>
        <v>0</v>
      </c>
      <c r="H32" s="119">
        <f>SUM(H33:H35)</f>
        <v>0</v>
      </c>
      <c r="I32" s="119">
        <f>SUM(I33:I35)</f>
        <v>0</v>
      </c>
      <c r="J32" s="215">
        <f t="shared" si="4"/>
        <v>0</v>
      </c>
    </row>
    <row r="33" spans="1:10" ht="127.5">
      <c r="A33" s="126">
        <v>2610</v>
      </c>
      <c r="B33" s="114" t="s">
        <v>52</v>
      </c>
      <c r="C33" s="120"/>
      <c r="D33" s="120"/>
      <c r="E33" s="120"/>
      <c r="F33" s="215">
        <f t="shared" si="3"/>
        <v>0</v>
      </c>
      <c r="G33" s="120"/>
      <c r="H33" s="120"/>
      <c r="I33" s="120"/>
      <c r="J33" s="215">
        <f t="shared" si="4"/>
        <v>0</v>
      </c>
    </row>
    <row r="34" spans="1:10" ht="114.75">
      <c r="A34" s="127">
        <v>2620</v>
      </c>
      <c r="B34" s="115" t="s">
        <v>53</v>
      </c>
      <c r="C34" s="121"/>
      <c r="D34" s="121"/>
      <c r="E34" s="121"/>
      <c r="F34" s="215">
        <f t="shared" si="3"/>
        <v>0</v>
      </c>
      <c r="G34" s="121"/>
      <c r="H34" s="121"/>
      <c r="I34" s="121"/>
      <c r="J34" s="215">
        <f t="shared" si="4"/>
        <v>0</v>
      </c>
    </row>
    <row r="35" spans="1:10" ht="114.75">
      <c r="A35" s="128">
        <v>2630</v>
      </c>
      <c r="B35" s="116" t="s">
        <v>54</v>
      </c>
      <c r="C35" s="120"/>
      <c r="D35" s="120"/>
      <c r="E35" s="120"/>
      <c r="F35" s="215">
        <f t="shared" si="3"/>
        <v>0</v>
      </c>
      <c r="G35" s="120"/>
      <c r="H35" s="120"/>
      <c r="I35" s="120"/>
      <c r="J35" s="215">
        <f t="shared" si="4"/>
        <v>0</v>
      </c>
    </row>
    <row r="36" spans="1:10" ht="51">
      <c r="A36" s="129">
        <v>2700</v>
      </c>
      <c r="B36" s="117" t="s">
        <v>55</v>
      </c>
      <c r="C36" s="119">
        <f aca="true" t="shared" si="9" ref="C36:I36">SUM(C37:C39)</f>
        <v>0</v>
      </c>
      <c r="D36" s="119">
        <f t="shared" si="9"/>
        <v>0</v>
      </c>
      <c r="E36" s="119">
        <f t="shared" si="9"/>
        <v>0</v>
      </c>
      <c r="F36" s="215">
        <f t="shared" si="3"/>
        <v>0</v>
      </c>
      <c r="G36" s="119">
        <f t="shared" si="9"/>
        <v>0</v>
      </c>
      <c r="H36" s="119">
        <f t="shared" si="9"/>
        <v>0</v>
      </c>
      <c r="I36" s="119">
        <f t="shared" si="9"/>
        <v>0</v>
      </c>
      <c r="J36" s="215">
        <f t="shared" si="4"/>
        <v>0</v>
      </c>
    </row>
    <row r="37" spans="1:10" ht="38.25">
      <c r="A37" s="128">
        <v>2710</v>
      </c>
      <c r="B37" s="116" t="s">
        <v>56</v>
      </c>
      <c r="C37" s="120"/>
      <c r="D37" s="120"/>
      <c r="E37" s="120"/>
      <c r="F37" s="215">
        <f t="shared" si="3"/>
        <v>0</v>
      </c>
      <c r="G37" s="120"/>
      <c r="H37" s="120"/>
      <c r="I37" s="120"/>
      <c r="J37" s="215">
        <f t="shared" si="4"/>
        <v>0</v>
      </c>
    </row>
    <row r="38" spans="1:10" ht="15">
      <c r="A38" s="130">
        <v>2720</v>
      </c>
      <c r="B38" s="118" t="s">
        <v>57</v>
      </c>
      <c r="C38" s="122"/>
      <c r="D38" s="122"/>
      <c r="E38" s="122"/>
      <c r="F38" s="215">
        <f t="shared" si="3"/>
        <v>0</v>
      </c>
      <c r="G38" s="122"/>
      <c r="H38" s="122"/>
      <c r="I38" s="122"/>
      <c r="J38" s="215">
        <f t="shared" si="4"/>
        <v>0</v>
      </c>
    </row>
    <row r="39" spans="1:10" ht="51">
      <c r="A39" s="126">
        <v>2730</v>
      </c>
      <c r="B39" s="114" t="s">
        <v>58</v>
      </c>
      <c r="C39" s="120"/>
      <c r="D39" s="120"/>
      <c r="E39" s="120"/>
      <c r="F39" s="215">
        <f t="shared" si="3"/>
        <v>0</v>
      </c>
      <c r="G39" s="120"/>
      <c r="H39" s="120"/>
      <c r="I39" s="120"/>
      <c r="J39" s="215">
        <f t="shared" si="4"/>
        <v>0</v>
      </c>
    </row>
    <row r="40" spans="1:10" ht="38.25">
      <c r="A40" s="125">
        <v>2800</v>
      </c>
      <c r="B40" s="113" t="s">
        <v>59</v>
      </c>
      <c r="C40" s="119">
        <v>2000</v>
      </c>
      <c r="D40" s="119"/>
      <c r="E40" s="119"/>
      <c r="F40" s="215">
        <f t="shared" si="3"/>
        <v>2000</v>
      </c>
      <c r="G40" s="119">
        <v>2000</v>
      </c>
      <c r="H40" s="119"/>
      <c r="I40" s="119"/>
      <c r="J40" s="215">
        <f t="shared" si="4"/>
        <v>2000</v>
      </c>
    </row>
    <row r="44" spans="1:10" ht="15">
      <c r="A44" s="307" t="s">
        <v>159</v>
      </c>
      <c r="B44" s="307" t="s">
        <v>99</v>
      </c>
      <c r="C44" s="310" t="s">
        <v>166</v>
      </c>
      <c r="D44" s="311"/>
      <c r="E44" s="311"/>
      <c r="F44" s="312"/>
      <c r="G44" s="310" t="s">
        <v>176</v>
      </c>
      <c r="H44" s="311"/>
      <c r="I44" s="311"/>
      <c r="J44" s="312"/>
    </row>
    <row r="45" spans="1:10" ht="60">
      <c r="A45" s="308"/>
      <c r="B45" s="309"/>
      <c r="C45" s="185" t="s">
        <v>25</v>
      </c>
      <c r="D45" s="123" t="s">
        <v>26</v>
      </c>
      <c r="E45" s="165" t="s">
        <v>118</v>
      </c>
      <c r="F45" s="165" t="s">
        <v>121</v>
      </c>
      <c r="G45" s="185" t="s">
        <v>25</v>
      </c>
      <c r="H45" s="123" t="s">
        <v>26</v>
      </c>
      <c r="I45" s="165" t="s">
        <v>118</v>
      </c>
      <c r="J45" s="165" t="s">
        <v>122</v>
      </c>
    </row>
    <row r="46" spans="1:10" ht="15">
      <c r="A46" s="67">
        <v>1</v>
      </c>
      <c r="B46" s="67">
        <v>2</v>
      </c>
      <c r="C46" s="29">
        <v>3</v>
      </c>
      <c r="D46" s="29">
        <v>4</v>
      </c>
      <c r="E46" s="29">
        <v>5</v>
      </c>
      <c r="F46" s="29">
        <v>6</v>
      </c>
      <c r="G46" s="29">
        <v>7</v>
      </c>
      <c r="H46" s="29">
        <v>8</v>
      </c>
      <c r="I46" s="29">
        <v>9</v>
      </c>
      <c r="J46" s="29">
        <v>10</v>
      </c>
    </row>
    <row r="47" spans="1:10" ht="38.25">
      <c r="A47" s="125">
        <v>3000</v>
      </c>
      <c r="B47" s="113" t="s">
        <v>60</v>
      </c>
      <c r="C47" s="119">
        <f aca="true" t="shared" si="10" ref="C47:J47">C48+C62</f>
        <v>0</v>
      </c>
      <c r="D47" s="119">
        <f t="shared" si="10"/>
        <v>0</v>
      </c>
      <c r="E47" s="119">
        <f t="shared" si="10"/>
        <v>0</v>
      </c>
      <c r="F47" s="119">
        <f t="shared" si="10"/>
        <v>0</v>
      </c>
      <c r="G47" s="119">
        <f t="shared" si="10"/>
        <v>0</v>
      </c>
      <c r="H47" s="119">
        <f t="shared" si="10"/>
        <v>0</v>
      </c>
      <c r="I47" s="119">
        <f t="shared" si="10"/>
        <v>0</v>
      </c>
      <c r="J47" s="119">
        <f t="shared" si="10"/>
        <v>0</v>
      </c>
    </row>
    <row r="48" spans="1:10" ht="51">
      <c r="A48" s="125">
        <v>3100</v>
      </c>
      <c r="B48" s="113" t="s">
        <v>61</v>
      </c>
      <c r="C48" s="119">
        <f aca="true" t="shared" si="11" ref="C48:J48">C49+C50+C53+C56+C60+C61</f>
        <v>0</v>
      </c>
      <c r="D48" s="119">
        <f t="shared" si="11"/>
        <v>0</v>
      </c>
      <c r="E48" s="119">
        <f t="shared" si="11"/>
        <v>0</v>
      </c>
      <c r="F48" s="119">
        <f t="shared" si="11"/>
        <v>0</v>
      </c>
      <c r="G48" s="119">
        <f t="shared" si="11"/>
        <v>0</v>
      </c>
      <c r="H48" s="119">
        <f t="shared" si="11"/>
        <v>0</v>
      </c>
      <c r="I48" s="119">
        <f t="shared" si="11"/>
        <v>0</v>
      </c>
      <c r="J48" s="119">
        <f t="shared" si="11"/>
        <v>0</v>
      </c>
    </row>
    <row r="49" spans="1:10" ht="114.75">
      <c r="A49" s="126">
        <v>3110</v>
      </c>
      <c r="B49" s="114" t="s">
        <v>62</v>
      </c>
      <c r="C49" s="215"/>
      <c r="D49" s="215"/>
      <c r="E49" s="215"/>
      <c r="F49" s="215">
        <f aca="true" t="shared" si="12" ref="F49:F66">C49+D49</f>
        <v>0</v>
      </c>
      <c r="G49" s="215"/>
      <c r="H49" s="215"/>
      <c r="I49" s="215"/>
      <c r="J49" s="215">
        <f>G49+H49</f>
        <v>0</v>
      </c>
    </row>
    <row r="50" spans="1:10" ht="76.5">
      <c r="A50" s="126">
        <v>3120</v>
      </c>
      <c r="B50" s="114" t="s">
        <v>63</v>
      </c>
      <c r="C50" s="120">
        <f aca="true" t="shared" si="13" ref="C50:J50">SUM(C51:C52)</f>
        <v>0</v>
      </c>
      <c r="D50" s="120">
        <f t="shared" si="13"/>
        <v>0</v>
      </c>
      <c r="E50" s="120">
        <f t="shared" si="13"/>
        <v>0</v>
      </c>
      <c r="F50" s="120">
        <f t="shared" si="13"/>
        <v>0</v>
      </c>
      <c r="G50" s="120">
        <f t="shared" si="13"/>
        <v>0</v>
      </c>
      <c r="H50" s="120">
        <f t="shared" si="13"/>
        <v>0</v>
      </c>
      <c r="I50" s="120">
        <f t="shared" si="13"/>
        <v>0</v>
      </c>
      <c r="J50" s="120">
        <f t="shared" si="13"/>
        <v>0</v>
      </c>
    </row>
    <row r="51" spans="1:10" ht="76.5">
      <c r="A51" s="126">
        <v>3121</v>
      </c>
      <c r="B51" s="114" t="s">
        <v>64</v>
      </c>
      <c r="C51" s="120"/>
      <c r="D51" s="120"/>
      <c r="E51" s="120"/>
      <c r="F51" s="120">
        <f t="shared" si="12"/>
        <v>0</v>
      </c>
      <c r="G51" s="120"/>
      <c r="H51" s="120"/>
      <c r="I51" s="120"/>
      <c r="J51" s="120">
        <f>G51+H51</f>
        <v>0</v>
      </c>
    </row>
    <row r="52" spans="1:10" ht="89.25">
      <c r="A52" s="126">
        <v>3122</v>
      </c>
      <c r="B52" s="114" t="s">
        <v>65</v>
      </c>
      <c r="C52" s="120"/>
      <c r="D52" s="120"/>
      <c r="E52" s="120"/>
      <c r="F52" s="120">
        <f t="shared" si="12"/>
        <v>0</v>
      </c>
      <c r="G52" s="120"/>
      <c r="H52" s="120"/>
      <c r="I52" s="120"/>
      <c r="J52" s="120">
        <f>G52+H52</f>
        <v>0</v>
      </c>
    </row>
    <row r="53" spans="1:10" ht="38.25">
      <c r="A53" s="126">
        <v>3130</v>
      </c>
      <c r="B53" s="114" t="s">
        <v>66</v>
      </c>
      <c r="C53" s="120">
        <f aca="true" t="shared" si="14" ref="C53:J53">SUM(C54:C55)</f>
        <v>0</v>
      </c>
      <c r="D53" s="120">
        <f t="shared" si="14"/>
        <v>0</v>
      </c>
      <c r="E53" s="120">
        <f t="shared" si="14"/>
        <v>0</v>
      </c>
      <c r="F53" s="120">
        <f t="shared" si="14"/>
        <v>0</v>
      </c>
      <c r="G53" s="120">
        <f t="shared" si="14"/>
        <v>0</v>
      </c>
      <c r="H53" s="120">
        <f t="shared" si="14"/>
        <v>0</v>
      </c>
      <c r="I53" s="120">
        <f t="shared" si="14"/>
        <v>0</v>
      </c>
      <c r="J53" s="120">
        <f t="shared" si="14"/>
        <v>0</v>
      </c>
    </row>
    <row r="54" spans="1:10" ht="89.25">
      <c r="A54" s="126">
        <v>3131</v>
      </c>
      <c r="B54" s="114" t="s">
        <v>67</v>
      </c>
      <c r="C54" s="120"/>
      <c r="D54" s="120"/>
      <c r="E54" s="120"/>
      <c r="F54" s="120">
        <f t="shared" si="12"/>
        <v>0</v>
      </c>
      <c r="G54" s="120"/>
      <c r="H54" s="120"/>
      <c r="I54" s="120"/>
      <c r="J54" s="120">
        <f>G54+H54</f>
        <v>0</v>
      </c>
    </row>
    <row r="55" spans="1:10" ht="63.75">
      <c r="A55" s="126">
        <v>3132</v>
      </c>
      <c r="B55" s="114" t="s">
        <v>68</v>
      </c>
      <c r="C55" s="120"/>
      <c r="D55" s="120"/>
      <c r="E55" s="120"/>
      <c r="F55" s="120">
        <f t="shared" si="12"/>
        <v>0</v>
      </c>
      <c r="G55" s="120"/>
      <c r="H55" s="120"/>
      <c r="I55" s="120"/>
      <c r="J55" s="120">
        <f>G55+H55</f>
        <v>0</v>
      </c>
    </row>
    <row r="56" spans="1:10" ht="51">
      <c r="A56" s="126">
        <v>3140</v>
      </c>
      <c r="B56" s="114" t="s">
        <v>69</v>
      </c>
      <c r="C56" s="120">
        <f aca="true" t="shared" si="15" ref="C56:J56">SUM(C57:C59)</f>
        <v>0</v>
      </c>
      <c r="D56" s="120">
        <f t="shared" si="15"/>
        <v>0</v>
      </c>
      <c r="E56" s="120">
        <f t="shared" si="15"/>
        <v>0</v>
      </c>
      <c r="F56" s="120">
        <f t="shared" si="15"/>
        <v>0</v>
      </c>
      <c r="G56" s="120">
        <f t="shared" si="15"/>
        <v>0</v>
      </c>
      <c r="H56" s="120">
        <f t="shared" si="15"/>
        <v>0</v>
      </c>
      <c r="I56" s="120">
        <f t="shared" si="15"/>
        <v>0</v>
      </c>
      <c r="J56" s="120">
        <f t="shared" si="15"/>
        <v>0</v>
      </c>
    </row>
    <row r="57" spans="1:10" ht="76.5">
      <c r="A57" s="126">
        <v>3141</v>
      </c>
      <c r="B57" s="114" t="s">
        <v>70</v>
      </c>
      <c r="C57" s="120"/>
      <c r="D57" s="120"/>
      <c r="E57" s="120"/>
      <c r="F57" s="120">
        <f t="shared" si="12"/>
        <v>0</v>
      </c>
      <c r="G57" s="120"/>
      <c r="H57" s="120"/>
      <c r="I57" s="120"/>
      <c r="J57" s="120">
        <f>G57+H57</f>
        <v>0</v>
      </c>
    </row>
    <row r="58" spans="1:10" ht="63.75">
      <c r="A58" s="126">
        <v>3142</v>
      </c>
      <c r="B58" s="114" t="s">
        <v>71</v>
      </c>
      <c r="C58" s="120"/>
      <c r="D58" s="120"/>
      <c r="E58" s="120"/>
      <c r="F58" s="120">
        <f t="shared" si="12"/>
        <v>0</v>
      </c>
      <c r="G58" s="120"/>
      <c r="H58" s="120"/>
      <c r="I58" s="120"/>
      <c r="J58" s="120">
        <f>G58+H58</f>
        <v>0</v>
      </c>
    </row>
    <row r="59" spans="1:10" ht="89.25">
      <c r="A59" s="126">
        <v>3143</v>
      </c>
      <c r="B59" s="114" t="s">
        <v>72</v>
      </c>
      <c r="C59" s="120"/>
      <c r="D59" s="120"/>
      <c r="E59" s="120"/>
      <c r="F59" s="120">
        <f t="shared" si="12"/>
        <v>0</v>
      </c>
      <c r="G59" s="120"/>
      <c r="H59" s="120"/>
      <c r="I59" s="120"/>
      <c r="J59" s="120">
        <f>G59+H59</f>
        <v>0</v>
      </c>
    </row>
    <row r="60" spans="1:10" ht="63.75">
      <c r="A60" s="126">
        <v>3150</v>
      </c>
      <c r="B60" s="114" t="s">
        <v>73</v>
      </c>
      <c r="C60" s="120"/>
      <c r="D60" s="120"/>
      <c r="E60" s="120"/>
      <c r="F60" s="120">
        <f t="shared" si="12"/>
        <v>0</v>
      </c>
      <c r="G60" s="120"/>
      <c r="H60" s="120"/>
      <c r="I60" s="120"/>
      <c r="J60" s="120">
        <f>G60+H60</f>
        <v>0</v>
      </c>
    </row>
    <row r="61" spans="1:10" ht="63.75">
      <c r="A61" s="126">
        <v>3160</v>
      </c>
      <c r="B61" s="114" t="s">
        <v>74</v>
      </c>
      <c r="C61" s="120"/>
      <c r="D61" s="120"/>
      <c r="E61" s="120"/>
      <c r="F61" s="120">
        <f t="shared" si="12"/>
        <v>0</v>
      </c>
      <c r="G61" s="120"/>
      <c r="H61" s="120"/>
      <c r="I61" s="120"/>
      <c r="J61" s="120">
        <f>G61+H61</f>
        <v>0</v>
      </c>
    </row>
    <row r="62" spans="1:10" ht="51">
      <c r="A62" s="125">
        <v>3200</v>
      </c>
      <c r="B62" s="113" t="s">
        <v>75</v>
      </c>
      <c r="C62" s="119">
        <f aca="true" t="shared" si="16" ref="C62:J62">SUM(C63:C66)</f>
        <v>0</v>
      </c>
      <c r="D62" s="119">
        <f t="shared" si="16"/>
        <v>0</v>
      </c>
      <c r="E62" s="119">
        <f t="shared" si="16"/>
        <v>0</v>
      </c>
      <c r="F62" s="119">
        <f t="shared" si="16"/>
        <v>0</v>
      </c>
      <c r="G62" s="119">
        <f t="shared" si="16"/>
        <v>0</v>
      </c>
      <c r="H62" s="119">
        <f t="shared" si="16"/>
        <v>0</v>
      </c>
      <c r="I62" s="119">
        <f t="shared" si="16"/>
        <v>0</v>
      </c>
      <c r="J62" s="119">
        <f t="shared" si="16"/>
        <v>0</v>
      </c>
    </row>
    <row r="63" spans="1:10" ht="114.75">
      <c r="A63" s="126">
        <v>3210</v>
      </c>
      <c r="B63" s="114" t="s">
        <v>76</v>
      </c>
      <c r="C63" s="120"/>
      <c r="D63" s="120"/>
      <c r="E63" s="120"/>
      <c r="F63" s="120">
        <f t="shared" si="12"/>
        <v>0</v>
      </c>
      <c r="G63" s="120"/>
      <c r="H63" s="120"/>
      <c r="I63" s="120"/>
      <c r="J63" s="120">
        <f>G63+H63</f>
        <v>0</v>
      </c>
    </row>
    <row r="64" spans="1:10" ht="114.75">
      <c r="A64" s="126">
        <v>3220</v>
      </c>
      <c r="B64" s="114" t="s">
        <v>77</v>
      </c>
      <c r="C64" s="120"/>
      <c r="D64" s="120"/>
      <c r="E64" s="120"/>
      <c r="F64" s="120">
        <f t="shared" si="12"/>
        <v>0</v>
      </c>
      <c r="G64" s="120"/>
      <c r="H64" s="120"/>
      <c r="I64" s="120"/>
      <c r="J64" s="120">
        <f>G64+H64</f>
        <v>0</v>
      </c>
    </row>
    <row r="65" spans="1:10" ht="114.75">
      <c r="A65" s="126">
        <v>3230</v>
      </c>
      <c r="B65" s="114" t="s">
        <v>78</v>
      </c>
      <c r="C65" s="120"/>
      <c r="D65" s="120"/>
      <c r="E65" s="120"/>
      <c r="F65" s="120">
        <f t="shared" si="12"/>
        <v>0</v>
      </c>
      <c r="G65" s="120"/>
      <c r="H65" s="120"/>
      <c r="I65" s="120"/>
      <c r="J65" s="120">
        <f>G65+H65</f>
        <v>0</v>
      </c>
    </row>
    <row r="66" spans="1:10" ht="63.75">
      <c r="A66" s="127">
        <v>3240</v>
      </c>
      <c r="B66" s="114" t="s">
        <v>79</v>
      </c>
      <c r="C66" s="120"/>
      <c r="D66" s="120"/>
      <c r="E66" s="120"/>
      <c r="F66" s="120">
        <f t="shared" si="12"/>
        <v>0</v>
      </c>
      <c r="G66" s="120"/>
      <c r="H66" s="120"/>
      <c r="I66" s="120"/>
      <c r="J66" s="120">
        <f>G66+H66</f>
        <v>0</v>
      </c>
    </row>
    <row r="67" spans="1:10" ht="28.5">
      <c r="A67" s="179"/>
      <c r="B67" s="107" t="s">
        <v>115</v>
      </c>
      <c r="C67" s="124">
        <f aca="true" t="shared" si="17" ref="C67:J67">C6+C47</f>
        <v>3017005</v>
      </c>
      <c r="D67" s="124">
        <f t="shared" si="17"/>
        <v>0</v>
      </c>
      <c r="E67" s="124">
        <f t="shared" si="17"/>
        <v>0</v>
      </c>
      <c r="F67" s="124">
        <f t="shared" si="17"/>
        <v>3017005</v>
      </c>
      <c r="G67" s="124">
        <f t="shared" si="17"/>
        <v>3219100</v>
      </c>
      <c r="H67" s="124">
        <f t="shared" si="17"/>
        <v>0</v>
      </c>
      <c r="I67" s="124">
        <f t="shared" si="17"/>
        <v>0</v>
      </c>
      <c r="J67" s="124">
        <f t="shared" si="17"/>
        <v>3219100</v>
      </c>
    </row>
  </sheetData>
  <sheetProtection/>
  <mergeCells count="8">
    <mergeCell ref="A3:A4"/>
    <mergeCell ref="B3:B4"/>
    <mergeCell ref="C3:F3"/>
    <mergeCell ref="G3:J3"/>
    <mergeCell ref="A44:A45"/>
    <mergeCell ref="B44:B45"/>
    <mergeCell ref="C44:F44"/>
    <mergeCell ref="G44:J4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7"/>
  <sheetViews>
    <sheetView zoomScalePageLayoutView="0" workbookViewId="0" topLeftCell="A67">
      <selection activeCell="H10" sqref="H10"/>
    </sheetView>
  </sheetViews>
  <sheetFormatPr defaultColWidth="9.00390625" defaultRowHeight="12.75"/>
  <cols>
    <col min="3" max="3" width="12.25390625" style="0" customWidth="1"/>
    <col min="7" max="7" width="12.75390625" style="0" customWidth="1"/>
  </cols>
  <sheetData>
    <row r="2" spans="1:10" ht="15.75">
      <c r="A2" s="34" t="s">
        <v>194</v>
      </c>
      <c r="B2" s="36"/>
      <c r="C2" s="36"/>
      <c r="D2" s="36"/>
      <c r="E2" s="36"/>
      <c r="F2" s="36"/>
      <c r="G2" s="36"/>
      <c r="H2" s="36"/>
      <c r="I2" s="36"/>
      <c r="J2" s="37" t="s">
        <v>114</v>
      </c>
    </row>
    <row r="3" spans="1:10" ht="15">
      <c r="A3" s="307" t="s">
        <v>159</v>
      </c>
      <c r="B3" s="307" t="s">
        <v>99</v>
      </c>
      <c r="C3" s="310" t="s">
        <v>166</v>
      </c>
      <c r="D3" s="311"/>
      <c r="E3" s="311"/>
      <c r="F3" s="312"/>
      <c r="G3" s="310" t="s">
        <v>176</v>
      </c>
      <c r="H3" s="311"/>
      <c r="I3" s="311"/>
      <c r="J3" s="312"/>
    </row>
    <row r="4" spans="1:10" ht="60">
      <c r="A4" s="308"/>
      <c r="B4" s="309"/>
      <c r="C4" s="185" t="s">
        <v>25</v>
      </c>
      <c r="D4" s="123" t="s">
        <v>26</v>
      </c>
      <c r="E4" s="165" t="s">
        <v>118</v>
      </c>
      <c r="F4" s="165" t="s">
        <v>121</v>
      </c>
      <c r="G4" s="185" t="s">
        <v>25</v>
      </c>
      <c r="H4" s="123" t="s">
        <v>26</v>
      </c>
      <c r="I4" s="165" t="s">
        <v>118</v>
      </c>
      <c r="J4" s="165" t="s">
        <v>122</v>
      </c>
    </row>
    <row r="5" spans="1:10" ht="15">
      <c r="A5" s="67">
        <v>1</v>
      </c>
      <c r="B5" s="67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ht="25.5">
      <c r="A6" s="125">
        <v>2000</v>
      </c>
      <c r="B6" s="113" t="s">
        <v>27</v>
      </c>
      <c r="C6" s="119">
        <f aca="true" t="shared" si="0" ref="C6:J6">C7+C12+C29+C32+C36+C40</f>
        <v>1205100</v>
      </c>
      <c r="D6" s="119">
        <f t="shared" si="0"/>
        <v>0</v>
      </c>
      <c r="E6" s="119">
        <f t="shared" si="0"/>
        <v>0</v>
      </c>
      <c r="F6" s="119">
        <f t="shared" si="0"/>
        <v>1205100</v>
      </c>
      <c r="G6" s="119">
        <f t="shared" si="0"/>
        <v>1291600</v>
      </c>
      <c r="H6" s="119">
        <f t="shared" si="0"/>
        <v>0</v>
      </c>
      <c r="I6" s="119">
        <f t="shared" si="0"/>
        <v>0</v>
      </c>
      <c r="J6" s="119">
        <f t="shared" si="0"/>
        <v>1291600</v>
      </c>
    </row>
    <row r="7" spans="1:10" ht="76.5">
      <c r="A7" s="125">
        <v>2100</v>
      </c>
      <c r="B7" s="113" t="s">
        <v>28</v>
      </c>
      <c r="C7" s="119">
        <f aca="true" t="shared" si="1" ref="C7:J7">C8+C11</f>
        <v>890600</v>
      </c>
      <c r="D7" s="119">
        <f t="shared" si="1"/>
        <v>0</v>
      </c>
      <c r="E7" s="119">
        <f t="shared" si="1"/>
        <v>0</v>
      </c>
      <c r="F7" s="119">
        <f t="shared" si="1"/>
        <v>890600</v>
      </c>
      <c r="G7" s="119">
        <f t="shared" si="1"/>
        <v>959200</v>
      </c>
      <c r="H7" s="119">
        <f t="shared" si="1"/>
        <v>0</v>
      </c>
      <c r="I7" s="119">
        <f t="shared" si="1"/>
        <v>0</v>
      </c>
      <c r="J7" s="119">
        <f t="shared" si="1"/>
        <v>959200</v>
      </c>
    </row>
    <row r="8" spans="1:10" ht="25.5">
      <c r="A8" s="126">
        <v>2110</v>
      </c>
      <c r="B8" s="114" t="s">
        <v>29</v>
      </c>
      <c r="C8" s="120">
        <f aca="true" t="shared" si="2" ref="C8:J8">SUM(C9:C10)</f>
        <v>730000</v>
      </c>
      <c r="D8" s="120">
        <f t="shared" si="2"/>
        <v>0</v>
      </c>
      <c r="E8" s="120">
        <f t="shared" si="2"/>
        <v>0</v>
      </c>
      <c r="F8" s="120">
        <f t="shared" si="2"/>
        <v>730000</v>
      </c>
      <c r="G8" s="120">
        <f t="shared" si="2"/>
        <v>786200</v>
      </c>
      <c r="H8" s="120">
        <f t="shared" si="2"/>
        <v>0</v>
      </c>
      <c r="I8" s="120">
        <f t="shared" si="2"/>
        <v>0</v>
      </c>
      <c r="J8" s="120">
        <f t="shared" si="2"/>
        <v>786200</v>
      </c>
    </row>
    <row r="9" spans="1:10" ht="25.5">
      <c r="A9" s="126">
        <v>2111</v>
      </c>
      <c r="B9" s="114" t="s">
        <v>30</v>
      </c>
      <c r="C9" s="120">
        <v>730000</v>
      </c>
      <c r="D9" s="120"/>
      <c r="E9" s="120"/>
      <c r="F9" s="120">
        <f aca="true" t="shared" si="3" ref="F9:F35">C9+D9</f>
        <v>730000</v>
      </c>
      <c r="G9" s="120">
        <v>786200</v>
      </c>
      <c r="H9" s="120"/>
      <c r="I9" s="120"/>
      <c r="J9" s="120">
        <f>G9+H9</f>
        <v>786200</v>
      </c>
    </row>
    <row r="10" spans="1:10" ht="76.5">
      <c r="A10" s="126">
        <v>2112</v>
      </c>
      <c r="B10" s="114" t="s">
        <v>31</v>
      </c>
      <c r="C10" s="120"/>
      <c r="D10" s="120"/>
      <c r="E10" s="120"/>
      <c r="F10" s="120">
        <f t="shared" si="3"/>
        <v>0</v>
      </c>
      <c r="G10" s="120"/>
      <c r="H10" s="120"/>
      <c r="I10" s="120"/>
      <c r="J10" s="120">
        <f>G10+H10</f>
        <v>0</v>
      </c>
    </row>
    <row r="11" spans="1:10" ht="51">
      <c r="A11" s="126">
        <v>2120</v>
      </c>
      <c r="B11" s="114" t="s">
        <v>32</v>
      </c>
      <c r="C11" s="120">
        <v>160600</v>
      </c>
      <c r="D11" s="120"/>
      <c r="E11" s="120"/>
      <c r="F11" s="120">
        <f t="shared" si="3"/>
        <v>160600</v>
      </c>
      <c r="G11" s="120">
        <v>173000</v>
      </c>
      <c r="H11" s="120"/>
      <c r="I11" s="120"/>
      <c r="J11" s="120">
        <f>G11+H11</f>
        <v>173000</v>
      </c>
    </row>
    <row r="12" spans="1:10" ht="51">
      <c r="A12" s="125">
        <v>2200</v>
      </c>
      <c r="B12" s="113" t="s">
        <v>33</v>
      </c>
      <c r="C12" s="119">
        <f aca="true" t="shared" si="4" ref="C12:J12">C13+C14+C15+C16+C17+C18+C19+C26</f>
        <v>314500</v>
      </c>
      <c r="D12" s="119">
        <f t="shared" si="4"/>
        <v>0</v>
      </c>
      <c r="E12" s="119">
        <f t="shared" si="4"/>
        <v>0</v>
      </c>
      <c r="F12" s="119">
        <f t="shared" si="4"/>
        <v>314500</v>
      </c>
      <c r="G12" s="119">
        <f t="shared" si="4"/>
        <v>332400</v>
      </c>
      <c r="H12" s="119">
        <f t="shared" si="4"/>
        <v>0</v>
      </c>
      <c r="I12" s="119">
        <f t="shared" si="4"/>
        <v>0</v>
      </c>
      <c r="J12" s="119">
        <f t="shared" si="4"/>
        <v>332400</v>
      </c>
    </row>
    <row r="13" spans="1:10" ht="89.25">
      <c r="A13" s="126">
        <v>2210</v>
      </c>
      <c r="B13" s="114" t="s">
        <v>34</v>
      </c>
      <c r="C13" s="120">
        <v>26600</v>
      </c>
      <c r="D13" s="120"/>
      <c r="E13" s="120"/>
      <c r="F13" s="120">
        <f t="shared" si="3"/>
        <v>26600</v>
      </c>
      <c r="G13" s="120">
        <v>28000</v>
      </c>
      <c r="H13" s="120"/>
      <c r="I13" s="120"/>
      <c r="J13" s="120">
        <f aca="true" t="shared" si="5" ref="J13:J18">G13+H13</f>
        <v>28000</v>
      </c>
    </row>
    <row r="14" spans="1:10" ht="63.75">
      <c r="A14" s="126">
        <v>2220</v>
      </c>
      <c r="B14" s="114" t="s">
        <v>35</v>
      </c>
      <c r="C14" s="120">
        <v>9600</v>
      </c>
      <c r="D14" s="120"/>
      <c r="E14" s="120"/>
      <c r="F14" s="120">
        <f t="shared" si="3"/>
        <v>9600</v>
      </c>
      <c r="G14" s="120">
        <v>10200</v>
      </c>
      <c r="H14" s="120"/>
      <c r="I14" s="120"/>
      <c r="J14" s="120">
        <f t="shared" si="5"/>
        <v>10200</v>
      </c>
    </row>
    <row r="15" spans="1:10" ht="38.25">
      <c r="A15" s="126">
        <v>2230</v>
      </c>
      <c r="B15" s="114" t="s">
        <v>36</v>
      </c>
      <c r="C15" s="120">
        <v>121600</v>
      </c>
      <c r="D15" s="120"/>
      <c r="E15" s="120"/>
      <c r="F15" s="120">
        <f t="shared" si="3"/>
        <v>121600</v>
      </c>
      <c r="G15" s="120">
        <v>128000</v>
      </c>
      <c r="H15" s="120"/>
      <c r="I15" s="120"/>
      <c r="J15" s="120">
        <f t="shared" si="5"/>
        <v>128000</v>
      </c>
    </row>
    <row r="16" spans="1:10" ht="63.75">
      <c r="A16" s="126">
        <v>2240</v>
      </c>
      <c r="B16" s="114" t="s">
        <v>37</v>
      </c>
      <c r="C16" s="120">
        <v>12300</v>
      </c>
      <c r="D16" s="120"/>
      <c r="E16" s="120"/>
      <c r="F16" s="120">
        <f t="shared" si="3"/>
        <v>12300</v>
      </c>
      <c r="G16" s="120">
        <v>13000</v>
      </c>
      <c r="H16" s="120"/>
      <c r="I16" s="120"/>
      <c r="J16" s="120">
        <f t="shared" si="5"/>
        <v>13000</v>
      </c>
    </row>
    <row r="17" spans="1:10" ht="51">
      <c r="A17" s="126">
        <v>2250</v>
      </c>
      <c r="B17" s="114" t="s">
        <v>38</v>
      </c>
      <c r="C17" s="120">
        <v>2100</v>
      </c>
      <c r="D17" s="120"/>
      <c r="E17" s="120"/>
      <c r="F17" s="120">
        <f t="shared" si="3"/>
        <v>2100</v>
      </c>
      <c r="G17" s="120">
        <v>2200</v>
      </c>
      <c r="H17" s="120"/>
      <c r="I17" s="120"/>
      <c r="J17" s="120">
        <f t="shared" si="5"/>
        <v>2200</v>
      </c>
    </row>
    <row r="18" spans="1:10" ht="76.5">
      <c r="A18" s="126">
        <v>2260</v>
      </c>
      <c r="B18" s="114" t="s">
        <v>39</v>
      </c>
      <c r="C18" s="120"/>
      <c r="D18" s="120"/>
      <c r="E18" s="120"/>
      <c r="F18" s="120">
        <f t="shared" si="3"/>
        <v>0</v>
      </c>
      <c r="G18" s="120"/>
      <c r="H18" s="120"/>
      <c r="I18" s="120"/>
      <c r="J18" s="120">
        <f t="shared" si="5"/>
        <v>0</v>
      </c>
    </row>
    <row r="19" spans="1:10" ht="76.5">
      <c r="A19" s="126">
        <v>2270</v>
      </c>
      <c r="B19" s="114" t="s">
        <v>40</v>
      </c>
      <c r="C19" s="120">
        <f aca="true" t="shared" si="6" ref="C19:J19">SUM(C20:C25)</f>
        <v>142300</v>
      </c>
      <c r="D19" s="120">
        <f t="shared" si="6"/>
        <v>0</v>
      </c>
      <c r="E19" s="120">
        <f t="shared" si="6"/>
        <v>0</v>
      </c>
      <c r="F19" s="120">
        <f t="shared" si="6"/>
        <v>142300</v>
      </c>
      <c r="G19" s="120">
        <f t="shared" si="6"/>
        <v>151000</v>
      </c>
      <c r="H19" s="120">
        <f t="shared" si="6"/>
        <v>0</v>
      </c>
      <c r="I19" s="120">
        <f t="shared" si="6"/>
        <v>0</v>
      </c>
      <c r="J19" s="120">
        <f t="shared" si="6"/>
        <v>151000</v>
      </c>
    </row>
    <row r="20" spans="1:10" ht="38.25">
      <c r="A20" s="126">
        <v>2271</v>
      </c>
      <c r="B20" s="114" t="s">
        <v>41</v>
      </c>
      <c r="C20" s="120"/>
      <c r="D20" s="120"/>
      <c r="E20" s="120"/>
      <c r="F20" s="120">
        <f t="shared" si="3"/>
        <v>0</v>
      </c>
      <c r="G20" s="120"/>
      <c r="H20" s="120"/>
      <c r="I20" s="120"/>
      <c r="J20" s="120">
        <f aca="true" t="shared" si="7" ref="J20:J25">G20+H20</f>
        <v>0</v>
      </c>
    </row>
    <row r="21" spans="1:10" ht="63.75">
      <c r="A21" s="126">
        <v>2272</v>
      </c>
      <c r="B21" s="114" t="s">
        <v>42</v>
      </c>
      <c r="C21" s="120">
        <v>11100</v>
      </c>
      <c r="D21" s="120"/>
      <c r="E21" s="120"/>
      <c r="F21" s="120">
        <f t="shared" si="3"/>
        <v>11100</v>
      </c>
      <c r="G21" s="120">
        <v>11800</v>
      </c>
      <c r="H21" s="120"/>
      <c r="I21" s="120"/>
      <c r="J21" s="120">
        <f t="shared" si="7"/>
        <v>11800</v>
      </c>
    </row>
    <row r="22" spans="1:10" ht="38.25">
      <c r="A22" s="126">
        <v>2273</v>
      </c>
      <c r="B22" s="114" t="s">
        <v>43</v>
      </c>
      <c r="C22" s="120">
        <v>33300</v>
      </c>
      <c r="D22" s="120"/>
      <c r="E22" s="120"/>
      <c r="F22" s="120">
        <f t="shared" si="3"/>
        <v>33300</v>
      </c>
      <c r="G22" s="120">
        <v>35300</v>
      </c>
      <c r="H22" s="120"/>
      <c r="I22" s="120"/>
      <c r="J22" s="120">
        <f t="shared" si="7"/>
        <v>35300</v>
      </c>
    </row>
    <row r="23" spans="1:10" ht="38.25">
      <c r="A23" s="126">
        <v>2274</v>
      </c>
      <c r="B23" s="114" t="s">
        <v>44</v>
      </c>
      <c r="C23" s="120">
        <v>94300</v>
      </c>
      <c r="D23" s="120"/>
      <c r="E23" s="120"/>
      <c r="F23" s="120">
        <f t="shared" si="3"/>
        <v>94300</v>
      </c>
      <c r="G23" s="120">
        <v>100100</v>
      </c>
      <c r="H23" s="120"/>
      <c r="I23" s="120"/>
      <c r="J23" s="120">
        <f t="shared" si="7"/>
        <v>100100</v>
      </c>
    </row>
    <row r="24" spans="1:10" ht="102">
      <c r="A24" s="126">
        <v>2275</v>
      </c>
      <c r="B24" s="114" t="s">
        <v>226</v>
      </c>
      <c r="C24" s="120">
        <v>3600</v>
      </c>
      <c r="D24" s="120"/>
      <c r="E24" s="120"/>
      <c r="F24" s="120">
        <f>C24+D24</f>
        <v>3600</v>
      </c>
      <c r="G24" s="120">
        <v>3800</v>
      </c>
      <c r="H24" s="120"/>
      <c r="I24" s="120"/>
      <c r="J24" s="120">
        <f t="shared" si="7"/>
        <v>3800</v>
      </c>
    </row>
    <row r="25" spans="1:10" ht="38.25">
      <c r="A25" s="126">
        <v>2276</v>
      </c>
      <c r="B25" s="114" t="s">
        <v>110</v>
      </c>
      <c r="C25" s="120"/>
      <c r="D25" s="120"/>
      <c r="E25" s="120"/>
      <c r="F25" s="120">
        <f t="shared" si="3"/>
        <v>0</v>
      </c>
      <c r="G25" s="120"/>
      <c r="H25" s="120"/>
      <c r="I25" s="120"/>
      <c r="J25" s="120">
        <f t="shared" si="7"/>
        <v>0</v>
      </c>
    </row>
    <row r="26" spans="1:10" ht="140.25">
      <c r="A26" s="126">
        <v>2280</v>
      </c>
      <c r="B26" s="114" t="s">
        <v>45</v>
      </c>
      <c r="C26" s="120">
        <f aca="true" t="shared" si="8" ref="C26:J26">SUM(C27:C28)</f>
        <v>0</v>
      </c>
      <c r="D26" s="120">
        <f t="shared" si="8"/>
        <v>0</v>
      </c>
      <c r="E26" s="120">
        <f t="shared" si="8"/>
        <v>0</v>
      </c>
      <c r="F26" s="120">
        <f t="shared" si="8"/>
        <v>0</v>
      </c>
      <c r="G26" s="120">
        <f t="shared" si="8"/>
        <v>0</v>
      </c>
      <c r="H26" s="120">
        <f t="shared" si="8"/>
        <v>0</v>
      </c>
      <c r="I26" s="120">
        <f t="shared" si="8"/>
        <v>0</v>
      </c>
      <c r="J26" s="120">
        <f t="shared" si="8"/>
        <v>0</v>
      </c>
    </row>
    <row r="27" spans="1:10" ht="165.75">
      <c r="A27" s="126">
        <v>2281</v>
      </c>
      <c r="B27" s="114" t="s">
        <v>46</v>
      </c>
      <c r="C27" s="120"/>
      <c r="D27" s="120"/>
      <c r="E27" s="120"/>
      <c r="F27" s="120">
        <f t="shared" si="3"/>
        <v>0</v>
      </c>
      <c r="G27" s="120"/>
      <c r="H27" s="120"/>
      <c r="I27" s="120"/>
      <c r="J27" s="120">
        <f>G27+H27</f>
        <v>0</v>
      </c>
    </row>
    <row r="28" spans="1:10" ht="153">
      <c r="A28" s="126">
        <v>2282</v>
      </c>
      <c r="B28" s="114" t="s">
        <v>47</v>
      </c>
      <c r="C28" s="120"/>
      <c r="D28" s="120"/>
      <c r="E28" s="120"/>
      <c r="F28" s="120">
        <f t="shared" si="3"/>
        <v>0</v>
      </c>
      <c r="G28" s="120"/>
      <c r="H28" s="120"/>
      <c r="I28" s="120"/>
      <c r="J28" s="120">
        <f>G28+H28</f>
        <v>0</v>
      </c>
    </row>
    <row r="29" spans="1:10" ht="63.75">
      <c r="A29" s="125">
        <v>2400</v>
      </c>
      <c r="B29" s="113" t="s">
        <v>48</v>
      </c>
      <c r="C29" s="119">
        <f aca="true" t="shared" si="9" ref="C29:J29">SUM(C30:C31)</f>
        <v>0</v>
      </c>
      <c r="D29" s="119">
        <f t="shared" si="9"/>
        <v>0</v>
      </c>
      <c r="E29" s="119">
        <f t="shared" si="9"/>
        <v>0</v>
      </c>
      <c r="F29" s="119">
        <f t="shared" si="9"/>
        <v>0</v>
      </c>
      <c r="G29" s="119">
        <f t="shared" si="9"/>
        <v>0</v>
      </c>
      <c r="H29" s="119">
        <f t="shared" si="9"/>
        <v>0</v>
      </c>
      <c r="I29" s="119">
        <f t="shared" si="9"/>
        <v>0</v>
      </c>
      <c r="J29" s="119">
        <f t="shared" si="9"/>
        <v>0</v>
      </c>
    </row>
    <row r="30" spans="1:10" ht="89.25">
      <c r="A30" s="126">
        <v>2410</v>
      </c>
      <c r="B30" s="114" t="s">
        <v>49</v>
      </c>
      <c r="C30" s="120"/>
      <c r="D30" s="120"/>
      <c r="E30" s="120"/>
      <c r="F30" s="120">
        <f t="shared" si="3"/>
        <v>0</v>
      </c>
      <c r="G30" s="120"/>
      <c r="H30" s="120"/>
      <c r="I30" s="120"/>
      <c r="J30" s="120">
        <f aca="true" t="shared" si="10" ref="J30:J35">G30+H30</f>
        <v>0</v>
      </c>
    </row>
    <row r="31" spans="1:10" ht="76.5">
      <c r="A31" s="126">
        <v>2420</v>
      </c>
      <c r="B31" s="114" t="s">
        <v>50</v>
      </c>
      <c r="C31" s="120"/>
      <c r="D31" s="120"/>
      <c r="E31" s="120"/>
      <c r="F31" s="120">
        <f t="shared" si="3"/>
        <v>0</v>
      </c>
      <c r="G31" s="120"/>
      <c r="H31" s="120"/>
      <c r="I31" s="120"/>
      <c r="J31" s="120">
        <f t="shared" si="10"/>
        <v>0</v>
      </c>
    </row>
    <row r="32" spans="1:10" ht="38.25">
      <c r="A32" s="125">
        <v>2600</v>
      </c>
      <c r="B32" s="113" t="s">
        <v>51</v>
      </c>
      <c r="C32" s="119">
        <f>SUM(C33:C35)</f>
        <v>0</v>
      </c>
      <c r="D32" s="119">
        <f>SUM(D33:D35)</f>
        <v>0</v>
      </c>
      <c r="E32" s="119">
        <f>SUM(E33:E35)</f>
        <v>0</v>
      </c>
      <c r="F32" s="119">
        <f t="shared" si="3"/>
        <v>0</v>
      </c>
      <c r="G32" s="119">
        <f>SUM(G33:G35)</f>
        <v>0</v>
      </c>
      <c r="H32" s="119">
        <f>SUM(H33:H35)</f>
        <v>0</v>
      </c>
      <c r="I32" s="119">
        <f>SUM(I33:I35)</f>
        <v>0</v>
      </c>
      <c r="J32" s="119">
        <f t="shared" si="10"/>
        <v>0</v>
      </c>
    </row>
    <row r="33" spans="1:10" ht="127.5">
      <c r="A33" s="126">
        <v>2610</v>
      </c>
      <c r="B33" s="114" t="s">
        <v>52</v>
      </c>
      <c r="C33" s="120"/>
      <c r="D33" s="120"/>
      <c r="E33" s="120"/>
      <c r="F33" s="120">
        <f t="shared" si="3"/>
        <v>0</v>
      </c>
      <c r="G33" s="120"/>
      <c r="H33" s="120"/>
      <c r="I33" s="120"/>
      <c r="J33" s="120">
        <f t="shared" si="10"/>
        <v>0</v>
      </c>
    </row>
    <row r="34" spans="1:10" ht="114.75">
      <c r="A34" s="127">
        <v>2620</v>
      </c>
      <c r="B34" s="115" t="s">
        <v>53</v>
      </c>
      <c r="C34" s="121"/>
      <c r="D34" s="121"/>
      <c r="E34" s="121"/>
      <c r="F34" s="121">
        <f t="shared" si="3"/>
        <v>0</v>
      </c>
      <c r="G34" s="121"/>
      <c r="H34" s="121"/>
      <c r="I34" s="121"/>
      <c r="J34" s="121">
        <f t="shared" si="10"/>
        <v>0</v>
      </c>
    </row>
    <row r="35" spans="1:10" ht="114.75">
      <c r="A35" s="128">
        <v>2630</v>
      </c>
      <c r="B35" s="116" t="s">
        <v>54</v>
      </c>
      <c r="C35" s="120"/>
      <c r="D35" s="120"/>
      <c r="E35" s="120"/>
      <c r="F35" s="120">
        <f t="shared" si="3"/>
        <v>0</v>
      </c>
      <c r="G35" s="120"/>
      <c r="H35" s="120"/>
      <c r="I35" s="120"/>
      <c r="J35" s="120">
        <f t="shared" si="10"/>
        <v>0</v>
      </c>
    </row>
    <row r="36" spans="1:10" ht="51">
      <c r="A36" s="129">
        <v>2700</v>
      </c>
      <c r="B36" s="117" t="s">
        <v>55</v>
      </c>
      <c r="C36" s="119">
        <f aca="true" t="shared" si="11" ref="C36:J36">SUM(C37:C39)</f>
        <v>0</v>
      </c>
      <c r="D36" s="119">
        <f t="shared" si="11"/>
        <v>0</v>
      </c>
      <c r="E36" s="119">
        <f t="shared" si="11"/>
        <v>0</v>
      </c>
      <c r="F36" s="119">
        <f t="shared" si="11"/>
        <v>0</v>
      </c>
      <c r="G36" s="119">
        <f t="shared" si="11"/>
        <v>0</v>
      </c>
      <c r="H36" s="119">
        <f t="shared" si="11"/>
        <v>0</v>
      </c>
      <c r="I36" s="119">
        <f t="shared" si="11"/>
        <v>0</v>
      </c>
      <c r="J36" s="119">
        <f t="shared" si="11"/>
        <v>0</v>
      </c>
    </row>
    <row r="37" spans="1:10" ht="38.25">
      <c r="A37" s="128">
        <v>2710</v>
      </c>
      <c r="B37" s="116" t="s">
        <v>56</v>
      </c>
      <c r="C37" s="120"/>
      <c r="D37" s="120"/>
      <c r="E37" s="120"/>
      <c r="F37" s="120">
        <f>C37+D37</f>
        <v>0</v>
      </c>
      <c r="G37" s="120"/>
      <c r="H37" s="120"/>
      <c r="I37" s="120"/>
      <c r="J37" s="120">
        <f>G37+H37</f>
        <v>0</v>
      </c>
    </row>
    <row r="38" spans="1:10" ht="15">
      <c r="A38" s="130">
        <v>2720</v>
      </c>
      <c r="B38" s="118" t="s">
        <v>57</v>
      </c>
      <c r="C38" s="122"/>
      <c r="D38" s="122"/>
      <c r="E38" s="122"/>
      <c r="F38" s="122">
        <f>C38+D38</f>
        <v>0</v>
      </c>
      <c r="G38" s="122"/>
      <c r="H38" s="122"/>
      <c r="I38" s="122"/>
      <c r="J38" s="122">
        <f>G38+H38</f>
        <v>0</v>
      </c>
    </row>
    <row r="39" spans="1:10" ht="51">
      <c r="A39" s="126">
        <v>2730</v>
      </c>
      <c r="B39" s="114" t="s">
        <v>58</v>
      </c>
      <c r="C39" s="120"/>
      <c r="D39" s="120"/>
      <c r="E39" s="120"/>
      <c r="F39" s="120">
        <f>C39+D39</f>
        <v>0</v>
      </c>
      <c r="G39" s="120"/>
      <c r="H39" s="120"/>
      <c r="I39" s="120"/>
      <c r="J39" s="120">
        <f>G39+H39</f>
        <v>0</v>
      </c>
    </row>
    <row r="40" spans="1:10" ht="38.25">
      <c r="A40" s="125">
        <v>2800</v>
      </c>
      <c r="B40" s="113" t="s">
        <v>59</v>
      </c>
      <c r="C40" s="119"/>
      <c r="D40" s="119"/>
      <c r="E40" s="119"/>
      <c r="F40" s="119">
        <f>C40+D40</f>
        <v>0</v>
      </c>
      <c r="G40" s="119"/>
      <c r="H40" s="119"/>
      <c r="I40" s="119"/>
      <c r="J40" s="119">
        <f>G40+H40</f>
        <v>0</v>
      </c>
    </row>
    <row r="44" spans="1:10" ht="15">
      <c r="A44" s="307" t="s">
        <v>159</v>
      </c>
      <c r="B44" s="307" t="s">
        <v>99</v>
      </c>
      <c r="C44" s="310" t="s">
        <v>166</v>
      </c>
      <c r="D44" s="311"/>
      <c r="E44" s="311"/>
      <c r="F44" s="312"/>
      <c r="G44" s="310" t="s">
        <v>176</v>
      </c>
      <c r="H44" s="311"/>
      <c r="I44" s="311"/>
      <c r="J44" s="312"/>
    </row>
    <row r="45" spans="1:10" ht="60">
      <c r="A45" s="308"/>
      <c r="B45" s="309"/>
      <c r="C45" s="185" t="s">
        <v>25</v>
      </c>
      <c r="D45" s="123" t="s">
        <v>26</v>
      </c>
      <c r="E45" s="165" t="s">
        <v>118</v>
      </c>
      <c r="F45" s="165" t="s">
        <v>121</v>
      </c>
      <c r="G45" s="185" t="s">
        <v>25</v>
      </c>
      <c r="H45" s="123" t="s">
        <v>26</v>
      </c>
      <c r="I45" s="165" t="s">
        <v>118</v>
      </c>
      <c r="J45" s="165" t="s">
        <v>122</v>
      </c>
    </row>
    <row r="46" spans="1:10" ht="15">
      <c r="A46" s="67">
        <v>1</v>
      </c>
      <c r="B46" s="67">
        <v>2</v>
      </c>
      <c r="C46" s="29">
        <v>3</v>
      </c>
      <c r="D46" s="29">
        <v>4</v>
      </c>
      <c r="E46" s="29">
        <v>5</v>
      </c>
      <c r="F46" s="29">
        <v>6</v>
      </c>
      <c r="G46" s="29">
        <v>7</v>
      </c>
      <c r="H46" s="29">
        <v>8</v>
      </c>
      <c r="I46" s="29">
        <v>9</v>
      </c>
      <c r="J46" s="29">
        <v>10</v>
      </c>
    </row>
    <row r="47" spans="1:10" ht="38.25">
      <c r="A47" s="125">
        <v>3000</v>
      </c>
      <c r="B47" s="113" t="s">
        <v>60</v>
      </c>
      <c r="C47" s="119">
        <f aca="true" t="shared" si="12" ref="C47:J47">C48+C62</f>
        <v>0</v>
      </c>
      <c r="D47" s="119">
        <f t="shared" si="12"/>
        <v>0</v>
      </c>
      <c r="E47" s="119">
        <f t="shared" si="12"/>
        <v>0</v>
      </c>
      <c r="F47" s="119">
        <f t="shared" si="12"/>
        <v>0</v>
      </c>
      <c r="G47" s="119">
        <f t="shared" si="12"/>
        <v>0</v>
      </c>
      <c r="H47" s="119">
        <f t="shared" si="12"/>
        <v>0</v>
      </c>
      <c r="I47" s="119">
        <f t="shared" si="12"/>
        <v>0</v>
      </c>
      <c r="J47" s="119">
        <f t="shared" si="12"/>
        <v>0</v>
      </c>
    </row>
    <row r="48" spans="1:10" ht="51">
      <c r="A48" s="125">
        <v>3100</v>
      </c>
      <c r="B48" s="113" t="s">
        <v>61</v>
      </c>
      <c r="C48" s="119">
        <f aca="true" t="shared" si="13" ref="C48:J48">C49+C50+C53+C56+C60+C61</f>
        <v>0</v>
      </c>
      <c r="D48" s="119">
        <f t="shared" si="13"/>
        <v>0</v>
      </c>
      <c r="E48" s="119">
        <f t="shared" si="13"/>
        <v>0</v>
      </c>
      <c r="F48" s="119">
        <f t="shared" si="13"/>
        <v>0</v>
      </c>
      <c r="G48" s="119">
        <f t="shared" si="13"/>
        <v>0</v>
      </c>
      <c r="H48" s="119">
        <f t="shared" si="13"/>
        <v>0</v>
      </c>
      <c r="I48" s="119">
        <f t="shared" si="13"/>
        <v>0</v>
      </c>
      <c r="J48" s="119">
        <f t="shared" si="13"/>
        <v>0</v>
      </c>
    </row>
    <row r="49" spans="1:10" ht="114.75">
      <c r="A49" s="126">
        <v>3110</v>
      </c>
      <c r="B49" s="114" t="s">
        <v>62</v>
      </c>
      <c r="C49" s="120"/>
      <c r="D49" s="120"/>
      <c r="E49" s="120"/>
      <c r="F49" s="120">
        <f aca="true" t="shared" si="14" ref="F49:F66">C49+D49</f>
        <v>0</v>
      </c>
      <c r="G49" s="120"/>
      <c r="H49" s="120"/>
      <c r="I49" s="120"/>
      <c r="J49" s="120">
        <f>G49+H49</f>
        <v>0</v>
      </c>
    </row>
    <row r="50" spans="1:10" ht="76.5">
      <c r="A50" s="126">
        <v>3120</v>
      </c>
      <c r="B50" s="114" t="s">
        <v>63</v>
      </c>
      <c r="C50" s="120">
        <f aca="true" t="shared" si="15" ref="C50:J50">SUM(C51:C52)</f>
        <v>0</v>
      </c>
      <c r="D50" s="120">
        <f t="shared" si="15"/>
        <v>0</v>
      </c>
      <c r="E50" s="120">
        <f t="shared" si="15"/>
        <v>0</v>
      </c>
      <c r="F50" s="120">
        <f t="shared" si="15"/>
        <v>0</v>
      </c>
      <c r="G50" s="120">
        <f t="shared" si="15"/>
        <v>0</v>
      </c>
      <c r="H50" s="120">
        <f t="shared" si="15"/>
        <v>0</v>
      </c>
      <c r="I50" s="120">
        <f t="shared" si="15"/>
        <v>0</v>
      </c>
      <c r="J50" s="120">
        <f t="shared" si="15"/>
        <v>0</v>
      </c>
    </row>
    <row r="51" spans="1:10" ht="76.5">
      <c r="A51" s="126">
        <v>3121</v>
      </c>
      <c r="B51" s="114" t="s">
        <v>64</v>
      </c>
      <c r="C51" s="120"/>
      <c r="D51" s="120"/>
      <c r="E51" s="120"/>
      <c r="F51" s="120">
        <f t="shared" si="14"/>
        <v>0</v>
      </c>
      <c r="G51" s="120"/>
      <c r="H51" s="120"/>
      <c r="I51" s="120"/>
      <c r="J51" s="120">
        <f>G51+H51</f>
        <v>0</v>
      </c>
    </row>
    <row r="52" spans="1:10" ht="89.25">
      <c r="A52" s="126">
        <v>3122</v>
      </c>
      <c r="B52" s="114" t="s">
        <v>65</v>
      </c>
      <c r="C52" s="120"/>
      <c r="D52" s="120"/>
      <c r="E52" s="120"/>
      <c r="F52" s="120">
        <f t="shared" si="14"/>
        <v>0</v>
      </c>
      <c r="G52" s="120"/>
      <c r="H52" s="120"/>
      <c r="I52" s="120"/>
      <c r="J52" s="120">
        <f>G52+H52</f>
        <v>0</v>
      </c>
    </row>
    <row r="53" spans="1:10" ht="38.25">
      <c r="A53" s="126">
        <v>3130</v>
      </c>
      <c r="B53" s="114" t="s">
        <v>66</v>
      </c>
      <c r="C53" s="120">
        <f aca="true" t="shared" si="16" ref="C53:J53">SUM(C54:C55)</f>
        <v>0</v>
      </c>
      <c r="D53" s="120">
        <f t="shared" si="16"/>
        <v>0</v>
      </c>
      <c r="E53" s="120">
        <f t="shared" si="16"/>
        <v>0</v>
      </c>
      <c r="F53" s="120">
        <f t="shared" si="16"/>
        <v>0</v>
      </c>
      <c r="G53" s="120">
        <f t="shared" si="16"/>
        <v>0</v>
      </c>
      <c r="H53" s="120">
        <f t="shared" si="16"/>
        <v>0</v>
      </c>
      <c r="I53" s="120">
        <f t="shared" si="16"/>
        <v>0</v>
      </c>
      <c r="J53" s="120">
        <f t="shared" si="16"/>
        <v>0</v>
      </c>
    </row>
    <row r="54" spans="1:10" ht="89.25">
      <c r="A54" s="126">
        <v>3131</v>
      </c>
      <c r="B54" s="114" t="s">
        <v>67</v>
      </c>
      <c r="C54" s="120"/>
      <c r="D54" s="120"/>
      <c r="E54" s="120"/>
      <c r="F54" s="120">
        <f t="shared" si="14"/>
        <v>0</v>
      </c>
      <c r="G54" s="120"/>
      <c r="H54" s="120"/>
      <c r="I54" s="120"/>
      <c r="J54" s="120">
        <f>G54+H54</f>
        <v>0</v>
      </c>
    </row>
    <row r="55" spans="1:10" ht="63.75">
      <c r="A55" s="126">
        <v>3132</v>
      </c>
      <c r="B55" s="114" t="s">
        <v>68</v>
      </c>
      <c r="C55" s="120"/>
      <c r="D55" s="120"/>
      <c r="E55" s="120"/>
      <c r="F55" s="120">
        <f t="shared" si="14"/>
        <v>0</v>
      </c>
      <c r="G55" s="120"/>
      <c r="H55" s="120"/>
      <c r="I55" s="120"/>
      <c r="J55" s="120">
        <f>G55+H55</f>
        <v>0</v>
      </c>
    </row>
    <row r="56" spans="1:10" ht="51">
      <c r="A56" s="126">
        <v>3140</v>
      </c>
      <c r="B56" s="114" t="s">
        <v>69</v>
      </c>
      <c r="C56" s="120">
        <f aca="true" t="shared" si="17" ref="C56:J56">SUM(C57:C59)</f>
        <v>0</v>
      </c>
      <c r="D56" s="120">
        <f t="shared" si="17"/>
        <v>0</v>
      </c>
      <c r="E56" s="120">
        <f t="shared" si="17"/>
        <v>0</v>
      </c>
      <c r="F56" s="120">
        <f t="shared" si="17"/>
        <v>0</v>
      </c>
      <c r="G56" s="120">
        <f t="shared" si="17"/>
        <v>0</v>
      </c>
      <c r="H56" s="120">
        <f t="shared" si="17"/>
        <v>0</v>
      </c>
      <c r="I56" s="120">
        <f t="shared" si="17"/>
        <v>0</v>
      </c>
      <c r="J56" s="120">
        <f t="shared" si="17"/>
        <v>0</v>
      </c>
    </row>
    <row r="57" spans="1:10" ht="76.5">
      <c r="A57" s="126">
        <v>3141</v>
      </c>
      <c r="B57" s="114" t="s">
        <v>70</v>
      </c>
      <c r="C57" s="120"/>
      <c r="D57" s="120"/>
      <c r="E57" s="120"/>
      <c r="F57" s="120">
        <f t="shared" si="14"/>
        <v>0</v>
      </c>
      <c r="G57" s="120"/>
      <c r="H57" s="120"/>
      <c r="I57" s="120"/>
      <c r="J57" s="120">
        <f>G57+H57</f>
        <v>0</v>
      </c>
    </row>
    <row r="58" spans="1:10" ht="63.75">
      <c r="A58" s="126">
        <v>3142</v>
      </c>
      <c r="B58" s="114" t="s">
        <v>71</v>
      </c>
      <c r="C58" s="120"/>
      <c r="D58" s="120"/>
      <c r="E58" s="120"/>
      <c r="F58" s="120">
        <f t="shared" si="14"/>
        <v>0</v>
      </c>
      <c r="G58" s="120"/>
      <c r="H58" s="120"/>
      <c r="I58" s="120"/>
      <c r="J58" s="120">
        <f>G58+H58</f>
        <v>0</v>
      </c>
    </row>
    <row r="59" spans="1:10" ht="89.25">
      <c r="A59" s="126">
        <v>3143</v>
      </c>
      <c r="B59" s="114" t="s">
        <v>72</v>
      </c>
      <c r="C59" s="120"/>
      <c r="D59" s="120"/>
      <c r="E59" s="120"/>
      <c r="F59" s="120">
        <f t="shared" si="14"/>
        <v>0</v>
      </c>
      <c r="G59" s="120"/>
      <c r="H59" s="120"/>
      <c r="I59" s="120"/>
      <c r="J59" s="120">
        <f>G59+H59</f>
        <v>0</v>
      </c>
    </row>
    <row r="60" spans="1:10" ht="63.75">
      <c r="A60" s="126">
        <v>3150</v>
      </c>
      <c r="B60" s="114" t="s">
        <v>73</v>
      </c>
      <c r="C60" s="120"/>
      <c r="D60" s="120"/>
      <c r="E60" s="120"/>
      <c r="F60" s="120">
        <f t="shared" si="14"/>
        <v>0</v>
      </c>
      <c r="G60" s="120"/>
      <c r="H60" s="120"/>
      <c r="I60" s="120"/>
      <c r="J60" s="120">
        <f>G60+H60</f>
        <v>0</v>
      </c>
    </row>
    <row r="61" spans="1:10" ht="63.75">
      <c r="A61" s="126">
        <v>3160</v>
      </c>
      <c r="B61" s="114" t="s">
        <v>74</v>
      </c>
      <c r="C61" s="120"/>
      <c r="D61" s="120"/>
      <c r="E61" s="120"/>
      <c r="F61" s="120">
        <f t="shared" si="14"/>
        <v>0</v>
      </c>
      <c r="G61" s="120"/>
      <c r="H61" s="120"/>
      <c r="I61" s="120"/>
      <c r="J61" s="120">
        <f>G61+H61</f>
        <v>0</v>
      </c>
    </row>
    <row r="62" spans="1:10" ht="51">
      <c r="A62" s="125">
        <v>3200</v>
      </c>
      <c r="B62" s="113" t="s">
        <v>75</v>
      </c>
      <c r="C62" s="119">
        <f aca="true" t="shared" si="18" ref="C62:J62">SUM(C63:C66)</f>
        <v>0</v>
      </c>
      <c r="D62" s="119">
        <f t="shared" si="18"/>
        <v>0</v>
      </c>
      <c r="E62" s="119">
        <f t="shared" si="18"/>
        <v>0</v>
      </c>
      <c r="F62" s="119">
        <f t="shared" si="18"/>
        <v>0</v>
      </c>
      <c r="G62" s="119">
        <f t="shared" si="18"/>
        <v>0</v>
      </c>
      <c r="H62" s="119">
        <f t="shared" si="18"/>
        <v>0</v>
      </c>
      <c r="I62" s="119">
        <f t="shared" si="18"/>
        <v>0</v>
      </c>
      <c r="J62" s="119">
        <f t="shared" si="18"/>
        <v>0</v>
      </c>
    </row>
    <row r="63" spans="1:10" ht="114.75">
      <c r="A63" s="126">
        <v>3210</v>
      </c>
      <c r="B63" s="114" t="s">
        <v>76</v>
      </c>
      <c r="C63" s="120"/>
      <c r="D63" s="120"/>
      <c r="E63" s="120"/>
      <c r="F63" s="120">
        <f t="shared" si="14"/>
        <v>0</v>
      </c>
      <c r="G63" s="120"/>
      <c r="H63" s="120"/>
      <c r="I63" s="120"/>
      <c r="J63" s="120">
        <f>G63+H63</f>
        <v>0</v>
      </c>
    </row>
    <row r="64" spans="1:10" ht="114.75">
      <c r="A64" s="126">
        <v>3220</v>
      </c>
      <c r="B64" s="114" t="s">
        <v>77</v>
      </c>
      <c r="C64" s="120"/>
      <c r="D64" s="120"/>
      <c r="E64" s="120"/>
      <c r="F64" s="120">
        <f t="shared" si="14"/>
        <v>0</v>
      </c>
      <c r="G64" s="120"/>
      <c r="H64" s="120"/>
      <c r="I64" s="120"/>
      <c r="J64" s="120">
        <f>G64+H64</f>
        <v>0</v>
      </c>
    </row>
    <row r="65" spans="1:10" ht="114.75">
      <c r="A65" s="126">
        <v>3230</v>
      </c>
      <c r="B65" s="114" t="s">
        <v>78</v>
      </c>
      <c r="C65" s="120"/>
      <c r="D65" s="120"/>
      <c r="E65" s="120"/>
      <c r="F65" s="120">
        <f t="shared" si="14"/>
        <v>0</v>
      </c>
      <c r="G65" s="120"/>
      <c r="H65" s="120"/>
      <c r="I65" s="120"/>
      <c r="J65" s="120">
        <f>G65+H65</f>
        <v>0</v>
      </c>
    </row>
    <row r="66" spans="1:10" ht="63.75">
      <c r="A66" s="127">
        <v>3240</v>
      </c>
      <c r="B66" s="114" t="s">
        <v>79</v>
      </c>
      <c r="C66" s="120"/>
      <c r="D66" s="120"/>
      <c r="E66" s="120"/>
      <c r="F66" s="120">
        <f t="shared" si="14"/>
        <v>0</v>
      </c>
      <c r="G66" s="120"/>
      <c r="H66" s="120"/>
      <c r="I66" s="120"/>
      <c r="J66" s="120">
        <f>G66+H66</f>
        <v>0</v>
      </c>
    </row>
    <row r="67" spans="1:10" ht="28.5">
      <c r="A67" s="179"/>
      <c r="B67" s="107" t="s">
        <v>115</v>
      </c>
      <c r="C67" s="124">
        <f aca="true" t="shared" si="19" ref="C67:J67">C6+C47</f>
        <v>1205100</v>
      </c>
      <c r="D67" s="124">
        <f t="shared" si="19"/>
        <v>0</v>
      </c>
      <c r="E67" s="124">
        <f t="shared" si="19"/>
        <v>0</v>
      </c>
      <c r="F67" s="124">
        <f t="shared" si="19"/>
        <v>1205100</v>
      </c>
      <c r="G67" s="124">
        <f t="shared" si="19"/>
        <v>1291600</v>
      </c>
      <c r="H67" s="124">
        <f t="shared" si="19"/>
        <v>0</v>
      </c>
      <c r="I67" s="124">
        <f t="shared" si="19"/>
        <v>0</v>
      </c>
      <c r="J67" s="124">
        <f t="shared" si="19"/>
        <v>1291600</v>
      </c>
    </row>
  </sheetData>
  <sheetProtection/>
  <mergeCells count="8">
    <mergeCell ref="A3:A4"/>
    <mergeCell ref="B3:B4"/>
    <mergeCell ref="C3:F3"/>
    <mergeCell ref="G3:J3"/>
    <mergeCell ref="A44:A45"/>
    <mergeCell ref="B44:B45"/>
    <mergeCell ref="C44:F44"/>
    <mergeCell ref="G44:J4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67"/>
  <sheetViews>
    <sheetView zoomScalePageLayoutView="0" workbookViewId="0" topLeftCell="A61">
      <selection activeCell="C79" sqref="C79"/>
    </sheetView>
  </sheetViews>
  <sheetFormatPr defaultColWidth="9.00390625" defaultRowHeight="12.75"/>
  <cols>
    <col min="3" max="3" width="12.25390625" style="0" customWidth="1"/>
    <col min="6" max="6" width="15.125" style="0" customWidth="1"/>
    <col min="7" max="7" width="12.00390625" style="0" customWidth="1"/>
    <col min="10" max="10" width="11.625" style="0" customWidth="1"/>
  </cols>
  <sheetData>
    <row r="2" spans="1:10" ht="15.75">
      <c r="A2" s="34" t="s">
        <v>194</v>
      </c>
      <c r="B2" s="36"/>
      <c r="C2" s="36"/>
      <c r="D2" s="36"/>
      <c r="E2" s="36"/>
      <c r="F2" s="36"/>
      <c r="G2" s="36"/>
      <c r="H2" s="36"/>
      <c r="I2" s="36"/>
      <c r="J2" s="37" t="s">
        <v>114</v>
      </c>
    </row>
    <row r="3" spans="1:10" ht="15">
      <c r="A3" s="307" t="s">
        <v>159</v>
      </c>
      <c r="B3" s="307" t="s">
        <v>99</v>
      </c>
      <c r="C3" s="310" t="s">
        <v>166</v>
      </c>
      <c r="D3" s="311"/>
      <c r="E3" s="311"/>
      <c r="F3" s="312"/>
      <c r="G3" s="310" t="s">
        <v>176</v>
      </c>
      <c r="H3" s="311"/>
      <c r="I3" s="311"/>
      <c r="J3" s="312"/>
    </row>
    <row r="4" spans="1:10" ht="60">
      <c r="A4" s="308"/>
      <c r="B4" s="309"/>
      <c r="C4" s="185" t="s">
        <v>25</v>
      </c>
      <c r="D4" s="123" t="s">
        <v>26</v>
      </c>
      <c r="E4" s="165" t="s">
        <v>118</v>
      </c>
      <c r="F4" s="165" t="s">
        <v>121</v>
      </c>
      <c r="G4" s="185" t="s">
        <v>25</v>
      </c>
      <c r="H4" s="123" t="s">
        <v>26</v>
      </c>
      <c r="I4" s="165" t="s">
        <v>118</v>
      </c>
      <c r="J4" s="165" t="s">
        <v>122</v>
      </c>
    </row>
    <row r="5" spans="1:10" ht="15">
      <c r="A5" s="67">
        <v>1</v>
      </c>
      <c r="B5" s="67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ht="25.5">
      <c r="A6" s="125">
        <v>2000</v>
      </c>
      <c r="B6" s="113" t="s">
        <v>27</v>
      </c>
      <c r="C6" s="119">
        <f aca="true" t="shared" si="0" ref="C6:J6">C7+C12+C29+C32+C36+C40</f>
        <v>1291595</v>
      </c>
      <c r="D6" s="119">
        <f t="shared" si="0"/>
        <v>0</v>
      </c>
      <c r="E6" s="119">
        <f t="shared" si="0"/>
        <v>0</v>
      </c>
      <c r="F6" s="119">
        <f t="shared" si="0"/>
        <v>1291595</v>
      </c>
      <c r="G6" s="119">
        <f t="shared" si="0"/>
        <v>1366200</v>
      </c>
      <c r="H6" s="119">
        <f t="shared" si="0"/>
        <v>0</v>
      </c>
      <c r="I6" s="119">
        <f t="shared" si="0"/>
        <v>0</v>
      </c>
      <c r="J6" s="119">
        <f t="shared" si="0"/>
        <v>1366200</v>
      </c>
    </row>
    <row r="7" spans="1:10" ht="76.5">
      <c r="A7" s="125">
        <v>2100</v>
      </c>
      <c r="B7" s="113" t="s">
        <v>28</v>
      </c>
      <c r="C7" s="119">
        <f aca="true" t="shared" si="1" ref="C7:J7">C8+C11</f>
        <v>998743</v>
      </c>
      <c r="D7" s="119">
        <f t="shared" si="1"/>
        <v>0</v>
      </c>
      <c r="E7" s="119">
        <f t="shared" si="1"/>
        <v>0</v>
      </c>
      <c r="F7" s="119">
        <f t="shared" si="1"/>
        <v>998743</v>
      </c>
      <c r="G7" s="119">
        <f t="shared" si="1"/>
        <v>1055671</v>
      </c>
      <c r="H7" s="119">
        <f t="shared" si="1"/>
        <v>0</v>
      </c>
      <c r="I7" s="119">
        <f t="shared" si="1"/>
        <v>0</v>
      </c>
      <c r="J7" s="119">
        <f t="shared" si="1"/>
        <v>1055671</v>
      </c>
    </row>
    <row r="8" spans="1:10" ht="25.5">
      <c r="A8" s="126">
        <v>2110</v>
      </c>
      <c r="B8" s="114" t="s">
        <v>29</v>
      </c>
      <c r="C8" s="120">
        <f aca="true" t="shared" si="2" ref="C8:J8">SUM(C9:C10)</f>
        <v>818607</v>
      </c>
      <c r="D8" s="120">
        <f t="shared" si="2"/>
        <v>0</v>
      </c>
      <c r="E8" s="120">
        <f t="shared" si="2"/>
        <v>0</v>
      </c>
      <c r="F8" s="120">
        <f t="shared" si="2"/>
        <v>818607</v>
      </c>
      <c r="G8" s="120">
        <f t="shared" si="2"/>
        <v>865268</v>
      </c>
      <c r="H8" s="120">
        <f t="shared" si="2"/>
        <v>0</v>
      </c>
      <c r="I8" s="120">
        <f t="shared" si="2"/>
        <v>0</v>
      </c>
      <c r="J8" s="120">
        <f t="shared" si="2"/>
        <v>865268</v>
      </c>
    </row>
    <row r="9" spans="1:10" ht="25.5">
      <c r="A9" s="126">
        <v>2111</v>
      </c>
      <c r="B9" s="114" t="s">
        <v>30</v>
      </c>
      <c r="C9" s="120">
        <v>818607</v>
      </c>
      <c r="D9" s="120"/>
      <c r="E9" s="120"/>
      <c r="F9" s="120">
        <f aca="true" t="shared" si="3" ref="F9:F35">C9+D9</f>
        <v>818607</v>
      </c>
      <c r="G9" s="120">
        <v>865268</v>
      </c>
      <c r="H9" s="120"/>
      <c r="I9" s="120"/>
      <c r="J9" s="120">
        <f>G9+H9</f>
        <v>865268</v>
      </c>
    </row>
    <row r="10" spans="1:10" ht="76.5">
      <c r="A10" s="126">
        <v>2112</v>
      </c>
      <c r="B10" s="114" t="s">
        <v>31</v>
      </c>
      <c r="C10" s="120"/>
      <c r="D10" s="120"/>
      <c r="E10" s="120"/>
      <c r="F10" s="120">
        <f t="shared" si="3"/>
        <v>0</v>
      </c>
      <c r="G10" s="120"/>
      <c r="H10" s="120"/>
      <c r="I10" s="120"/>
      <c r="J10" s="120">
        <f>G10+H10</f>
        <v>0</v>
      </c>
    </row>
    <row r="11" spans="1:10" ht="51">
      <c r="A11" s="126">
        <v>2120</v>
      </c>
      <c r="B11" s="114" t="s">
        <v>32</v>
      </c>
      <c r="C11" s="120">
        <v>180136</v>
      </c>
      <c r="D11" s="120"/>
      <c r="E11" s="120"/>
      <c r="F11" s="120">
        <f t="shared" si="3"/>
        <v>180136</v>
      </c>
      <c r="G11" s="120">
        <v>190403</v>
      </c>
      <c r="H11" s="120"/>
      <c r="I11" s="120"/>
      <c r="J11" s="120">
        <f>G11+H11</f>
        <v>190403</v>
      </c>
    </row>
    <row r="12" spans="1:10" ht="51">
      <c r="A12" s="125">
        <v>2200</v>
      </c>
      <c r="B12" s="113" t="s">
        <v>33</v>
      </c>
      <c r="C12" s="119">
        <f aca="true" t="shared" si="4" ref="C12:J12">C13+C14+C15+C16+C17+C18+C19+C26</f>
        <v>292852</v>
      </c>
      <c r="D12" s="119">
        <f t="shared" si="4"/>
        <v>0</v>
      </c>
      <c r="E12" s="119">
        <f t="shared" si="4"/>
        <v>0</v>
      </c>
      <c r="F12" s="119">
        <f t="shared" si="4"/>
        <v>292852</v>
      </c>
      <c r="G12" s="119">
        <f t="shared" si="4"/>
        <v>310529</v>
      </c>
      <c r="H12" s="119">
        <f t="shared" si="4"/>
        <v>0</v>
      </c>
      <c r="I12" s="119">
        <f t="shared" si="4"/>
        <v>0</v>
      </c>
      <c r="J12" s="119">
        <f t="shared" si="4"/>
        <v>310529</v>
      </c>
    </row>
    <row r="13" spans="1:10" ht="89.25">
      <c r="A13" s="126">
        <v>2210</v>
      </c>
      <c r="B13" s="114" t="s">
        <v>34</v>
      </c>
      <c r="C13" s="120">
        <v>26750</v>
      </c>
      <c r="D13" s="120"/>
      <c r="E13" s="120"/>
      <c r="F13" s="120">
        <f t="shared" si="3"/>
        <v>26750</v>
      </c>
      <c r="G13" s="120">
        <v>28355</v>
      </c>
      <c r="H13" s="120"/>
      <c r="I13" s="120"/>
      <c r="J13" s="120">
        <f aca="true" t="shared" si="5" ref="J13:J18">G13+H13</f>
        <v>28355</v>
      </c>
    </row>
    <row r="14" spans="1:10" ht="63.75">
      <c r="A14" s="126">
        <v>2220</v>
      </c>
      <c r="B14" s="114" t="s">
        <v>35</v>
      </c>
      <c r="C14" s="120">
        <v>2140</v>
      </c>
      <c r="D14" s="120"/>
      <c r="E14" s="120"/>
      <c r="F14" s="120">
        <f t="shared" si="3"/>
        <v>2140</v>
      </c>
      <c r="G14" s="120">
        <v>2268</v>
      </c>
      <c r="H14" s="120"/>
      <c r="I14" s="120"/>
      <c r="J14" s="120">
        <f t="shared" si="5"/>
        <v>2268</v>
      </c>
    </row>
    <row r="15" spans="1:10" ht="38.25">
      <c r="A15" s="126">
        <v>2230</v>
      </c>
      <c r="B15" s="114" t="s">
        <v>36</v>
      </c>
      <c r="C15" s="120">
        <v>137709</v>
      </c>
      <c r="D15" s="120"/>
      <c r="E15" s="120"/>
      <c r="F15" s="120">
        <f t="shared" si="3"/>
        <v>137709</v>
      </c>
      <c r="G15" s="120">
        <v>145972</v>
      </c>
      <c r="H15" s="120"/>
      <c r="I15" s="120"/>
      <c r="J15" s="120">
        <f t="shared" si="5"/>
        <v>145972</v>
      </c>
    </row>
    <row r="16" spans="1:10" ht="63.75">
      <c r="A16" s="126">
        <v>2240</v>
      </c>
      <c r="B16" s="114" t="s">
        <v>37</v>
      </c>
      <c r="C16" s="120">
        <v>23005</v>
      </c>
      <c r="D16" s="120"/>
      <c r="E16" s="120"/>
      <c r="F16" s="120">
        <f t="shared" si="3"/>
        <v>23005</v>
      </c>
      <c r="G16" s="120">
        <v>24385</v>
      </c>
      <c r="H16" s="120"/>
      <c r="I16" s="120"/>
      <c r="J16" s="120">
        <f t="shared" si="5"/>
        <v>24385</v>
      </c>
    </row>
    <row r="17" spans="1:10" ht="51">
      <c r="A17" s="126">
        <v>2250</v>
      </c>
      <c r="B17" s="114" t="s">
        <v>38</v>
      </c>
      <c r="C17" s="120"/>
      <c r="D17" s="120"/>
      <c r="E17" s="120"/>
      <c r="F17" s="120">
        <f t="shared" si="3"/>
        <v>0</v>
      </c>
      <c r="G17" s="120"/>
      <c r="H17" s="120"/>
      <c r="I17" s="120"/>
      <c r="J17" s="120">
        <f t="shared" si="5"/>
        <v>0</v>
      </c>
    </row>
    <row r="18" spans="1:10" ht="76.5">
      <c r="A18" s="126">
        <v>2260</v>
      </c>
      <c r="B18" s="114" t="s">
        <v>39</v>
      </c>
      <c r="C18" s="120"/>
      <c r="D18" s="120"/>
      <c r="E18" s="120"/>
      <c r="F18" s="120">
        <f t="shared" si="3"/>
        <v>0</v>
      </c>
      <c r="G18" s="120"/>
      <c r="H18" s="120"/>
      <c r="I18" s="120"/>
      <c r="J18" s="120">
        <f t="shared" si="5"/>
        <v>0</v>
      </c>
    </row>
    <row r="19" spans="1:10" ht="76.5">
      <c r="A19" s="126">
        <v>2270</v>
      </c>
      <c r="B19" s="114" t="s">
        <v>40</v>
      </c>
      <c r="C19" s="120">
        <f aca="true" t="shared" si="6" ref="C19:J19">SUM(C20:C25)</f>
        <v>103248</v>
      </c>
      <c r="D19" s="120">
        <f t="shared" si="6"/>
        <v>0</v>
      </c>
      <c r="E19" s="120">
        <f t="shared" si="6"/>
        <v>0</v>
      </c>
      <c r="F19" s="120">
        <f t="shared" si="6"/>
        <v>103248</v>
      </c>
      <c r="G19" s="120">
        <f>SUM(G20:G25)</f>
        <v>109549</v>
      </c>
      <c r="H19" s="120">
        <f t="shared" si="6"/>
        <v>0</v>
      </c>
      <c r="I19" s="120">
        <f t="shared" si="6"/>
        <v>0</v>
      </c>
      <c r="J19" s="120">
        <f t="shared" si="6"/>
        <v>109549</v>
      </c>
    </row>
    <row r="20" spans="1:10" ht="38.25">
      <c r="A20" s="126">
        <v>2271</v>
      </c>
      <c r="B20" s="114" t="s">
        <v>41</v>
      </c>
      <c r="C20" s="120"/>
      <c r="D20" s="120"/>
      <c r="E20" s="120"/>
      <c r="F20" s="120">
        <f t="shared" si="3"/>
        <v>0</v>
      </c>
      <c r="G20" s="120"/>
      <c r="H20" s="120"/>
      <c r="I20" s="120"/>
      <c r="J20" s="120">
        <f aca="true" t="shared" si="7" ref="J20:J25">G20+H20</f>
        <v>0</v>
      </c>
    </row>
    <row r="21" spans="1:10" ht="63.75">
      <c r="A21" s="126">
        <v>2272</v>
      </c>
      <c r="B21" s="114" t="s">
        <v>42</v>
      </c>
      <c r="C21" s="120">
        <v>8316</v>
      </c>
      <c r="D21" s="120"/>
      <c r="E21" s="120"/>
      <c r="F21" s="120">
        <f t="shared" si="3"/>
        <v>8316</v>
      </c>
      <c r="G21" s="120">
        <v>8826</v>
      </c>
      <c r="H21" s="120"/>
      <c r="I21" s="120"/>
      <c r="J21" s="120">
        <f t="shared" si="7"/>
        <v>8826</v>
      </c>
    </row>
    <row r="22" spans="1:10" ht="38.25">
      <c r="A22" s="126">
        <v>2273</v>
      </c>
      <c r="B22" s="114" t="s">
        <v>43</v>
      </c>
      <c r="C22" s="120">
        <v>24084</v>
      </c>
      <c r="D22" s="120"/>
      <c r="E22" s="120"/>
      <c r="F22" s="120">
        <f t="shared" si="3"/>
        <v>24084</v>
      </c>
      <c r="G22" s="120">
        <v>25553</v>
      </c>
      <c r="H22" s="120"/>
      <c r="I22" s="120"/>
      <c r="J22" s="120">
        <f t="shared" si="7"/>
        <v>25553</v>
      </c>
    </row>
    <row r="23" spans="1:10" ht="38.25">
      <c r="A23" s="126">
        <v>2274</v>
      </c>
      <c r="B23" s="114" t="s">
        <v>44</v>
      </c>
      <c r="C23" s="120">
        <v>67608</v>
      </c>
      <c r="D23" s="120"/>
      <c r="E23" s="120"/>
      <c r="F23" s="120">
        <f t="shared" si="3"/>
        <v>67608</v>
      </c>
      <c r="G23" s="120">
        <v>71732</v>
      </c>
      <c r="H23" s="120"/>
      <c r="I23" s="120"/>
      <c r="J23" s="120">
        <f t="shared" si="7"/>
        <v>71732</v>
      </c>
    </row>
    <row r="24" spans="1:10" ht="102">
      <c r="A24" s="126">
        <v>2275</v>
      </c>
      <c r="B24" s="114" t="s">
        <v>226</v>
      </c>
      <c r="C24" s="120">
        <v>3240</v>
      </c>
      <c r="D24" s="120"/>
      <c r="E24" s="120"/>
      <c r="F24" s="120">
        <f>C24+D24</f>
        <v>3240</v>
      </c>
      <c r="G24" s="120">
        <v>3438</v>
      </c>
      <c r="H24" s="120"/>
      <c r="I24" s="120"/>
      <c r="J24" s="120">
        <f t="shared" si="7"/>
        <v>3438</v>
      </c>
    </row>
    <row r="25" spans="1:10" ht="38.25">
      <c r="A25" s="126">
        <v>2276</v>
      </c>
      <c r="B25" s="114" t="s">
        <v>110</v>
      </c>
      <c r="C25" s="120"/>
      <c r="D25" s="120"/>
      <c r="E25" s="120"/>
      <c r="F25" s="120">
        <f t="shared" si="3"/>
        <v>0</v>
      </c>
      <c r="G25" s="120"/>
      <c r="H25" s="120"/>
      <c r="I25" s="120"/>
      <c r="J25" s="120">
        <f t="shared" si="7"/>
        <v>0</v>
      </c>
    </row>
    <row r="26" spans="1:10" ht="140.25">
      <c r="A26" s="126">
        <v>2280</v>
      </c>
      <c r="B26" s="114" t="s">
        <v>45</v>
      </c>
      <c r="C26" s="120">
        <f aca="true" t="shared" si="8" ref="C26:J26">SUM(C27:C28)</f>
        <v>0</v>
      </c>
      <c r="D26" s="120">
        <f t="shared" si="8"/>
        <v>0</v>
      </c>
      <c r="E26" s="120">
        <f t="shared" si="8"/>
        <v>0</v>
      </c>
      <c r="F26" s="120">
        <f t="shared" si="8"/>
        <v>0</v>
      </c>
      <c r="G26" s="120">
        <f t="shared" si="8"/>
        <v>0</v>
      </c>
      <c r="H26" s="120">
        <f t="shared" si="8"/>
        <v>0</v>
      </c>
      <c r="I26" s="120">
        <f t="shared" si="8"/>
        <v>0</v>
      </c>
      <c r="J26" s="120">
        <f t="shared" si="8"/>
        <v>0</v>
      </c>
    </row>
    <row r="27" spans="1:10" ht="165.75">
      <c r="A27" s="126">
        <v>2281</v>
      </c>
      <c r="B27" s="114" t="s">
        <v>46</v>
      </c>
      <c r="C27" s="120"/>
      <c r="D27" s="120"/>
      <c r="E27" s="120"/>
      <c r="F27" s="120">
        <f t="shared" si="3"/>
        <v>0</v>
      </c>
      <c r="G27" s="120"/>
      <c r="H27" s="120"/>
      <c r="I27" s="120"/>
      <c r="J27" s="120">
        <f>G27+H27</f>
        <v>0</v>
      </c>
    </row>
    <row r="28" spans="1:10" ht="153">
      <c r="A28" s="126">
        <v>2282</v>
      </c>
      <c r="B28" s="114" t="s">
        <v>47</v>
      </c>
      <c r="C28" s="120"/>
      <c r="D28" s="120"/>
      <c r="E28" s="120"/>
      <c r="F28" s="120">
        <f t="shared" si="3"/>
        <v>0</v>
      </c>
      <c r="G28" s="120"/>
      <c r="H28" s="120"/>
      <c r="I28" s="120"/>
      <c r="J28" s="120">
        <f>G28+H28</f>
        <v>0</v>
      </c>
    </row>
    <row r="29" spans="1:10" ht="63.75">
      <c r="A29" s="125">
        <v>2400</v>
      </c>
      <c r="B29" s="113" t="s">
        <v>48</v>
      </c>
      <c r="C29" s="119">
        <f aca="true" t="shared" si="9" ref="C29:J29">SUM(C30:C31)</f>
        <v>0</v>
      </c>
      <c r="D29" s="119">
        <f t="shared" si="9"/>
        <v>0</v>
      </c>
      <c r="E29" s="119">
        <f t="shared" si="9"/>
        <v>0</v>
      </c>
      <c r="F29" s="119">
        <f t="shared" si="9"/>
        <v>0</v>
      </c>
      <c r="G29" s="119">
        <f t="shared" si="9"/>
        <v>0</v>
      </c>
      <c r="H29" s="119">
        <f t="shared" si="9"/>
        <v>0</v>
      </c>
      <c r="I29" s="119">
        <f t="shared" si="9"/>
        <v>0</v>
      </c>
      <c r="J29" s="119">
        <f t="shared" si="9"/>
        <v>0</v>
      </c>
    </row>
    <row r="30" spans="1:10" ht="89.25">
      <c r="A30" s="126">
        <v>2410</v>
      </c>
      <c r="B30" s="114" t="s">
        <v>49</v>
      </c>
      <c r="C30" s="120"/>
      <c r="D30" s="120"/>
      <c r="E30" s="120"/>
      <c r="F30" s="120">
        <f t="shared" si="3"/>
        <v>0</v>
      </c>
      <c r="G30" s="120"/>
      <c r="H30" s="120"/>
      <c r="I30" s="120"/>
      <c r="J30" s="120">
        <f aca="true" t="shared" si="10" ref="J30:J35">G30+H30</f>
        <v>0</v>
      </c>
    </row>
    <row r="31" spans="1:10" ht="76.5">
      <c r="A31" s="126">
        <v>2420</v>
      </c>
      <c r="B31" s="114" t="s">
        <v>50</v>
      </c>
      <c r="C31" s="120"/>
      <c r="D31" s="120"/>
      <c r="E31" s="120"/>
      <c r="F31" s="120">
        <f t="shared" si="3"/>
        <v>0</v>
      </c>
      <c r="G31" s="120"/>
      <c r="H31" s="120"/>
      <c r="I31" s="120"/>
      <c r="J31" s="120">
        <f t="shared" si="10"/>
        <v>0</v>
      </c>
    </row>
    <row r="32" spans="1:10" ht="38.25">
      <c r="A32" s="125">
        <v>2600</v>
      </c>
      <c r="B32" s="113" t="s">
        <v>51</v>
      </c>
      <c r="C32" s="119">
        <f>SUM(C33:C35)</f>
        <v>0</v>
      </c>
      <c r="D32" s="119">
        <f>SUM(D33:D35)</f>
        <v>0</v>
      </c>
      <c r="E32" s="119">
        <f>SUM(E33:E35)</f>
        <v>0</v>
      </c>
      <c r="F32" s="119">
        <f t="shared" si="3"/>
        <v>0</v>
      </c>
      <c r="G32" s="119">
        <f>SUM(G33:G35)</f>
        <v>0</v>
      </c>
      <c r="H32" s="119">
        <f>SUM(H33:H35)</f>
        <v>0</v>
      </c>
      <c r="I32" s="119">
        <f>SUM(I33:I35)</f>
        <v>0</v>
      </c>
      <c r="J32" s="119">
        <f t="shared" si="10"/>
        <v>0</v>
      </c>
    </row>
    <row r="33" spans="1:10" ht="127.5">
      <c r="A33" s="126">
        <v>2610</v>
      </c>
      <c r="B33" s="114" t="s">
        <v>52</v>
      </c>
      <c r="C33" s="120"/>
      <c r="D33" s="120"/>
      <c r="E33" s="120"/>
      <c r="F33" s="120">
        <f t="shared" si="3"/>
        <v>0</v>
      </c>
      <c r="G33" s="120"/>
      <c r="H33" s="120"/>
      <c r="I33" s="120"/>
      <c r="J33" s="120">
        <f t="shared" si="10"/>
        <v>0</v>
      </c>
    </row>
    <row r="34" spans="1:10" ht="114.75">
      <c r="A34" s="127">
        <v>2620</v>
      </c>
      <c r="B34" s="115" t="s">
        <v>53</v>
      </c>
      <c r="C34" s="121"/>
      <c r="D34" s="121"/>
      <c r="E34" s="121"/>
      <c r="F34" s="121">
        <f t="shared" si="3"/>
        <v>0</v>
      </c>
      <c r="G34" s="121"/>
      <c r="H34" s="121"/>
      <c r="I34" s="121"/>
      <c r="J34" s="121">
        <f t="shared" si="10"/>
        <v>0</v>
      </c>
    </row>
    <row r="35" spans="1:10" ht="114.75">
      <c r="A35" s="128">
        <v>2630</v>
      </c>
      <c r="B35" s="116" t="s">
        <v>54</v>
      </c>
      <c r="C35" s="120"/>
      <c r="D35" s="120"/>
      <c r="E35" s="120"/>
      <c r="F35" s="120">
        <f t="shared" si="3"/>
        <v>0</v>
      </c>
      <c r="G35" s="120"/>
      <c r="H35" s="120"/>
      <c r="I35" s="120"/>
      <c r="J35" s="120">
        <f t="shared" si="10"/>
        <v>0</v>
      </c>
    </row>
    <row r="36" spans="1:10" ht="51">
      <c r="A36" s="129">
        <v>2700</v>
      </c>
      <c r="B36" s="117" t="s">
        <v>55</v>
      </c>
      <c r="C36" s="119">
        <f aca="true" t="shared" si="11" ref="C36:J36">SUM(C37:C39)</f>
        <v>0</v>
      </c>
      <c r="D36" s="119">
        <f t="shared" si="11"/>
        <v>0</v>
      </c>
      <c r="E36" s="119">
        <f t="shared" si="11"/>
        <v>0</v>
      </c>
      <c r="F36" s="119">
        <f t="shared" si="11"/>
        <v>0</v>
      </c>
      <c r="G36" s="119">
        <f t="shared" si="11"/>
        <v>0</v>
      </c>
      <c r="H36" s="119">
        <f t="shared" si="11"/>
        <v>0</v>
      </c>
      <c r="I36" s="119">
        <f t="shared" si="11"/>
        <v>0</v>
      </c>
      <c r="J36" s="119">
        <f t="shared" si="11"/>
        <v>0</v>
      </c>
    </row>
    <row r="37" spans="1:10" ht="38.25">
      <c r="A37" s="128">
        <v>2710</v>
      </c>
      <c r="B37" s="116" t="s">
        <v>56</v>
      </c>
      <c r="C37" s="120"/>
      <c r="D37" s="120"/>
      <c r="E37" s="120"/>
      <c r="F37" s="120">
        <f>C37+D37</f>
        <v>0</v>
      </c>
      <c r="G37" s="120"/>
      <c r="H37" s="120"/>
      <c r="I37" s="120"/>
      <c r="J37" s="120">
        <f>G37+H37</f>
        <v>0</v>
      </c>
    </row>
    <row r="38" spans="1:10" ht="15">
      <c r="A38" s="130">
        <v>2720</v>
      </c>
      <c r="B38" s="118" t="s">
        <v>57</v>
      </c>
      <c r="C38" s="122"/>
      <c r="D38" s="122"/>
      <c r="E38" s="122"/>
      <c r="F38" s="122">
        <f>C38+D38</f>
        <v>0</v>
      </c>
      <c r="G38" s="122"/>
      <c r="H38" s="122"/>
      <c r="I38" s="122"/>
      <c r="J38" s="122">
        <f>G38+H38</f>
        <v>0</v>
      </c>
    </row>
    <row r="39" spans="1:10" ht="51">
      <c r="A39" s="126">
        <v>2730</v>
      </c>
      <c r="B39" s="114" t="s">
        <v>58</v>
      </c>
      <c r="C39" s="120"/>
      <c r="D39" s="120"/>
      <c r="E39" s="120"/>
      <c r="F39" s="120">
        <f>C39+D39</f>
        <v>0</v>
      </c>
      <c r="G39" s="120"/>
      <c r="H39" s="120"/>
      <c r="I39" s="120"/>
      <c r="J39" s="120">
        <f>G39+H39</f>
        <v>0</v>
      </c>
    </row>
    <row r="40" spans="1:10" ht="38.25">
      <c r="A40" s="125">
        <v>2800</v>
      </c>
      <c r="B40" s="113" t="s">
        <v>59</v>
      </c>
      <c r="C40" s="119"/>
      <c r="D40" s="119"/>
      <c r="E40" s="119"/>
      <c r="F40" s="119">
        <f>C40+D40</f>
        <v>0</v>
      </c>
      <c r="G40" s="119"/>
      <c r="H40" s="119"/>
      <c r="I40" s="119"/>
      <c r="J40" s="119">
        <f>G40+H40</f>
        <v>0</v>
      </c>
    </row>
    <row r="44" spans="1:10" ht="15">
      <c r="A44" s="307" t="s">
        <v>159</v>
      </c>
      <c r="B44" s="307" t="s">
        <v>99</v>
      </c>
      <c r="C44" s="310" t="s">
        <v>166</v>
      </c>
      <c r="D44" s="311"/>
      <c r="E44" s="311"/>
      <c r="F44" s="312"/>
      <c r="G44" s="310" t="s">
        <v>176</v>
      </c>
      <c r="H44" s="311"/>
      <c r="I44" s="311"/>
      <c r="J44" s="312"/>
    </row>
    <row r="45" spans="1:10" ht="60">
      <c r="A45" s="308"/>
      <c r="B45" s="309"/>
      <c r="C45" s="185" t="s">
        <v>25</v>
      </c>
      <c r="D45" s="123" t="s">
        <v>26</v>
      </c>
      <c r="E45" s="165" t="s">
        <v>118</v>
      </c>
      <c r="F45" s="165" t="s">
        <v>121</v>
      </c>
      <c r="G45" s="185" t="s">
        <v>25</v>
      </c>
      <c r="H45" s="123" t="s">
        <v>26</v>
      </c>
      <c r="I45" s="165" t="s">
        <v>118</v>
      </c>
      <c r="J45" s="165" t="s">
        <v>122</v>
      </c>
    </row>
    <row r="46" spans="1:10" ht="15">
      <c r="A46" s="67">
        <v>1</v>
      </c>
      <c r="B46" s="67">
        <v>2</v>
      </c>
      <c r="C46" s="29">
        <v>3</v>
      </c>
      <c r="D46" s="29">
        <v>4</v>
      </c>
      <c r="E46" s="29">
        <v>5</v>
      </c>
      <c r="F46" s="29">
        <v>6</v>
      </c>
      <c r="G46" s="29">
        <v>7</v>
      </c>
      <c r="H46" s="29">
        <v>8</v>
      </c>
      <c r="I46" s="29">
        <v>9</v>
      </c>
      <c r="J46" s="29">
        <v>10</v>
      </c>
    </row>
    <row r="47" spans="1:10" ht="38.25">
      <c r="A47" s="125">
        <v>3000</v>
      </c>
      <c r="B47" s="113" t="s">
        <v>60</v>
      </c>
      <c r="C47" s="119">
        <f aca="true" t="shared" si="12" ref="C47:J47">C48+C62</f>
        <v>0</v>
      </c>
      <c r="D47" s="119">
        <f t="shared" si="12"/>
        <v>0</v>
      </c>
      <c r="E47" s="119">
        <f t="shared" si="12"/>
        <v>0</v>
      </c>
      <c r="F47" s="119">
        <f t="shared" si="12"/>
        <v>0</v>
      </c>
      <c r="G47" s="119">
        <f t="shared" si="12"/>
        <v>0</v>
      </c>
      <c r="H47" s="119">
        <f t="shared" si="12"/>
        <v>32400</v>
      </c>
      <c r="I47" s="119">
        <f t="shared" si="12"/>
        <v>32400</v>
      </c>
      <c r="J47" s="119">
        <f t="shared" si="12"/>
        <v>32400</v>
      </c>
    </row>
    <row r="48" spans="1:10" ht="51">
      <c r="A48" s="125">
        <v>3100</v>
      </c>
      <c r="B48" s="113" t="s">
        <v>61</v>
      </c>
      <c r="C48" s="119">
        <f aca="true" t="shared" si="13" ref="C48:J48">C49+C50+C53+C56+C60+C61</f>
        <v>0</v>
      </c>
      <c r="D48" s="119">
        <f t="shared" si="13"/>
        <v>0</v>
      </c>
      <c r="E48" s="119">
        <f t="shared" si="13"/>
        <v>0</v>
      </c>
      <c r="F48" s="119">
        <f t="shared" si="13"/>
        <v>0</v>
      </c>
      <c r="G48" s="119">
        <f t="shared" si="13"/>
        <v>0</v>
      </c>
      <c r="H48" s="119">
        <f t="shared" si="13"/>
        <v>32400</v>
      </c>
      <c r="I48" s="119">
        <f t="shared" si="13"/>
        <v>32400</v>
      </c>
      <c r="J48" s="119">
        <f t="shared" si="13"/>
        <v>32400</v>
      </c>
    </row>
    <row r="49" spans="1:10" ht="114.75">
      <c r="A49" s="126">
        <v>3110</v>
      </c>
      <c r="B49" s="114" t="s">
        <v>62</v>
      </c>
      <c r="C49" s="120"/>
      <c r="D49" s="120"/>
      <c r="E49" s="120"/>
      <c r="F49" s="120">
        <f aca="true" t="shared" si="14" ref="F49:F66">C49+D49</f>
        <v>0</v>
      </c>
      <c r="G49" s="120"/>
      <c r="H49" s="120">
        <v>32400</v>
      </c>
      <c r="I49" s="120">
        <f>H49</f>
        <v>32400</v>
      </c>
      <c r="J49" s="120">
        <f>G49+H49</f>
        <v>32400</v>
      </c>
    </row>
    <row r="50" spans="1:10" ht="76.5">
      <c r="A50" s="126">
        <v>3120</v>
      </c>
      <c r="B50" s="114" t="s">
        <v>63</v>
      </c>
      <c r="C50" s="120">
        <f aca="true" t="shared" si="15" ref="C50:J50">SUM(C51:C52)</f>
        <v>0</v>
      </c>
      <c r="D50" s="120">
        <f t="shared" si="15"/>
        <v>0</v>
      </c>
      <c r="E50" s="120">
        <f t="shared" si="15"/>
        <v>0</v>
      </c>
      <c r="F50" s="120">
        <f t="shared" si="15"/>
        <v>0</v>
      </c>
      <c r="G50" s="120">
        <f t="shared" si="15"/>
        <v>0</v>
      </c>
      <c r="H50" s="120">
        <f t="shared" si="15"/>
        <v>0</v>
      </c>
      <c r="I50" s="120">
        <f t="shared" si="15"/>
        <v>0</v>
      </c>
      <c r="J50" s="120">
        <f t="shared" si="15"/>
        <v>0</v>
      </c>
    </row>
    <row r="51" spans="1:10" ht="76.5">
      <c r="A51" s="126">
        <v>3121</v>
      </c>
      <c r="B51" s="114" t="s">
        <v>64</v>
      </c>
      <c r="C51" s="120"/>
      <c r="D51" s="120"/>
      <c r="E51" s="120"/>
      <c r="F51" s="120">
        <f t="shared" si="14"/>
        <v>0</v>
      </c>
      <c r="G51" s="120"/>
      <c r="H51" s="120"/>
      <c r="I51" s="120"/>
      <c r="J51" s="120">
        <f>G51+H51</f>
        <v>0</v>
      </c>
    </row>
    <row r="52" spans="1:10" ht="89.25">
      <c r="A52" s="126">
        <v>3122</v>
      </c>
      <c r="B52" s="114" t="s">
        <v>65</v>
      </c>
      <c r="C52" s="120"/>
      <c r="D52" s="120"/>
      <c r="E52" s="120"/>
      <c r="F52" s="120">
        <f t="shared" si="14"/>
        <v>0</v>
      </c>
      <c r="G52" s="120"/>
      <c r="H52" s="120"/>
      <c r="I52" s="120"/>
      <c r="J52" s="120">
        <f>G52+H52</f>
        <v>0</v>
      </c>
    </row>
    <row r="53" spans="1:10" ht="38.25">
      <c r="A53" s="126">
        <v>3130</v>
      </c>
      <c r="B53" s="114" t="s">
        <v>66</v>
      </c>
      <c r="C53" s="120">
        <f aca="true" t="shared" si="16" ref="C53:J53">SUM(C54:C55)</f>
        <v>0</v>
      </c>
      <c r="D53" s="120">
        <f t="shared" si="16"/>
        <v>0</v>
      </c>
      <c r="E53" s="120">
        <f t="shared" si="16"/>
        <v>0</v>
      </c>
      <c r="F53" s="120">
        <f t="shared" si="16"/>
        <v>0</v>
      </c>
      <c r="G53" s="120">
        <f t="shared" si="16"/>
        <v>0</v>
      </c>
      <c r="H53" s="120">
        <f t="shared" si="16"/>
        <v>0</v>
      </c>
      <c r="I53" s="120">
        <f t="shared" si="16"/>
        <v>0</v>
      </c>
      <c r="J53" s="120">
        <f t="shared" si="16"/>
        <v>0</v>
      </c>
    </row>
    <row r="54" spans="1:10" ht="89.25">
      <c r="A54" s="126">
        <v>3131</v>
      </c>
      <c r="B54" s="114" t="s">
        <v>67</v>
      </c>
      <c r="C54" s="120"/>
      <c r="D54" s="120"/>
      <c r="E54" s="120"/>
      <c r="F54" s="120">
        <f t="shared" si="14"/>
        <v>0</v>
      </c>
      <c r="G54" s="120"/>
      <c r="H54" s="120"/>
      <c r="I54" s="120"/>
      <c r="J54" s="120">
        <f>G54+H54</f>
        <v>0</v>
      </c>
    </row>
    <row r="55" spans="1:10" ht="63.75">
      <c r="A55" s="126">
        <v>3132</v>
      </c>
      <c r="B55" s="114" t="s">
        <v>68</v>
      </c>
      <c r="C55" s="120"/>
      <c r="D55" s="120"/>
      <c r="E55" s="120"/>
      <c r="F55" s="120">
        <f t="shared" si="14"/>
        <v>0</v>
      </c>
      <c r="G55" s="120"/>
      <c r="H55" s="120"/>
      <c r="I55" s="120"/>
      <c r="J55" s="120">
        <f>G55+H55</f>
        <v>0</v>
      </c>
    </row>
    <row r="56" spans="1:10" ht="51">
      <c r="A56" s="126">
        <v>3140</v>
      </c>
      <c r="B56" s="114" t="s">
        <v>69</v>
      </c>
      <c r="C56" s="120">
        <f aca="true" t="shared" si="17" ref="C56:J56">SUM(C57:C59)</f>
        <v>0</v>
      </c>
      <c r="D56" s="120">
        <f t="shared" si="17"/>
        <v>0</v>
      </c>
      <c r="E56" s="120">
        <f t="shared" si="17"/>
        <v>0</v>
      </c>
      <c r="F56" s="120">
        <f t="shared" si="17"/>
        <v>0</v>
      </c>
      <c r="G56" s="120">
        <f t="shared" si="17"/>
        <v>0</v>
      </c>
      <c r="H56" s="120">
        <f t="shared" si="17"/>
        <v>0</v>
      </c>
      <c r="I56" s="120">
        <f t="shared" si="17"/>
        <v>0</v>
      </c>
      <c r="J56" s="120">
        <f t="shared" si="17"/>
        <v>0</v>
      </c>
    </row>
    <row r="57" spans="1:10" ht="76.5">
      <c r="A57" s="126">
        <v>3141</v>
      </c>
      <c r="B57" s="114" t="s">
        <v>70</v>
      </c>
      <c r="C57" s="120"/>
      <c r="D57" s="120"/>
      <c r="E57" s="120"/>
      <c r="F57" s="120">
        <f t="shared" si="14"/>
        <v>0</v>
      </c>
      <c r="G57" s="120"/>
      <c r="H57" s="120"/>
      <c r="I57" s="120"/>
      <c r="J57" s="120">
        <f>G57+H57</f>
        <v>0</v>
      </c>
    </row>
    <row r="58" spans="1:10" ht="63.75">
      <c r="A58" s="126">
        <v>3142</v>
      </c>
      <c r="B58" s="114" t="s">
        <v>71</v>
      </c>
      <c r="C58" s="120"/>
      <c r="D58" s="120"/>
      <c r="E58" s="120"/>
      <c r="F58" s="120">
        <f t="shared" si="14"/>
        <v>0</v>
      </c>
      <c r="G58" s="120"/>
      <c r="H58" s="120"/>
      <c r="I58" s="120"/>
      <c r="J58" s="120">
        <f>G58+H58</f>
        <v>0</v>
      </c>
    </row>
    <row r="59" spans="1:10" ht="89.25">
      <c r="A59" s="126">
        <v>3143</v>
      </c>
      <c r="B59" s="114" t="s">
        <v>72</v>
      </c>
      <c r="C59" s="120"/>
      <c r="D59" s="120"/>
      <c r="E59" s="120"/>
      <c r="F59" s="120">
        <f t="shared" si="14"/>
        <v>0</v>
      </c>
      <c r="G59" s="120"/>
      <c r="H59" s="120"/>
      <c r="I59" s="120"/>
      <c r="J59" s="120">
        <f>G59+H59</f>
        <v>0</v>
      </c>
    </row>
    <row r="60" spans="1:10" ht="63.75">
      <c r="A60" s="126">
        <v>3150</v>
      </c>
      <c r="B60" s="114" t="s">
        <v>73</v>
      </c>
      <c r="C60" s="120"/>
      <c r="D60" s="120"/>
      <c r="E60" s="120"/>
      <c r="F60" s="120">
        <f t="shared" si="14"/>
        <v>0</v>
      </c>
      <c r="G60" s="120"/>
      <c r="H60" s="120"/>
      <c r="I60" s="120"/>
      <c r="J60" s="120">
        <f>G60+H60</f>
        <v>0</v>
      </c>
    </row>
    <row r="61" spans="1:10" ht="63.75">
      <c r="A61" s="126">
        <v>3160</v>
      </c>
      <c r="B61" s="114" t="s">
        <v>74</v>
      </c>
      <c r="C61" s="120"/>
      <c r="D61" s="120"/>
      <c r="E61" s="120"/>
      <c r="F61" s="120">
        <f t="shared" si="14"/>
        <v>0</v>
      </c>
      <c r="G61" s="120"/>
      <c r="H61" s="120"/>
      <c r="I61" s="120"/>
      <c r="J61" s="120">
        <f>G61+H61</f>
        <v>0</v>
      </c>
    </row>
    <row r="62" spans="1:10" ht="51">
      <c r="A62" s="125">
        <v>3200</v>
      </c>
      <c r="B62" s="113" t="s">
        <v>75</v>
      </c>
      <c r="C62" s="119">
        <f aca="true" t="shared" si="18" ref="C62:J62">SUM(C63:C66)</f>
        <v>0</v>
      </c>
      <c r="D62" s="119">
        <f t="shared" si="18"/>
        <v>0</v>
      </c>
      <c r="E62" s="119">
        <f t="shared" si="18"/>
        <v>0</v>
      </c>
      <c r="F62" s="119">
        <f t="shared" si="18"/>
        <v>0</v>
      </c>
      <c r="G62" s="119">
        <f t="shared" si="18"/>
        <v>0</v>
      </c>
      <c r="H62" s="119">
        <f t="shared" si="18"/>
        <v>0</v>
      </c>
      <c r="I62" s="119">
        <f t="shared" si="18"/>
        <v>0</v>
      </c>
      <c r="J62" s="119">
        <f t="shared" si="18"/>
        <v>0</v>
      </c>
    </row>
    <row r="63" spans="1:10" ht="114.75">
      <c r="A63" s="126">
        <v>3210</v>
      </c>
      <c r="B63" s="114" t="s">
        <v>76</v>
      </c>
      <c r="C63" s="120"/>
      <c r="D63" s="120"/>
      <c r="E63" s="120"/>
      <c r="F63" s="120">
        <f t="shared" si="14"/>
        <v>0</v>
      </c>
      <c r="G63" s="120"/>
      <c r="H63" s="120"/>
      <c r="I63" s="120"/>
      <c r="J63" s="120">
        <f>G63+H63</f>
        <v>0</v>
      </c>
    </row>
    <row r="64" spans="1:10" ht="114.75">
      <c r="A64" s="126">
        <v>3220</v>
      </c>
      <c r="B64" s="114" t="s">
        <v>77</v>
      </c>
      <c r="C64" s="120"/>
      <c r="D64" s="120"/>
      <c r="E64" s="120"/>
      <c r="F64" s="120">
        <f t="shared" si="14"/>
        <v>0</v>
      </c>
      <c r="G64" s="120"/>
      <c r="H64" s="120"/>
      <c r="I64" s="120"/>
      <c r="J64" s="120">
        <f>G64+H64</f>
        <v>0</v>
      </c>
    </row>
    <row r="65" spans="1:10" ht="114.75">
      <c r="A65" s="126">
        <v>3230</v>
      </c>
      <c r="B65" s="114" t="s">
        <v>78</v>
      </c>
      <c r="C65" s="120"/>
      <c r="D65" s="120"/>
      <c r="E65" s="120"/>
      <c r="F65" s="120">
        <f t="shared" si="14"/>
        <v>0</v>
      </c>
      <c r="G65" s="120"/>
      <c r="H65" s="120"/>
      <c r="I65" s="120"/>
      <c r="J65" s="120">
        <f>G65+H65</f>
        <v>0</v>
      </c>
    </row>
    <row r="66" spans="1:10" ht="63.75">
      <c r="A66" s="127">
        <v>3240</v>
      </c>
      <c r="B66" s="114" t="s">
        <v>79</v>
      </c>
      <c r="C66" s="120"/>
      <c r="D66" s="120"/>
      <c r="E66" s="120"/>
      <c r="F66" s="120">
        <f t="shared" si="14"/>
        <v>0</v>
      </c>
      <c r="G66" s="120"/>
      <c r="H66" s="120"/>
      <c r="I66" s="120"/>
      <c r="J66" s="120">
        <f>G66+H66</f>
        <v>0</v>
      </c>
    </row>
    <row r="67" spans="1:10" ht="28.5">
      <c r="A67" s="179"/>
      <c r="B67" s="107" t="s">
        <v>115</v>
      </c>
      <c r="C67" s="124">
        <f aca="true" t="shared" si="19" ref="C67:J67">C6+C47</f>
        <v>1291595</v>
      </c>
      <c r="D67" s="124">
        <f t="shared" si="19"/>
        <v>0</v>
      </c>
      <c r="E67" s="124">
        <f t="shared" si="19"/>
        <v>0</v>
      </c>
      <c r="F67" s="124">
        <f t="shared" si="19"/>
        <v>1291595</v>
      </c>
      <c r="G67" s="124">
        <f t="shared" si="19"/>
        <v>1366200</v>
      </c>
      <c r="H67" s="124">
        <f t="shared" si="19"/>
        <v>32400</v>
      </c>
      <c r="I67" s="124">
        <f t="shared" si="19"/>
        <v>32400</v>
      </c>
      <c r="J67" s="124">
        <f t="shared" si="19"/>
        <v>1398600</v>
      </c>
    </row>
  </sheetData>
  <sheetProtection/>
  <mergeCells count="8">
    <mergeCell ref="A3:A4"/>
    <mergeCell ref="B3:B4"/>
    <mergeCell ref="C3:F3"/>
    <mergeCell ref="G3:J3"/>
    <mergeCell ref="A44:A45"/>
    <mergeCell ref="B44:B45"/>
    <mergeCell ref="C44:F44"/>
    <mergeCell ref="G44:J4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showZeros="0" zoomScaleSheetLayoutView="90" zoomScalePageLayoutView="0" workbookViewId="0" topLeftCell="B1">
      <selection activeCell="K19" sqref="K19"/>
    </sheetView>
  </sheetViews>
  <sheetFormatPr defaultColWidth="9.00390625" defaultRowHeight="12.75"/>
  <cols>
    <col min="1" max="1" width="3.625" style="36" customWidth="1"/>
    <col min="2" max="2" width="35.375" style="36" customWidth="1"/>
    <col min="3" max="14" width="11.625" style="36" customWidth="1"/>
    <col min="15" max="16384" width="9.125" style="36" customWidth="1"/>
  </cols>
  <sheetData>
    <row r="1" spans="6:14" s="64" customFormat="1" ht="15.75">
      <c r="F1" s="34"/>
      <c r="G1" s="34"/>
      <c r="H1" s="34"/>
      <c r="I1" s="34"/>
      <c r="J1" s="34"/>
      <c r="K1" s="57"/>
      <c r="L1" s="140"/>
      <c r="M1" s="140"/>
      <c r="N1" s="148"/>
    </row>
    <row r="2" spans="1:14" s="64" customFormat="1" ht="15.75">
      <c r="A2" s="34" t="s">
        <v>123</v>
      </c>
      <c r="B2" s="34"/>
      <c r="C2" s="34"/>
      <c r="D2" s="34"/>
      <c r="E2" s="34"/>
      <c r="F2" s="34"/>
      <c r="G2" s="34"/>
      <c r="H2" s="34"/>
      <c r="I2" s="34"/>
      <c r="J2" s="34"/>
      <c r="K2" s="57"/>
      <c r="L2" s="140"/>
      <c r="M2" s="140"/>
      <c r="N2" s="148"/>
    </row>
    <row r="3" spans="1:14" ht="15.75" customHeight="1">
      <c r="A3" s="35" t="s">
        <v>196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7" t="s">
        <v>114</v>
      </c>
    </row>
    <row r="4" spans="1:14" s="112" customFormat="1" ht="15" customHeight="1">
      <c r="A4" s="307" t="s">
        <v>11</v>
      </c>
      <c r="B4" s="307" t="s">
        <v>124</v>
      </c>
      <c r="C4" s="293" t="s">
        <v>173</v>
      </c>
      <c r="D4" s="294"/>
      <c r="E4" s="294"/>
      <c r="F4" s="295"/>
      <c r="G4" s="293" t="s">
        <v>174</v>
      </c>
      <c r="H4" s="294"/>
      <c r="I4" s="294"/>
      <c r="J4" s="295"/>
      <c r="K4" s="293" t="s">
        <v>175</v>
      </c>
      <c r="L4" s="294"/>
      <c r="M4" s="294"/>
      <c r="N4" s="295"/>
    </row>
    <row r="5" spans="1:14" s="84" customFormat="1" ht="60">
      <c r="A5" s="309"/>
      <c r="B5" s="309"/>
      <c r="C5" s="185" t="s">
        <v>25</v>
      </c>
      <c r="D5" s="123" t="s">
        <v>26</v>
      </c>
      <c r="E5" s="165" t="s">
        <v>118</v>
      </c>
      <c r="F5" s="165" t="s">
        <v>121</v>
      </c>
      <c r="G5" s="185" t="s">
        <v>25</v>
      </c>
      <c r="H5" s="123" t="s">
        <v>26</v>
      </c>
      <c r="I5" s="165" t="s">
        <v>118</v>
      </c>
      <c r="J5" s="165" t="s">
        <v>122</v>
      </c>
      <c r="K5" s="185" t="s">
        <v>25</v>
      </c>
      <c r="L5" s="123" t="s">
        <v>26</v>
      </c>
      <c r="M5" s="165" t="s">
        <v>118</v>
      </c>
      <c r="N5" s="165" t="s">
        <v>19</v>
      </c>
    </row>
    <row r="6" spans="1:14" s="84" customFormat="1" ht="1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67">
        <v>14</v>
      </c>
    </row>
    <row r="7" spans="1:14" s="84" customFormat="1" ht="45">
      <c r="A7" s="142">
        <v>1</v>
      </c>
      <c r="B7" s="208" t="s">
        <v>244</v>
      </c>
      <c r="C7" s="103">
        <v>907130</v>
      </c>
      <c r="D7" s="103">
        <v>31500</v>
      </c>
      <c r="E7" s="229">
        <f>D7</f>
        <v>31500</v>
      </c>
      <c r="F7" s="229">
        <f>C7+D7</f>
        <v>938630</v>
      </c>
      <c r="G7" s="103">
        <v>1081700</v>
      </c>
      <c r="H7" s="103">
        <v>25000</v>
      </c>
      <c r="I7" s="229">
        <f>H7</f>
        <v>25000</v>
      </c>
      <c r="J7" s="229">
        <f>G7+H7</f>
        <v>1106700</v>
      </c>
      <c r="K7" s="103">
        <v>1218900</v>
      </c>
      <c r="L7" s="103">
        <v>28500</v>
      </c>
      <c r="M7" s="229">
        <f>L7</f>
        <v>28500</v>
      </c>
      <c r="N7" s="229">
        <f>L7+K7</f>
        <v>1247400</v>
      </c>
    </row>
    <row r="8" spans="1:14" s="84" customFormat="1" ht="30">
      <c r="A8" s="142">
        <v>2</v>
      </c>
      <c r="B8" s="208" t="s">
        <v>245</v>
      </c>
      <c r="C8" s="102">
        <v>889157</v>
      </c>
      <c r="D8" s="102"/>
      <c r="E8" s="229">
        <f>D8</f>
        <v>0</v>
      </c>
      <c r="F8" s="229">
        <f>C8+D8</f>
        <v>889157</v>
      </c>
      <c r="G8" s="102">
        <v>1001400</v>
      </c>
      <c r="H8" s="102"/>
      <c r="I8" s="229">
        <f>H8</f>
        <v>0</v>
      </c>
      <c r="J8" s="229">
        <f>G8+H8</f>
        <v>1001400</v>
      </c>
      <c r="K8" s="102">
        <v>1149200</v>
      </c>
      <c r="L8" s="102"/>
      <c r="M8" s="229">
        <f>L8</f>
        <v>0</v>
      </c>
      <c r="N8" s="229">
        <f>L8+K8</f>
        <v>1149200</v>
      </c>
    </row>
    <row r="9" spans="1:14" s="84" customFormat="1" ht="60">
      <c r="A9" s="142">
        <v>3</v>
      </c>
      <c r="B9" s="208" t="s">
        <v>246</v>
      </c>
      <c r="C9" s="229">
        <v>2009049</v>
      </c>
      <c r="D9" s="229">
        <v>25148</v>
      </c>
      <c r="E9" s="229">
        <f>D9</f>
        <v>25148</v>
      </c>
      <c r="F9" s="229">
        <f>C9+D9</f>
        <v>2034197</v>
      </c>
      <c r="G9" s="229">
        <v>2346000</v>
      </c>
      <c r="H9" s="229">
        <v>74000</v>
      </c>
      <c r="I9" s="229">
        <f>H9</f>
        <v>74000</v>
      </c>
      <c r="J9" s="229">
        <f>G9+H9</f>
        <v>2420000</v>
      </c>
      <c r="K9" s="229">
        <v>2647900</v>
      </c>
      <c r="L9" s="229">
        <v>78400</v>
      </c>
      <c r="M9" s="229">
        <f>L9</f>
        <v>78400</v>
      </c>
      <c r="N9" s="229">
        <f>L9+K9</f>
        <v>2726300</v>
      </c>
    </row>
    <row r="10" spans="1:14" s="84" customFormat="1" ht="15">
      <c r="A10" s="123"/>
      <c r="B10" s="32" t="s">
        <v>115</v>
      </c>
      <c r="C10" s="134">
        <f>C7+C8+C9</f>
        <v>3805336</v>
      </c>
      <c r="D10" s="134">
        <f aca="true" t="shared" si="0" ref="D10:N10">D7+D8+D9</f>
        <v>56648</v>
      </c>
      <c r="E10" s="134">
        <f t="shared" si="0"/>
        <v>56648</v>
      </c>
      <c r="F10" s="134">
        <f t="shared" si="0"/>
        <v>3861984</v>
      </c>
      <c r="G10" s="134">
        <f t="shared" si="0"/>
        <v>4429100</v>
      </c>
      <c r="H10" s="134">
        <f t="shared" si="0"/>
        <v>99000</v>
      </c>
      <c r="I10" s="134">
        <f t="shared" si="0"/>
        <v>99000</v>
      </c>
      <c r="J10" s="134">
        <f t="shared" si="0"/>
        <v>4528100</v>
      </c>
      <c r="K10" s="134">
        <f t="shared" si="0"/>
        <v>5016000</v>
      </c>
      <c r="L10" s="134">
        <f t="shared" si="0"/>
        <v>106900</v>
      </c>
      <c r="M10" s="134">
        <f t="shared" si="0"/>
        <v>106900</v>
      </c>
      <c r="N10" s="134">
        <f t="shared" si="0"/>
        <v>5122900</v>
      </c>
    </row>
    <row r="11" s="84" customFormat="1" ht="15"/>
    <row r="12" spans="1:14" s="84" customFormat="1" ht="15.75">
      <c r="A12" s="35" t="s">
        <v>197</v>
      </c>
      <c r="C12" s="139"/>
      <c r="D12" s="139"/>
      <c r="E12" s="139"/>
      <c r="F12" s="139"/>
      <c r="G12" s="139"/>
      <c r="H12" s="139"/>
      <c r="I12" s="139"/>
      <c r="J12" s="139"/>
      <c r="N12" s="37" t="s">
        <v>114</v>
      </c>
    </row>
    <row r="13" spans="1:14" s="84" customFormat="1" ht="15">
      <c r="A13" s="307" t="s">
        <v>11</v>
      </c>
      <c r="B13" s="313" t="s">
        <v>124</v>
      </c>
      <c r="C13" s="314"/>
      <c r="D13" s="314"/>
      <c r="E13" s="314"/>
      <c r="F13" s="315"/>
      <c r="G13" s="310" t="s">
        <v>166</v>
      </c>
      <c r="H13" s="311"/>
      <c r="I13" s="311"/>
      <c r="J13" s="312"/>
      <c r="K13" s="310" t="s">
        <v>176</v>
      </c>
      <c r="L13" s="311"/>
      <c r="M13" s="311"/>
      <c r="N13" s="312"/>
    </row>
    <row r="14" spans="1:14" s="84" customFormat="1" ht="60">
      <c r="A14" s="309"/>
      <c r="B14" s="316"/>
      <c r="C14" s="317"/>
      <c r="D14" s="317"/>
      <c r="E14" s="317"/>
      <c r="F14" s="318"/>
      <c r="G14" s="185" t="s">
        <v>25</v>
      </c>
      <c r="H14" s="123" t="s">
        <v>26</v>
      </c>
      <c r="I14" s="165" t="s">
        <v>118</v>
      </c>
      <c r="J14" s="165" t="s">
        <v>121</v>
      </c>
      <c r="K14" s="185" t="s">
        <v>25</v>
      </c>
      <c r="L14" s="123" t="s">
        <v>26</v>
      </c>
      <c r="M14" s="165" t="s">
        <v>118</v>
      </c>
      <c r="N14" s="165" t="s">
        <v>122</v>
      </c>
    </row>
    <row r="15" spans="1:14" s="84" customFormat="1" ht="15">
      <c r="A15" s="67">
        <v>1</v>
      </c>
      <c r="B15" s="321">
        <v>2</v>
      </c>
      <c r="C15" s="321"/>
      <c r="D15" s="321"/>
      <c r="E15" s="321"/>
      <c r="F15" s="321"/>
      <c r="G15" s="67">
        <v>3</v>
      </c>
      <c r="H15" s="67">
        <v>4</v>
      </c>
      <c r="I15" s="67">
        <v>5</v>
      </c>
      <c r="J15" s="67">
        <v>6</v>
      </c>
      <c r="K15" s="67">
        <v>7</v>
      </c>
      <c r="L15" s="67">
        <v>8</v>
      </c>
      <c r="M15" s="67">
        <v>9</v>
      </c>
      <c r="N15" s="67">
        <v>10</v>
      </c>
    </row>
    <row r="16" spans="1:14" s="84" customFormat="1" ht="33.75" customHeight="1">
      <c r="A16" s="161">
        <v>1</v>
      </c>
      <c r="B16" s="320" t="s">
        <v>244</v>
      </c>
      <c r="C16" s="320"/>
      <c r="D16" s="320"/>
      <c r="E16" s="320"/>
      <c r="F16" s="320"/>
      <c r="G16" s="103">
        <v>1291595</v>
      </c>
      <c r="H16" s="103">
        <v>30500</v>
      </c>
      <c r="I16" s="103">
        <f>H16</f>
        <v>30500</v>
      </c>
      <c r="J16" s="103">
        <f>G16+H16</f>
        <v>1322095</v>
      </c>
      <c r="K16" s="103">
        <v>1366197</v>
      </c>
      <c r="L16" s="103">
        <v>32330</v>
      </c>
      <c r="M16" s="103">
        <f>L16</f>
        <v>32330</v>
      </c>
      <c r="N16" s="103">
        <f>K16+L16</f>
        <v>1398527</v>
      </c>
    </row>
    <row r="17" spans="1:14" s="84" customFormat="1" ht="15">
      <c r="A17" s="142">
        <v>2</v>
      </c>
      <c r="B17" s="320" t="s">
        <v>245</v>
      </c>
      <c r="C17" s="320"/>
      <c r="D17" s="320"/>
      <c r="E17" s="320"/>
      <c r="F17" s="320"/>
      <c r="G17" s="102">
        <v>1205100</v>
      </c>
      <c r="H17" s="102"/>
      <c r="I17" s="103">
        <f>H17</f>
        <v>0</v>
      </c>
      <c r="J17" s="103">
        <f>G17+H17</f>
        <v>1205100</v>
      </c>
      <c r="K17" s="102">
        <v>1291600</v>
      </c>
      <c r="L17" s="102"/>
      <c r="M17" s="103">
        <f>L17</f>
        <v>0</v>
      </c>
      <c r="N17" s="103">
        <f>K17+L17</f>
        <v>1291600</v>
      </c>
    </row>
    <row r="18" spans="1:14" s="84" customFormat="1" ht="38.25" customHeight="1">
      <c r="A18" s="142">
        <v>3</v>
      </c>
      <c r="B18" s="320" t="s">
        <v>246</v>
      </c>
      <c r="C18" s="320"/>
      <c r="D18" s="320"/>
      <c r="E18" s="320"/>
      <c r="F18" s="320"/>
      <c r="G18" s="102">
        <v>3017000</v>
      </c>
      <c r="H18" s="102">
        <v>1400000</v>
      </c>
      <c r="I18" s="103">
        <f>H18</f>
        <v>1400000</v>
      </c>
      <c r="J18" s="103">
        <f>G18+H18</f>
        <v>4417000</v>
      </c>
      <c r="K18" s="102">
        <v>3219100</v>
      </c>
      <c r="L18" s="102"/>
      <c r="M18" s="103">
        <f>L18</f>
        <v>0</v>
      </c>
      <c r="N18" s="103">
        <f>K18+L18</f>
        <v>3219100</v>
      </c>
    </row>
    <row r="19" spans="1:14" s="84" customFormat="1" ht="15">
      <c r="A19" s="123"/>
      <c r="B19" s="319" t="s">
        <v>115</v>
      </c>
      <c r="C19" s="319"/>
      <c r="D19" s="319"/>
      <c r="E19" s="319"/>
      <c r="F19" s="319"/>
      <c r="G19" s="134">
        <f>G16+G17+G18</f>
        <v>5513695</v>
      </c>
      <c r="H19" s="134">
        <f aca="true" t="shared" si="1" ref="H19:N19">H16+H17+H18</f>
        <v>1430500</v>
      </c>
      <c r="I19" s="134">
        <f t="shared" si="1"/>
        <v>1430500</v>
      </c>
      <c r="J19" s="134">
        <f t="shared" si="1"/>
        <v>6944195</v>
      </c>
      <c r="K19" s="134">
        <f t="shared" si="1"/>
        <v>5876897</v>
      </c>
      <c r="L19" s="134">
        <f t="shared" si="1"/>
        <v>32330</v>
      </c>
      <c r="M19" s="134">
        <f t="shared" si="1"/>
        <v>32330</v>
      </c>
      <c r="N19" s="134">
        <f t="shared" si="1"/>
        <v>5909227</v>
      </c>
    </row>
  </sheetData>
  <sheetProtection/>
  <mergeCells count="14">
    <mergeCell ref="B19:F19"/>
    <mergeCell ref="B18:F18"/>
    <mergeCell ref="B15:F15"/>
    <mergeCell ref="B16:F16"/>
    <mergeCell ref="B17:F17"/>
    <mergeCell ref="K4:N4"/>
    <mergeCell ref="B4:B5"/>
    <mergeCell ref="A4:A5"/>
    <mergeCell ref="C4:F4"/>
    <mergeCell ref="G4:J4"/>
    <mergeCell ref="K13:N13"/>
    <mergeCell ref="A13:A14"/>
    <mergeCell ref="G13:J13"/>
    <mergeCell ref="B13:F1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showZeros="0" zoomScaleSheetLayoutView="90" zoomScalePageLayoutView="0" workbookViewId="0" topLeftCell="A7">
      <selection activeCell="B16" sqref="B16"/>
    </sheetView>
  </sheetViews>
  <sheetFormatPr defaultColWidth="9.00390625" defaultRowHeight="12.75"/>
  <cols>
    <col min="1" max="1" width="3.625" style="36" customWidth="1"/>
    <col min="2" max="2" width="41.75390625" style="36" customWidth="1"/>
    <col min="3" max="3" width="8.75390625" style="36" customWidth="1"/>
    <col min="4" max="6" width="7.875" style="36" customWidth="1"/>
    <col min="7" max="7" width="16.625" style="36" bestFit="1" customWidth="1"/>
    <col min="8" max="9" width="11.875" style="36" customWidth="1"/>
    <col min="10" max="10" width="11.875" style="36" bestFit="1" customWidth="1"/>
    <col min="11" max="12" width="11.875" style="36" customWidth="1"/>
    <col min="13" max="13" width="13.125" style="36" bestFit="1" customWidth="1"/>
    <col min="14" max="15" width="11.875" style="36" customWidth="1"/>
    <col min="16" max="16384" width="9.125" style="36" customWidth="1"/>
  </cols>
  <sheetData>
    <row r="1" spans="8:15" s="64" customFormat="1" ht="15.75">
      <c r="H1" s="34"/>
      <c r="I1" s="34"/>
      <c r="J1" s="140"/>
      <c r="L1" s="57"/>
      <c r="M1" s="140"/>
      <c r="N1" s="140"/>
      <c r="O1" s="148"/>
    </row>
    <row r="2" spans="1:15" s="64" customFormat="1" ht="15.75">
      <c r="A2" s="34" t="s">
        <v>125</v>
      </c>
      <c r="B2" s="34"/>
      <c r="C2" s="34"/>
      <c r="D2" s="34"/>
      <c r="E2" s="34"/>
      <c r="F2" s="34"/>
      <c r="G2" s="34"/>
      <c r="H2" s="34"/>
      <c r="I2" s="34"/>
      <c r="J2" s="140"/>
      <c r="K2" s="140"/>
      <c r="L2" s="57"/>
      <c r="M2" s="140"/>
      <c r="N2" s="140"/>
      <c r="O2" s="148"/>
    </row>
    <row r="3" spans="1:14" ht="15.75">
      <c r="A3" s="35" t="s">
        <v>198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7"/>
    </row>
    <row r="4" spans="1:15" s="112" customFormat="1" ht="15">
      <c r="A4" s="307" t="s">
        <v>11</v>
      </c>
      <c r="B4" s="307" t="s">
        <v>12</v>
      </c>
      <c r="C4" s="307" t="s">
        <v>13</v>
      </c>
      <c r="D4" s="313" t="s">
        <v>14</v>
      </c>
      <c r="E4" s="314"/>
      <c r="F4" s="315"/>
      <c r="G4" s="310" t="s">
        <v>173</v>
      </c>
      <c r="H4" s="311"/>
      <c r="I4" s="312"/>
      <c r="J4" s="310" t="s">
        <v>174</v>
      </c>
      <c r="K4" s="311"/>
      <c r="L4" s="312"/>
      <c r="M4" s="326" t="s">
        <v>175</v>
      </c>
      <c r="N4" s="326"/>
      <c r="O4" s="326"/>
    </row>
    <row r="5" spans="1:15" s="112" customFormat="1" ht="30">
      <c r="A5" s="309"/>
      <c r="B5" s="309"/>
      <c r="C5" s="309"/>
      <c r="D5" s="316"/>
      <c r="E5" s="317"/>
      <c r="F5" s="318"/>
      <c r="G5" s="186" t="s">
        <v>25</v>
      </c>
      <c r="H5" s="186" t="s">
        <v>26</v>
      </c>
      <c r="I5" s="165" t="s">
        <v>126</v>
      </c>
      <c r="J5" s="186" t="s">
        <v>25</v>
      </c>
      <c r="K5" s="186" t="s">
        <v>26</v>
      </c>
      <c r="L5" s="165" t="s">
        <v>127</v>
      </c>
      <c r="M5" s="123" t="s">
        <v>25</v>
      </c>
      <c r="N5" s="123" t="s">
        <v>26</v>
      </c>
      <c r="O5" s="165" t="s">
        <v>128</v>
      </c>
    </row>
    <row r="6" spans="1:15" s="84" customFormat="1" ht="15">
      <c r="A6" s="67">
        <v>1</v>
      </c>
      <c r="B6" s="67">
        <v>2</v>
      </c>
      <c r="C6" s="67">
        <v>3</v>
      </c>
      <c r="D6" s="323">
        <v>4</v>
      </c>
      <c r="E6" s="324"/>
      <c r="F6" s="325"/>
      <c r="G6" s="67">
        <v>5</v>
      </c>
      <c r="H6" s="67">
        <v>6</v>
      </c>
      <c r="I6" s="67">
        <v>7</v>
      </c>
      <c r="J6" s="67">
        <v>8</v>
      </c>
      <c r="K6" s="67">
        <v>9</v>
      </c>
      <c r="L6" s="67">
        <v>10</v>
      </c>
      <c r="M6" s="67">
        <v>11</v>
      </c>
      <c r="N6" s="67">
        <v>12</v>
      </c>
      <c r="O6" s="67">
        <v>13</v>
      </c>
    </row>
    <row r="7" spans="1:15" s="84" customFormat="1" ht="15">
      <c r="A7" s="123">
        <v>1</v>
      </c>
      <c r="B7" s="221" t="s">
        <v>230</v>
      </c>
      <c r="C7" s="222"/>
      <c r="D7" s="322"/>
      <c r="E7" s="322"/>
      <c r="F7" s="322"/>
      <c r="G7" s="141"/>
      <c r="H7" s="141"/>
      <c r="I7" s="141"/>
      <c r="J7" s="141"/>
      <c r="K7" s="141"/>
      <c r="L7" s="141"/>
      <c r="M7" s="141"/>
      <c r="N7" s="141"/>
      <c r="O7" s="160"/>
    </row>
    <row r="8" spans="1:15" s="84" customFormat="1" ht="24">
      <c r="A8" s="123"/>
      <c r="B8" s="223" t="s">
        <v>253</v>
      </c>
      <c r="C8" s="224" t="s">
        <v>235</v>
      </c>
      <c r="D8" s="322" t="s">
        <v>254</v>
      </c>
      <c r="E8" s="322"/>
      <c r="F8" s="322"/>
      <c r="G8" s="225">
        <v>1</v>
      </c>
      <c r="H8" s="225"/>
      <c r="I8" s="225">
        <f>G8+H8</f>
        <v>1</v>
      </c>
      <c r="J8" s="225">
        <v>1</v>
      </c>
      <c r="K8" s="225"/>
      <c r="L8" s="225">
        <f>J8+K8</f>
        <v>1</v>
      </c>
      <c r="M8" s="225">
        <v>1</v>
      </c>
      <c r="N8" s="225"/>
      <c r="O8" s="226">
        <f>M8+N8</f>
        <v>1</v>
      </c>
    </row>
    <row r="9" spans="1:15" s="84" customFormat="1" ht="15.75">
      <c r="A9" s="123"/>
      <c r="B9" s="223" t="s">
        <v>255</v>
      </c>
      <c r="C9" s="224" t="s">
        <v>235</v>
      </c>
      <c r="D9" s="322" t="s">
        <v>254</v>
      </c>
      <c r="E9" s="322"/>
      <c r="F9" s="322"/>
      <c r="G9" s="225">
        <v>1</v>
      </c>
      <c r="H9" s="225"/>
      <c r="I9" s="225">
        <f aca="true" t="shared" si="0" ref="I9:I34">G9+H9</f>
        <v>1</v>
      </c>
      <c r="J9" s="225">
        <v>1</v>
      </c>
      <c r="K9" s="225"/>
      <c r="L9" s="225">
        <f aca="true" t="shared" si="1" ref="L9:L34">J9+K9</f>
        <v>1</v>
      </c>
      <c r="M9" s="225">
        <v>1</v>
      </c>
      <c r="N9" s="225"/>
      <c r="O9" s="226">
        <f aca="true" t="shared" si="2" ref="O9:O34">M9+N9</f>
        <v>1</v>
      </c>
    </row>
    <row r="10" spans="1:15" s="84" customFormat="1" ht="36.75" customHeight="1">
      <c r="A10" s="123"/>
      <c r="B10" s="223" t="s">
        <v>256</v>
      </c>
      <c r="C10" s="224" t="s">
        <v>235</v>
      </c>
      <c r="D10" s="322" t="s">
        <v>254</v>
      </c>
      <c r="E10" s="322"/>
      <c r="F10" s="322"/>
      <c r="G10" s="225">
        <v>1</v>
      </c>
      <c r="H10" s="225"/>
      <c r="I10" s="225">
        <f t="shared" si="0"/>
        <v>1</v>
      </c>
      <c r="J10" s="225">
        <v>1</v>
      </c>
      <c r="K10" s="225"/>
      <c r="L10" s="225">
        <f t="shared" si="1"/>
        <v>1</v>
      </c>
      <c r="M10" s="225">
        <v>1</v>
      </c>
      <c r="N10" s="225"/>
      <c r="O10" s="226">
        <f t="shared" si="2"/>
        <v>1</v>
      </c>
    </row>
    <row r="11" spans="1:15" s="84" customFormat="1" ht="24">
      <c r="A11" s="137"/>
      <c r="B11" s="223" t="s">
        <v>257</v>
      </c>
      <c r="C11" s="224" t="s">
        <v>258</v>
      </c>
      <c r="D11" s="322" t="s">
        <v>259</v>
      </c>
      <c r="E11" s="322"/>
      <c r="F11" s="322"/>
      <c r="G11" s="225">
        <v>10</v>
      </c>
      <c r="H11" s="225"/>
      <c r="I11" s="225">
        <f t="shared" si="0"/>
        <v>10</v>
      </c>
      <c r="J11" s="225">
        <v>10</v>
      </c>
      <c r="K11" s="225"/>
      <c r="L11" s="225">
        <f t="shared" si="1"/>
        <v>10</v>
      </c>
      <c r="M11" s="225">
        <v>10</v>
      </c>
      <c r="N11" s="225"/>
      <c r="O11" s="226">
        <f t="shared" si="2"/>
        <v>10</v>
      </c>
    </row>
    <row r="12" spans="1:15" s="84" customFormat="1" ht="24">
      <c r="A12" s="137"/>
      <c r="B12" s="223" t="s">
        <v>260</v>
      </c>
      <c r="C12" s="224" t="s">
        <v>258</v>
      </c>
      <c r="D12" s="322" t="s">
        <v>259</v>
      </c>
      <c r="E12" s="322"/>
      <c r="F12" s="322"/>
      <c r="G12" s="225">
        <v>9</v>
      </c>
      <c r="H12" s="225"/>
      <c r="I12" s="225">
        <f t="shared" si="0"/>
        <v>9</v>
      </c>
      <c r="J12" s="225">
        <v>9</v>
      </c>
      <c r="K12" s="225"/>
      <c r="L12" s="225">
        <f t="shared" si="1"/>
        <v>9</v>
      </c>
      <c r="M12" s="225">
        <v>9</v>
      </c>
      <c r="N12" s="225"/>
      <c r="O12" s="226">
        <f t="shared" si="2"/>
        <v>9</v>
      </c>
    </row>
    <row r="13" spans="1:15" s="84" customFormat="1" ht="38.25" customHeight="1">
      <c r="A13" s="137"/>
      <c r="B13" s="223" t="s">
        <v>261</v>
      </c>
      <c r="C13" s="224" t="s">
        <v>258</v>
      </c>
      <c r="D13" s="322" t="s">
        <v>259</v>
      </c>
      <c r="E13" s="322"/>
      <c r="F13" s="322"/>
      <c r="G13" s="227">
        <v>22.5</v>
      </c>
      <c r="H13" s="225"/>
      <c r="I13" s="225">
        <f t="shared" si="0"/>
        <v>22.5</v>
      </c>
      <c r="J13" s="225">
        <v>22.5</v>
      </c>
      <c r="K13" s="225"/>
      <c r="L13" s="225">
        <f t="shared" si="1"/>
        <v>22.5</v>
      </c>
      <c r="M13" s="225">
        <v>22.5</v>
      </c>
      <c r="N13" s="225"/>
      <c r="O13" s="226">
        <f t="shared" si="2"/>
        <v>22.5</v>
      </c>
    </row>
    <row r="14" spans="1:15" s="84" customFormat="1" ht="29.25" customHeight="1">
      <c r="A14" s="137"/>
      <c r="B14" s="223" t="s">
        <v>262</v>
      </c>
      <c r="C14" s="224" t="s">
        <v>235</v>
      </c>
      <c r="D14" s="322" t="s">
        <v>263</v>
      </c>
      <c r="E14" s="322"/>
      <c r="F14" s="322"/>
      <c r="G14" s="228">
        <v>10</v>
      </c>
      <c r="H14" s="225"/>
      <c r="I14" s="225">
        <f t="shared" si="0"/>
        <v>10</v>
      </c>
      <c r="J14" s="225">
        <v>10</v>
      </c>
      <c r="K14" s="225"/>
      <c r="L14" s="225">
        <f t="shared" si="1"/>
        <v>10</v>
      </c>
      <c r="M14" s="225">
        <v>10</v>
      </c>
      <c r="N14" s="225"/>
      <c r="O14" s="226">
        <f t="shared" si="2"/>
        <v>10</v>
      </c>
    </row>
    <row r="15" spans="1:15" ht="22.5" customHeight="1">
      <c r="A15" s="137"/>
      <c r="B15" s="223" t="s">
        <v>264</v>
      </c>
      <c r="C15" s="224" t="s">
        <v>235</v>
      </c>
      <c r="D15" s="322" t="s">
        <v>263</v>
      </c>
      <c r="E15" s="322"/>
      <c r="F15" s="322"/>
      <c r="G15" s="191">
        <v>20</v>
      </c>
      <c r="H15" s="191"/>
      <c r="I15" s="225">
        <f t="shared" si="0"/>
        <v>20</v>
      </c>
      <c r="J15" s="191">
        <v>20</v>
      </c>
      <c r="K15" s="191"/>
      <c r="L15" s="225">
        <f t="shared" si="1"/>
        <v>20</v>
      </c>
      <c r="M15" s="191">
        <v>20</v>
      </c>
      <c r="N15" s="191"/>
      <c r="O15" s="226">
        <f t="shared" si="2"/>
        <v>20</v>
      </c>
    </row>
    <row r="16" spans="1:15" ht="36">
      <c r="A16" s="137"/>
      <c r="B16" s="223" t="s">
        <v>265</v>
      </c>
      <c r="C16" s="224" t="s">
        <v>235</v>
      </c>
      <c r="D16" s="322" t="s">
        <v>263</v>
      </c>
      <c r="E16" s="322"/>
      <c r="F16" s="322"/>
      <c r="G16" s="191">
        <v>7927</v>
      </c>
      <c r="H16" s="191"/>
      <c r="I16" s="225">
        <f t="shared" si="0"/>
        <v>7927</v>
      </c>
      <c r="J16" s="191">
        <v>7200</v>
      </c>
      <c r="K16" s="191"/>
      <c r="L16" s="225">
        <f t="shared" si="1"/>
        <v>7200</v>
      </c>
      <c r="M16" s="191">
        <v>7600</v>
      </c>
      <c r="N16" s="191"/>
      <c r="O16" s="226">
        <f t="shared" si="2"/>
        <v>7600</v>
      </c>
    </row>
    <row r="17" spans="1:15" ht="15.75">
      <c r="A17" s="123">
        <v>2</v>
      </c>
      <c r="B17" s="221" t="s">
        <v>231</v>
      </c>
      <c r="C17" s="224"/>
      <c r="D17" s="322"/>
      <c r="E17" s="322"/>
      <c r="F17" s="322"/>
      <c r="G17" s="191"/>
      <c r="H17" s="191"/>
      <c r="I17" s="225">
        <f t="shared" si="0"/>
        <v>0</v>
      </c>
      <c r="J17" s="191"/>
      <c r="K17" s="191"/>
      <c r="L17" s="225">
        <f t="shared" si="1"/>
        <v>0</v>
      </c>
      <c r="M17" s="191"/>
      <c r="N17" s="191"/>
      <c r="O17" s="226">
        <f t="shared" si="2"/>
        <v>0</v>
      </c>
    </row>
    <row r="18" spans="1:15" ht="24">
      <c r="A18" s="123"/>
      <c r="B18" s="223" t="s">
        <v>266</v>
      </c>
      <c r="C18" s="224" t="s">
        <v>236</v>
      </c>
      <c r="D18" s="322" t="s">
        <v>267</v>
      </c>
      <c r="E18" s="322"/>
      <c r="F18" s="322"/>
      <c r="G18" s="191">
        <v>39</v>
      </c>
      <c r="H18" s="191"/>
      <c r="I18" s="225">
        <f t="shared" si="0"/>
        <v>39</v>
      </c>
      <c r="J18" s="191">
        <v>68</v>
      </c>
      <c r="K18" s="191"/>
      <c r="L18" s="225">
        <f t="shared" si="1"/>
        <v>68</v>
      </c>
      <c r="M18" s="191">
        <v>68</v>
      </c>
      <c r="N18" s="191"/>
      <c r="O18" s="226">
        <f t="shared" si="2"/>
        <v>68</v>
      </c>
    </row>
    <row r="19" spans="1:15" ht="24">
      <c r="A19" s="123"/>
      <c r="B19" s="223" t="s">
        <v>268</v>
      </c>
      <c r="C19" s="224" t="s">
        <v>236</v>
      </c>
      <c r="D19" s="322" t="s">
        <v>267</v>
      </c>
      <c r="E19" s="322"/>
      <c r="F19" s="322"/>
      <c r="G19" s="191">
        <v>26</v>
      </c>
      <c r="H19" s="191"/>
      <c r="I19" s="225">
        <f t="shared" si="0"/>
        <v>26</v>
      </c>
      <c r="J19" s="191">
        <v>24</v>
      </c>
      <c r="K19" s="191"/>
      <c r="L19" s="225">
        <f t="shared" si="1"/>
        <v>24</v>
      </c>
      <c r="M19" s="191">
        <v>26</v>
      </c>
      <c r="N19" s="191"/>
      <c r="O19" s="226">
        <f t="shared" si="2"/>
        <v>26</v>
      </c>
    </row>
    <row r="20" spans="1:15" ht="36">
      <c r="A20" s="123"/>
      <c r="B20" s="223" t="s">
        <v>269</v>
      </c>
      <c r="C20" s="224" t="s">
        <v>236</v>
      </c>
      <c r="D20" s="322" t="s">
        <v>267</v>
      </c>
      <c r="E20" s="322"/>
      <c r="F20" s="322"/>
      <c r="G20" s="191">
        <v>102</v>
      </c>
      <c r="H20" s="191"/>
      <c r="I20" s="225">
        <f t="shared" si="0"/>
        <v>102</v>
      </c>
      <c r="J20" s="191">
        <v>105</v>
      </c>
      <c r="K20" s="191"/>
      <c r="L20" s="225">
        <f t="shared" si="1"/>
        <v>105</v>
      </c>
      <c r="M20" s="191">
        <v>110</v>
      </c>
      <c r="N20" s="191"/>
      <c r="O20" s="226">
        <f t="shared" si="2"/>
        <v>110</v>
      </c>
    </row>
    <row r="21" spans="1:15" ht="15.75">
      <c r="A21" s="207">
        <v>3</v>
      </c>
      <c r="B21" s="221" t="s">
        <v>232</v>
      </c>
      <c r="C21" s="222"/>
      <c r="D21" s="327"/>
      <c r="E21" s="327"/>
      <c r="F21" s="327"/>
      <c r="G21" s="191"/>
      <c r="H21" s="191"/>
      <c r="I21" s="225">
        <f t="shared" si="0"/>
        <v>0</v>
      </c>
      <c r="J21" s="191"/>
      <c r="K21" s="191"/>
      <c r="L21" s="225">
        <f t="shared" si="1"/>
        <v>0</v>
      </c>
      <c r="M21" s="191"/>
      <c r="N21" s="191"/>
      <c r="O21" s="226">
        <f t="shared" si="2"/>
        <v>0</v>
      </c>
    </row>
    <row r="22" spans="1:15" ht="24">
      <c r="A22" s="207"/>
      <c r="B22" s="223" t="s">
        <v>270</v>
      </c>
      <c r="C22" s="224" t="s">
        <v>234</v>
      </c>
      <c r="D22" s="322" t="s">
        <v>271</v>
      </c>
      <c r="E22" s="322"/>
      <c r="F22" s="322"/>
      <c r="G22" s="250">
        <f>930130/10</f>
        <v>93013</v>
      </c>
      <c r="H22" s="250">
        <f>31500/10</f>
        <v>3150</v>
      </c>
      <c r="I22" s="251">
        <f t="shared" si="0"/>
        <v>96163</v>
      </c>
      <c r="J22" s="250">
        <f>1081700/10</f>
        <v>108170</v>
      </c>
      <c r="K22" s="250">
        <f>25000/10</f>
        <v>2500</v>
      </c>
      <c r="L22" s="251">
        <f t="shared" si="1"/>
        <v>110670</v>
      </c>
      <c r="M22" s="250">
        <f>1218900/10</f>
        <v>121890</v>
      </c>
      <c r="N22" s="250">
        <f>28500/10</f>
        <v>2850</v>
      </c>
      <c r="O22" s="252">
        <f t="shared" si="2"/>
        <v>124740</v>
      </c>
    </row>
    <row r="23" spans="1:15" ht="24">
      <c r="A23" s="207"/>
      <c r="B23" s="223" t="s">
        <v>272</v>
      </c>
      <c r="C23" s="224" t="s">
        <v>234</v>
      </c>
      <c r="D23" s="322" t="s">
        <v>271</v>
      </c>
      <c r="E23" s="322"/>
      <c r="F23" s="322"/>
      <c r="G23" s="250">
        <f>889157/20</f>
        <v>44458</v>
      </c>
      <c r="H23" s="250"/>
      <c r="I23" s="251">
        <f t="shared" si="0"/>
        <v>44458</v>
      </c>
      <c r="J23" s="250">
        <f>1001400/20</f>
        <v>50070</v>
      </c>
      <c r="K23" s="250"/>
      <c r="L23" s="251">
        <f t="shared" si="1"/>
        <v>50070</v>
      </c>
      <c r="M23" s="250">
        <f>1119200/20</f>
        <v>55960</v>
      </c>
      <c r="N23" s="250">
        <f>30000/20</f>
        <v>1500</v>
      </c>
      <c r="O23" s="252">
        <f t="shared" si="2"/>
        <v>57460</v>
      </c>
    </row>
    <row r="24" spans="1:15" ht="36">
      <c r="A24" s="207"/>
      <c r="B24" s="223" t="s">
        <v>273</v>
      </c>
      <c r="C24" s="224" t="s">
        <v>234</v>
      </c>
      <c r="D24" s="322" t="s">
        <v>271</v>
      </c>
      <c r="E24" s="322"/>
      <c r="F24" s="322"/>
      <c r="G24" s="248">
        <f>2009049/7927</f>
        <v>253</v>
      </c>
      <c r="H24" s="248">
        <f>25148/7927</f>
        <v>3</v>
      </c>
      <c r="I24" s="225">
        <f t="shared" si="0"/>
        <v>256</v>
      </c>
      <c r="J24" s="248">
        <f>2346000/7200</f>
        <v>326</v>
      </c>
      <c r="K24" s="248">
        <f>74000/7200</f>
        <v>10</v>
      </c>
      <c r="L24" s="225">
        <f t="shared" si="1"/>
        <v>336</v>
      </c>
      <c r="M24" s="248">
        <f>2647600/7600</f>
        <v>348</v>
      </c>
      <c r="N24" s="250">
        <f>78400/7600</f>
        <v>10</v>
      </c>
      <c r="O24" s="226">
        <f t="shared" si="2"/>
        <v>358</v>
      </c>
    </row>
    <row r="25" spans="1:15" ht="24">
      <c r="A25" s="207"/>
      <c r="B25" s="223" t="s">
        <v>274</v>
      </c>
      <c r="C25" s="224" t="s">
        <v>234</v>
      </c>
      <c r="D25" s="322" t="s">
        <v>271</v>
      </c>
      <c r="E25" s="322"/>
      <c r="F25" s="322"/>
      <c r="G25" s="248">
        <f>603782/G11/12</f>
        <v>5032</v>
      </c>
      <c r="H25" s="191"/>
      <c r="I25" s="225">
        <f t="shared" si="0"/>
        <v>5032</v>
      </c>
      <c r="J25" s="249">
        <f>683200/10/12</f>
        <v>5693</v>
      </c>
      <c r="K25" s="226"/>
      <c r="L25" s="225">
        <f t="shared" si="1"/>
        <v>5693</v>
      </c>
      <c r="M25" s="248">
        <f>773000/10/12</f>
        <v>6442</v>
      </c>
      <c r="N25" s="191"/>
      <c r="O25" s="226">
        <f t="shared" si="2"/>
        <v>6442</v>
      </c>
    </row>
    <row r="26" spans="1:15" ht="24">
      <c r="A26" s="207"/>
      <c r="B26" s="223" t="s">
        <v>275</v>
      </c>
      <c r="C26" s="224" t="s">
        <v>234</v>
      </c>
      <c r="D26" s="322" t="s">
        <v>271</v>
      </c>
      <c r="E26" s="322"/>
      <c r="F26" s="322"/>
      <c r="G26" s="248">
        <f>533465/9/12</f>
        <v>4939</v>
      </c>
      <c r="H26" s="191"/>
      <c r="I26" s="225">
        <f t="shared" si="0"/>
        <v>4939</v>
      </c>
      <c r="J26" s="248">
        <f>597500/9/12</f>
        <v>5532</v>
      </c>
      <c r="K26" s="191"/>
      <c r="L26" s="225">
        <f t="shared" si="1"/>
        <v>5532</v>
      </c>
      <c r="M26" s="248">
        <f>675900/9/12</f>
        <v>6258</v>
      </c>
      <c r="N26" s="191"/>
      <c r="O26" s="226">
        <f t="shared" si="2"/>
        <v>6258</v>
      </c>
    </row>
    <row r="27" spans="1:15" ht="36">
      <c r="A27" s="207"/>
      <c r="B27" s="223" t="s">
        <v>276</v>
      </c>
      <c r="C27" s="224" t="s">
        <v>234</v>
      </c>
      <c r="D27" s="322" t="s">
        <v>271</v>
      </c>
      <c r="E27" s="322"/>
      <c r="F27" s="322"/>
      <c r="G27" s="248">
        <f>1300200/22.5/12</f>
        <v>4816</v>
      </c>
      <c r="H27" s="191"/>
      <c r="I27" s="225">
        <f t="shared" si="0"/>
        <v>4816</v>
      </c>
      <c r="J27" s="248">
        <f>1456200/22.5/12</f>
        <v>5393</v>
      </c>
      <c r="K27" s="191"/>
      <c r="L27" s="225">
        <f t="shared" si="1"/>
        <v>5393</v>
      </c>
      <c r="M27" s="248">
        <f>1648400/22.5/12</f>
        <v>6105</v>
      </c>
      <c r="N27" s="191"/>
      <c r="O27" s="226">
        <f t="shared" si="2"/>
        <v>6105</v>
      </c>
    </row>
    <row r="28" spans="1:15" ht="36">
      <c r="A28" s="207"/>
      <c r="B28" s="223" t="s">
        <v>277</v>
      </c>
      <c r="C28" s="224" t="s">
        <v>234</v>
      </c>
      <c r="D28" s="322" t="s">
        <v>271</v>
      </c>
      <c r="E28" s="322"/>
      <c r="F28" s="322"/>
      <c r="G28" s="248">
        <f>907130/39</f>
        <v>23260</v>
      </c>
      <c r="H28" s="248">
        <f>31500/39</f>
        <v>808</v>
      </c>
      <c r="I28" s="228">
        <f t="shared" si="0"/>
        <v>24068</v>
      </c>
      <c r="J28" s="248">
        <f>1081700/68</f>
        <v>15907</v>
      </c>
      <c r="K28" s="248">
        <f>25000/68</f>
        <v>368</v>
      </c>
      <c r="L28" s="225">
        <f t="shared" si="1"/>
        <v>16275</v>
      </c>
      <c r="M28" s="191">
        <f>1218900/68</f>
        <v>17925</v>
      </c>
      <c r="N28" s="248">
        <f>28500/68</f>
        <v>419</v>
      </c>
      <c r="O28" s="226">
        <f t="shared" si="2"/>
        <v>18344</v>
      </c>
    </row>
    <row r="29" spans="1:15" ht="36">
      <c r="A29" s="207"/>
      <c r="B29" s="223" t="s">
        <v>278</v>
      </c>
      <c r="C29" s="224" t="s">
        <v>234</v>
      </c>
      <c r="D29" s="322" t="s">
        <v>271</v>
      </c>
      <c r="E29" s="322"/>
      <c r="F29" s="322"/>
      <c r="G29" s="248">
        <f>889157/26</f>
        <v>34198</v>
      </c>
      <c r="H29" s="191"/>
      <c r="I29" s="225">
        <f t="shared" si="0"/>
        <v>34198</v>
      </c>
      <c r="J29" s="191">
        <f>1001400/24</f>
        <v>41725</v>
      </c>
      <c r="K29" s="191"/>
      <c r="L29" s="225">
        <f t="shared" si="1"/>
        <v>41725</v>
      </c>
      <c r="M29" s="248">
        <f>1119200/26</f>
        <v>43046</v>
      </c>
      <c r="N29" s="248">
        <f>30000/26</f>
        <v>1154</v>
      </c>
      <c r="O29" s="226">
        <f t="shared" si="2"/>
        <v>44200</v>
      </c>
    </row>
    <row r="30" spans="1:15" ht="48">
      <c r="A30" s="207"/>
      <c r="B30" s="223" t="s">
        <v>279</v>
      </c>
      <c r="C30" s="224" t="s">
        <v>234</v>
      </c>
      <c r="D30" s="322" t="s">
        <v>271</v>
      </c>
      <c r="E30" s="322"/>
      <c r="F30" s="322"/>
      <c r="G30" s="248">
        <f>2009049/102</f>
        <v>19697</v>
      </c>
      <c r="H30" s="248">
        <f>25148/102</f>
        <v>247</v>
      </c>
      <c r="I30" s="225">
        <f t="shared" si="0"/>
        <v>19944</v>
      </c>
      <c r="J30" s="248">
        <f>2346000/105</f>
        <v>22343</v>
      </c>
      <c r="K30" s="248">
        <f>74000/105</f>
        <v>705</v>
      </c>
      <c r="L30" s="228">
        <f t="shared" si="1"/>
        <v>23048</v>
      </c>
      <c r="M30" s="248">
        <f>2647900/110</f>
        <v>24072</v>
      </c>
      <c r="N30" s="248">
        <f>78400/110</f>
        <v>713</v>
      </c>
      <c r="O30" s="226">
        <f t="shared" si="2"/>
        <v>24785</v>
      </c>
    </row>
    <row r="31" spans="1:15" ht="15.75">
      <c r="A31" s="207">
        <v>4</v>
      </c>
      <c r="B31" s="221" t="s">
        <v>233</v>
      </c>
      <c r="C31" s="224"/>
      <c r="D31" s="322"/>
      <c r="E31" s="322"/>
      <c r="F31" s="322"/>
      <c r="G31" s="191"/>
      <c r="H31" s="191"/>
      <c r="I31" s="225">
        <f t="shared" si="0"/>
        <v>0</v>
      </c>
      <c r="J31" s="191"/>
      <c r="K31" s="191"/>
      <c r="L31" s="225">
        <f t="shared" si="1"/>
        <v>0</v>
      </c>
      <c r="M31" s="191"/>
      <c r="N31" s="191"/>
      <c r="O31" s="226">
        <f t="shared" si="2"/>
        <v>0</v>
      </c>
    </row>
    <row r="32" spans="1:15" ht="36">
      <c r="A32" s="207"/>
      <c r="B32" s="223" t="s">
        <v>280</v>
      </c>
      <c r="C32" s="224" t="s">
        <v>237</v>
      </c>
      <c r="D32" s="322" t="s">
        <v>283</v>
      </c>
      <c r="E32" s="322"/>
      <c r="F32" s="322"/>
      <c r="G32" s="191">
        <v>3</v>
      </c>
      <c r="H32" s="191"/>
      <c r="I32" s="225">
        <f t="shared" si="0"/>
        <v>3</v>
      </c>
      <c r="J32" s="191">
        <v>1</v>
      </c>
      <c r="K32" s="191"/>
      <c r="L32" s="225">
        <f t="shared" si="1"/>
        <v>1</v>
      </c>
      <c r="M32" s="191"/>
      <c r="N32" s="191"/>
      <c r="O32" s="226">
        <f t="shared" si="2"/>
        <v>0</v>
      </c>
    </row>
    <row r="33" spans="1:15" ht="36">
      <c r="A33" s="207"/>
      <c r="B33" s="223" t="s">
        <v>281</v>
      </c>
      <c r="C33" s="224" t="s">
        <v>237</v>
      </c>
      <c r="D33" s="322" t="s">
        <v>283</v>
      </c>
      <c r="E33" s="322"/>
      <c r="F33" s="322"/>
      <c r="G33" s="191">
        <v>13</v>
      </c>
      <c r="H33" s="191"/>
      <c r="I33" s="225">
        <v>13</v>
      </c>
      <c r="J33" s="191">
        <v>13</v>
      </c>
      <c r="K33" s="191"/>
      <c r="L33" s="225">
        <v>13</v>
      </c>
      <c r="M33" s="191">
        <v>15</v>
      </c>
      <c r="N33" s="191"/>
      <c r="O33" s="226">
        <f t="shared" si="2"/>
        <v>15</v>
      </c>
    </row>
    <row r="34" spans="1:15" ht="48">
      <c r="A34" s="207"/>
      <c r="B34" s="223" t="s">
        <v>282</v>
      </c>
      <c r="C34" s="224" t="s">
        <v>236</v>
      </c>
      <c r="D34" s="322" t="s">
        <v>284</v>
      </c>
      <c r="E34" s="322"/>
      <c r="F34" s="322"/>
      <c r="G34" s="191">
        <v>6</v>
      </c>
      <c r="H34" s="191"/>
      <c r="I34" s="225">
        <f t="shared" si="0"/>
        <v>6</v>
      </c>
      <c r="J34" s="191">
        <v>3</v>
      </c>
      <c r="K34" s="191"/>
      <c r="L34" s="225">
        <f t="shared" si="1"/>
        <v>3</v>
      </c>
      <c r="M34" s="191">
        <v>5</v>
      </c>
      <c r="N34" s="191"/>
      <c r="O34" s="226">
        <f t="shared" si="2"/>
        <v>5</v>
      </c>
    </row>
  </sheetData>
  <sheetProtection/>
  <mergeCells count="36">
    <mergeCell ref="D22:F22"/>
    <mergeCell ref="D23:F23"/>
    <mergeCell ref="D24:F24"/>
    <mergeCell ref="D25:F25"/>
    <mergeCell ref="D21:F21"/>
    <mergeCell ref="D16:F16"/>
    <mergeCell ref="D17:F17"/>
    <mergeCell ref="D18:F18"/>
    <mergeCell ref="D19:F19"/>
    <mergeCell ref="D20:F20"/>
    <mergeCell ref="A4:A5"/>
    <mergeCell ref="B4:B5"/>
    <mergeCell ref="C4:C5"/>
    <mergeCell ref="D4:F5"/>
    <mergeCell ref="D13:F13"/>
    <mergeCell ref="D14:F14"/>
    <mergeCell ref="D7:F7"/>
    <mergeCell ref="D8:F8"/>
    <mergeCell ref="D9:F9"/>
    <mergeCell ref="D10:F10"/>
    <mergeCell ref="D15:F15"/>
    <mergeCell ref="D6:F6"/>
    <mergeCell ref="G4:I4"/>
    <mergeCell ref="J4:L4"/>
    <mergeCell ref="M4:O4"/>
    <mergeCell ref="D11:F11"/>
    <mergeCell ref="D12:F12"/>
    <mergeCell ref="D32:F32"/>
    <mergeCell ref="D33:F33"/>
    <mergeCell ref="D34:F34"/>
    <mergeCell ref="D26:F26"/>
    <mergeCell ref="D27:F27"/>
    <mergeCell ref="D28:F28"/>
    <mergeCell ref="D29:F29"/>
    <mergeCell ref="D30:F30"/>
    <mergeCell ref="D31:F31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финанс</cp:lastModifiedBy>
  <cp:lastPrinted>2019-11-06T07:41:28Z</cp:lastPrinted>
  <dcterms:created xsi:type="dcterms:W3CDTF">2002-11-05T07:08:11Z</dcterms:created>
  <dcterms:modified xsi:type="dcterms:W3CDTF">2019-11-14T08:06:25Z</dcterms:modified>
  <cp:category/>
  <cp:version/>
  <cp:contentType/>
  <cp:contentStatus/>
</cp:coreProperties>
</file>