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" windowWidth="11148" windowHeight="5832" tabRatio="739" activeTab="11"/>
  </bookViews>
  <sheets>
    <sheet name="Форма-2 п.1-5.1" sheetId="1" r:id="rId1"/>
    <sheet name="5.2" sheetId="2" r:id="rId2"/>
    <sheet name="6.1-6.2." sheetId="3" r:id="rId3"/>
    <sheet name="6.3-6.4" sheetId="4" r:id="rId4"/>
    <sheet name="7.1-7.2" sheetId="5" r:id="rId5"/>
    <sheet name="8.1" sheetId="6" r:id="rId6"/>
    <sheet name="8.2" sheetId="7" r:id="rId7"/>
    <sheet name="9" sheetId="8" r:id="rId8"/>
    <sheet name="10" sheetId="9" r:id="rId9"/>
    <sheet name="11-13" sheetId="10" r:id="rId10"/>
    <sheet name="14-15" sheetId="11" r:id="rId11"/>
    <sheet name="Форма-3" sheetId="12" r:id="rId12"/>
  </sheets>
  <definedNames>
    <definedName name="_xlnm.Print_Titles" localSheetId="8">'10'!$3:$5</definedName>
    <definedName name="_xlnm.Print_Titles" localSheetId="4">'7.1-7.2'!$4:$6</definedName>
    <definedName name="_xlnm.Print_Titles" localSheetId="5">'8.1'!$4:$6</definedName>
    <definedName name="_xlnm.Print_Titles" localSheetId="7">'9'!$3:$4</definedName>
  </definedNames>
  <calcPr fullCalcOnLoad="1" fullPrecision="0"/>
</workbook>
</file>

<file path=xl/sharedStrings.xml><?xml version="1.0" encoding="utf-8"?>
<sst xmlns="http://schemas.openxmlformats.org/spreadsheetml/2006/main" count="757" uniqueCount="279">
  <si>
    <t>(підпис)</t>
  </si>
  <si>
    <t>(прізвище та ініціали)</t>
  </si>
  <si>
    <t>Надходження із загального фонду бюджету</t>
  </si>
  <si>
    <t>Код</t>
  </si>
  <si>
    <t>Плата за оренду майна бюджетних установ</t>
  </si>
  <si>
    <t>Керівник установи</t>
  </si>
  <si>
    <t>Керівник фінансової служби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</si>
  <si>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</si>
  <si>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</si>
  <si>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</si>
  <si>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</si>
  <si>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№ з/п</t>
  </si>
  <si>
    <t>Показники</t>
  </si>
  <si>
    <t>Одиниця виміру</t>
  </si>
  <si>
    <t>Джерело інформації</t>
  </si>
  <si>
    <t>Найменування</t>
  </si>
  <si>
    <t>граничний обсяг</t>
  </si>
  <si>
    <t>необхідно додатково +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</si>
  <si>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</si>
  <si>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разом   (11+12)</t>
  </si>
  <si>
    <t>Кошти, що передаються із загального фонду до спеціального фонду (бюджету розвитку)</t>
  </si>
  <si>
    <t>індикативні прогнозні показники</t>
  </si>
  <si>
    <t>Надходження бюджетних установ від додаткової (господарської) діяльності </t>
  </si>
  <si>
    <t>загальний фонд</t>
  </si>
  <si>
    <t>спеціальний фонд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</si>
  <si>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</si>
  <si>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</si>
  <si>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</si>
  <si>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</si>
  <si>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</si>
  <si>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</si>
  <si>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</si>
  <si>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</si>
  <si>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</si>
  <si>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</si>
  <si>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</si>
  <si>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</si>
  <si>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</si>
  <si>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</si>
  <si>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</si>
  <si>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</si>
  <si>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</si>
  <si>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</si>
  <si>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</si>
  <si>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</si>
  <si>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</si>
  <si>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</si>
  <si>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</si>
  <si>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</si>
  <si>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</si>
  <si>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</si>
  <si>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</si>
  <si>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</si>
  <si>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</si>
  <si>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</si>
  <si>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</si>
  <si>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</si>
  <si>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</si>
  <si>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</si>
  <si>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</si>
  <si>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</si>
  <si>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</si>
  <si>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</si>
  <si>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</si>
  <si>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</si>
  <si>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</si>
  <si>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</si>
  <si>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</si>
  <si>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</si>
  <si>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</si>
  <si>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</si>
  <si>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</si>
  <si>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</si>
  <si>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</si>
  <si>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</si>
  <si>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</si>
  <si>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</si>
  <si>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</si>
  <si>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1. Посадовий оклад з врахуванням підвищень, у т.ч.:</t>
  </si>
  <si>
    <t>- за тарифними та посадовими окладами</t>
  </si>
  <si>
    <t>- підвищення посадових окладів</t>
  </si>
  <si>
    <t>2. Обов'язкові доплати та надбавки</t>
  </si>
  <si>
    <t>3. Стимулюючі доплати та надбавки</t>
  </si>
  <si>
    <t>5. Матеріальна допомога</t>
  </si>
  <si>
    <t>6. Грошова винагорода</t>
  </si>
  <si>
    <t>7. Премії</t>
  </si>
  <si>
    <t>8. Індексація заробітної плати</t>
  </si>
  <si>
    <t>Категорії працівників</t>
  </si>
  <si>
    <t>затверд-жено</t>
  </si>
  <si>
    <t>фактично зайняті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</si>
  <si>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</si>
  <si>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</si>
  <si>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</si>
  <si>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</si>
  <si>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</si>
  <si>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Касові видатки/ надання кредитів</t>
  </si>
  <si>
    <t xml:space="preserve">3. </t>
  </si>
  <si>
    <t xml:space="preserve">Найменування </t>
  </si>
  <si>
    <t xml:space="preserve">Інші надходження спеціального фонду </t>
  </si>
  <si>
    <t>затрат</t>
  </si>
  <si>
    <t>продукту</t>
  </si>
  <si>
    <t>якості</t>
  </si>
  <si>
    <t>ефективності</t>
  </si>
  <si>
    <t>9. Структура видатків на оплату праці</t>
  </si>
  <si>
    <t xml:space="preserve">4. Допомога на оздоровлення </t>
  </si>
  <si>
    <t>Погашено кредиторську заборгованість за рахунок коштів</t>
  </si>
  <si>
    <t>Вжиті заходи щодо погашення заборгованості</t>
  </si>
  <si>
    <t>Зміна результативних показників, які характеризують виконання бюджетної програми, у разі передбачення додаткових коштів</t>
  </si>
  <si>
    <t>Оплата енергосервісу</t>
  </si>
  <si>
    <t>10. Доплата до мінімальної заробітної плати</t>
  </si>
  <si>
    <t>Власні надходження бюджетних установ, у т.ч.:</t>
  </si>
  <si>
    <t>(найменування головного розпорядника коштів місцевого бюджету)</t>
  </si>
  <si>
    <t>(грн.)</t>
  </si>
  <si>
    <t>УСЬОГО</t>
  </si>
  <si>
    <t>(найменування відповідального виконавця)</t>
  </si>
  <si>
    <t>Повернення кредитів до бюджету</t>
  </si>
  <si>
    <t>у тому числі бюджет розвитку</t>
  </si>
  <si>
    <t>разом
(3+4)</t>
  </si>
  <si>
    <t>разом
(7+8)</t>
  </si>
  <si>
    <t>разом       (3+4)</t>
  </si>
  <si>
    <t>разом       (7+8)</t>
  </si>
  <si>
    <t>7. Витрати за напрямами використання бюджетних коштів:</t>
  </si>
  <si>
    <t>Напрями використання бюджетних коштів</t>
  </si>
  <si>
    <t>8. Результативні показники бюджетної програми:</t>
  </si>
  <si>
    <t>разом       (5+6)</t>
  </si>
  <si>
    <t>разом       (8+9)</t>
  </si>
  <si>
    <t>разом       (11+12)</t>
  </si>
  <si>
    <t>у тому числі оплата праці штатних одиниць за загальним фондом, що враховані також у спеціальному фонді</t>
  </si>
  <si>
    <t>9. Доплати і надбавки не враховані у штатному розписі (нічні, святкові, заміщення, тощо)</t>
  </si>
  <si>
    <t>10. Чисельність зайнятих у бюджетних установах:</t>
  </si>
  <si>
    <t>з них: штатні одиниці за загальним фондом, що враховані також у спеціальному фонді</t>
  </si>
  <si>
    <t>загаль-ний фонд</t>
  </si>
  <si>
    <t>спеціаль-ний фонд</t>
  </si>
  <si>
    <t>11. Місцеві/регіональні програми, які виконуються в межах бюджетної програми:</t>
  </si>
  <si>
    <t>Найменування місцевої/регіональної програми</t>
  </si>
  <si>
    <t xml:space="preserve">спеціальний фонд
(бюджет розвитку)
</t>
  </si>
  <si>
    <t>рівень будівельної готовності об'єкта на кінець бюджетного періоду, %</t>
  </si>
  <si>
    <t>Загальна вартість об'єкта</t>
  </si>
  <si>
    <t>Найменування об'єкта відповідно до проектно-кошторисної документації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</si>
  <si>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</si>
  <si>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</si>
  <si>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
(6-5)</t>
  </si>
  <si>
    <t>Бюджетні зобов'язання (4+6)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</si>
  <si>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</si>
  <si>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</si>
  <si>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зобов’язань
(3-5)</t>
  </si>
  <si>
    <t>можлива кредиторська заборгованість на початок планового бюджетного періоду 
(4-5-6)</t>
  </si>
  <si>
    <t>очікуваний обсяг взяття поточних зобов’язань
(8-10)</t>
  </si>
  <si>
    <t>4. Додаткові витрати місцевого бюджету:</t>
  </si>
  <si>
    <t>необхідно додатково
(+)</t>
  </si>
  <si>
    <t>Зміна результативних показників бюджетної програми у разі передбачення додаткових коштів:</t>
  </si>
  <si>
    <t>3) підстави реалізації бюджетної програми.</t>
  </si>
  <si>
    <t>5. Надходження для виконання бюджетної програми:</t>
  </si>
  <si>
    <t>2) завдання бюджетної програми;</t>
  </si>
  <si>
    <t>1) мета бюджетної програми, строки її реалізації;</t>
  </si>
  <si>
    <t>разом       (10+11)</t>
  </si>
  <si>
    <t>разом       (4+5)</t>
  </si>
  <si>
    <t>Код Економічної класифікації видатків бюджету</t>
  </si>
  <si>
    <t>Код Класифікації кредитування бюджету</t>
  </si>
  <si>
    <t>6. Витрати за кодами Економічної класифікації видатків / Класифікації кредитування бюджету:</t>
  </si>
  <si>
    <t>х</t>
  </si>
  <si>
    <t>Код Економічної класифікації видатків бюджету/ код Класифікації кредитування бюджету</t>
  </si>
  <si>
    <t>затверджені призначення</t>
  </si>
  <si>
    <t xml:space="preserve">Строк реалі-
зації об'єкта (рік початку і завершення)
</t>
  </si>
  <si>
    <t>2021 рік (прогноз)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</si>
  <si>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</si>
  <si>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</si>
  <si>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2019 рік</t>
  </si>
  <si>
    <t>Дебіторська заборгованість на 01.01.2018</t>
  </si>
  <si>
    <t>2020 рік</t>
  </si>
  <si>
    <t>2021 рік</t>
  </si>
  <si>
    <t>2018 рік (звіт)</t>
  </si>
  <si>
    <t>2019 рік (затверджено)</t>
  </si>
  <si>
    <t>2020 рік (проект)</t>
  </si>
  <si>
    <t>2022 рік (прогноз)</t>
  </si>
  <si>
    <t>(код бюджету)</t>
  </si>
  <si>
    <t>(код за ЄДРПОУ)</t>
  </si>
  <si>
    <t>(код Типової відомчої класифікації видатків та кредитування місцевого бюджету)</t>
  </si>
  <si>
    <t>БЮДЖЕТНИЙ ЗАПИТ НА 2020 - 2022 РОКИ індивідуальний (Форма 2020-2)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</si>
  <si>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</si>
  <si>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</si>
  <si>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</si>
  <si>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</si>
  <si>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4. Мета та завдання бюджетної програми на 2020 - 2022 роки:</t>
  </si>
  <si>
    <t>1) надходження для виконання бюджетної програми у 2018 - 2020 роках:</t>
  </si>
  <si>
    <t>(код Типової програмної класифікації видатків та кредитування місцевого бюджету)</t>
  </si>
  <si>
    <t>разом     (3+4)</t>
  </si>
  <si>
    <t>разом     (7+8)</t>
  </si>
  <si>
    <t>2) надходження для виконання бюджетної програми у 2021 - 2022 роках: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</si>
  <si>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</si>
  <si>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</si>
  <si>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</si>
  <si>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</si>
  <si>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</si>
  <si>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</si>
  <si>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1) результативні показники бюджетної програми у 2018 - 2020 роках:</t>
  </si>
  <si>
    <t>2) результативні показники бюджетної програми у 2021 - 2022 роках:</t>
  </si>
  <si>
    <t>2019 рік (план)</t>
  </si>
  <si>
    <t>2022 рік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</si>
  <si>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</si>
  <si>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</si>
  <si>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</si>
  <si>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2021 - 2022 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</si>
  <si>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</si>
  <si>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</si>
  <si>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</si>
  <si>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2018 - 2019 роках: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</si>
  <si>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</si>
  <si>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</si>
  <si>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</si>
  <si>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</si>
  <si>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БЮДЖЕТНИЙ ЗАПИТ НА 2020 - 2022 РОКИ додатковий (Форма 2020-3)</t>
  </si>
  <si>
    <t>1) додаткові витрати на 2020 рік за бюджетною програмою:</t>
  </si>
  <si>
    <t>Обґрунтування необхідності додаткових коштів на 2020 рік</t>
  </si>
  <si>
    <t>2020 рік (проект) у межах доведених граничних обсягів</t>
  </si>
  <si>
    <t>2020 рік (проект) зміни у разі передбачення додаткових коштів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</si>
  <si>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</si>
  <si>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2) додаткові витрати на 2021 - 2022 роки за бюджетною програмою:</t>
  </si>
  <si>
    <t>Обґрунтування необхідності додаткових коштів на 2021 - 2022 роки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</si>
  <si>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</si>
  <si>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</si>
  <si>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Наслідки у разі, якщо додаткові кошти не будуть передбачені у 2021 - 2022 роках, та альтернативні заходи, яких необхідно вжити для забезпечення виконання бюджетної програми</t>
  </si>
  <si>
    <t>Код Економічної класифікації видатків бюджету/код Класифікації кредитування бюджету</t>
  </si>
  <si>
    <t>Оплата інших енергоносіїв та інших комунальних послуг</t>
  </si>
  <si>
    <t>1. Управління молоді та спорту ОДА</t>
  </si>
  <si>
    <t>2. Управління молоді та спорту ОДА</t>
  </si>
  <si>
    <t>од.</t>
  </si>
  <si>
    <t>календарний план заходів</t>
  </si>
  <si>
    <t>осіб</t>
  </si>
  <si>
    <t>грн.</t>
  </si>
  <si>
    <t>%</t>
  </si>
  <si>
    <t>розрахунок до кошторису</t>
  </si>
  <si>
    <t>Усього</t>
  </si>
  <si>
    <t>ЕРФАН В.Й.</t>
  </si>
  <si>
    <t>ДЗЯМКА М.І.</t>
  </si>
  <si>
    <t>Конституція України, Бюджетний кодекс України, Закон України "Про фізичну культуру і спорт", наказ Міністерства молоді та спорту України від 23.11.2016  № 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спорту", наказ Міністерства молоді та спорту України від 09.02.2018  № 617 "Про затвердження Положення про порядок організації і проведення офіційних спортивних змагань і навчально-тренувальних зборів та порядок матеріального забезпечення їх учасників"</t>
  </si>
  <si>
    <t>Забезпечення розвитку олімпійських видів спорту</t>
  </si>
  <si>
    <t>динаміка кількості спортсменів, які беруть участь у регіональних змаганнях, порівняно з минулим роком</t>
  </si>
  <si>
    <t>внутрішній облік</t>
  </si>
  <si>
    <t>наказ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</si>
  <si>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</si>
  <si>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з неолімпійських видів спорту з підготовки до всеукраїнських змагань, організація і проведення регіональних змагань з неолімпійських видів спорту, представлення спортивних досягнень спортсменами збірних команд області на всеукраїнських змаганнях з неолімпійських видів спорту</t>
  </si>
  <si>
    <t>кількість навчально-тренувальних зборів з неолімпійських видів спорту з підготовки до всеукраїнських змагань</t>
  </si>
  <si>
    <t>кількість регіональних змагань з неолімпійських видів спорту</t>
  </si>
  <si>
    <t>кількість всеукраїнських змагань з неолімпійських видів спорту, в яких беруть участь спортсмени збірних команд області</t>
  </si>
  <si>
    <t>кількість людино-днів навчально-тренувальних зборів з неолімпійських видів спорту з підготовки до всеукраїнських змагань</t>
  </si>
  <si>
    <t>кількість людино-днів участі у регіональних змаганнях з неолімпійських видів спорту</t>
  </si>
  <si>
    <t>кількість спортсменів збірних команд області, які беруть участь у всеукраїнських змаганнях з неолімпійських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</si>
  <si>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всеукраїнських змагань</t>
  </si>
  <si>
    <t>середні витрати на один людино-день участі у регіональних змаганнях з неолімпійських видів спорту</t>
  </si>
  <si>
    <t>середні витрати на забезпечення участі (проїзд, добові в дорозі) одного спортсмена збірних команд області у всеукраїнських змаганнях з неолімпійських видів спорту</t>
  </si>
  <si>
    <t>динаміка кількості навчально-тренувальних зборів з неолімпійських видів спорту з підготовки до всеукраїнських змагань порівняно з минулим роком</t>
  </si>
  <si>
    <t>кількість спортсменів регіону, які протягом року посіли призові місця у всеукраїнських змаганнях з неолімпійських видів спорту</t>
  </si>
  <si>
    <t>динаміка кількості спортсменів регіону, які посіли призові місця у всеукраїнських змаганнях з неолімпійських видів спорту, порівняно з минулим роком</t>
  </si>
  <si>
    <t>15</t>
  </si>
  <si>
    <t>76</t>
  </si>
  <si>
    <t>57</t>
  </si>
  <si>
    <t>2508</t>
  </si>
  <si>
    <t>4940</t>
  </si>
  <si>
    <t>632</t>
  </si>
  <si>
    <t>71,45</t>
  </si>
  <si>
    <t>95,14</t>
  </si>
  <si>
    <t>870,25</t>
  </si>
  <si>
    <t>-40</t>
  </si>
  <si>
    <t>207,6</t>
  </si>
  <si>
    <t>129</t>
  </si>
  <si>
    <t>-18,4</t>
  </si>
  <si>
    <t>Кредиторська та дебіторська заборгованість за період 2018-2020 р. відсутня</t>
  </si>
  <si>
    <t>Видатки спеціального фонду бюджету не плануються в 2020-2022 р.</t>
  </si>
  <si>
    <t>Якщо додаткові кошти не будуть передбачені у 2020 році то кількість спортсменів охоплених заходам становитиме на рівні 2019 року</t>
  </si>
  <si>
    <t>Проведення навчально-тренувальних зборів з неолімпійських видів спорту з підготовки до всеукраїнських змагань</t>
  </si>
  <si>
    <t>Організація і проведення регіональних змагань з неолімпійських видів спорту</t>
  </si>
  <si>
    <t>Представлення спортивних досягнень спортсменами збірних команд області на всеукраїнських змаганнях з неолімпійських видів спорту</t>
  </si>
  <si>
    <t>Для оплати харчування, проживання під час НТЗ, оренда спортивних споруд під час проведення регіональних спортивних заходів, поліграфічні послуги, придбання нагородної атрибутики</t>
  </si>
  <si>
    <t>0810</t>
  </si>
  <si>
    <t>07100000000</t>
  </si>
  <si>
    <t>Якщо додаткові кошти не будуть передбачені у 2021-2020 роках, то кількість спортсменів охоплених заходам становитиме на рівні 2019 року</t>
  </si>
  <si>
    <t>У 2020-2022 роках кошти обласного бюджету будуть спрямовані на ціж заходи</t>
  </si>
  <si>
    <t>У 2019 році кошти обласного бюджету спрямовані на фінансування навчально-тренувальних зборів спортсменів та їх тренерів з підготовки до Чемпіонатів та Кубків України (проїзд, проживання, харчування). Участь в Чемпіонатах та Кубках України з неолімпійських видів спорту. На організацію та проведення регіональних змагань з неолімпійських видів спорту в Закарпатській області (харчувааня суддівських колегій, оренда спортивних споруд, озвучення спортивних змагань, поліграфічні послуги, придбання нагородної атрибутики)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</si>
</sst>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\ &quot;к.&quot;;\-#,##0\ &quot;к.&quot;"/>
    <numFmt numFmtId="182" formatCode="#,##0\ &quot;к.&quot;;[Red]\-#,##0\ &quot;к.&quot;"/>
    <numFmt numFmtId="183" formatCode="#,##0.00\ &quot;к.&quot;;\-#,##0.00\ &quot;к.&quot;"/>
    <numFmt numFmtId="184" formatCode="#,##0.00\ &quot;к.&quot;;[Red]\-#,##0.00\ &quot;к.&quot;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00"/>
    <numFmt numFmtId="195" formatCode="#,##0.0_р_."/>
    <numFmt numFmtId="196" formatCode="0.000000"/>
    <numFmt numFmtId="197" formatCode="0.00000"/>
    <numFmt numFmtId="198" formatCode="0.0000"/>
    <numFmt numFmtId="199" formatCode="0.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sz val="12"/>
      <name val="Arial"/>
      <family val="0"/>
    </font>
    <font>
      <b/>
      <sz val="10"/>
      <name val="Arial Cyr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Helv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sz val="11"/>
      <name val="Arial Cyr"/>
      <family val="0"/>
    </font>
    <font>
      <u val="single"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5">
    <xf numFmtId="0" fontId="4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20" borderId="6" applyNumberFormat="0" applyAlignment="0" applyProtection="0"/>
    <xf numFmtId="0" fontId="20" fillId="0" borderId="0" applyNumberFormat="0" applyFill="0" applyBorder="0" applyAlignment="0" applyProtection="0"/>
    <xf numFmtId="0" fontId="21" fillId="21" borderId="1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3" borderId="0" applyNumberFormat="0" applyBorder="0" applyAlignment="0" applyProtection="0"/>
    <xf numFmtId="0" fontId="10" fillId="22" borderId="8" applyNumberFormat="0" applyFont="0" applyAlignment="0" applyProtection="0"/>
    <xf numFmtId="9" fontId="0" fillId="0" borderId="0" applyFont="0" applyFill="0" applyBorder="0" applyAlignment="0" applyProtection="0"/>
    <xf numFmtId="0" fontId="24" fillId="21" borderId="9" applyNumberFormat="0" applyAlignment="0" applyProtection="0"/>
    <xf numFmtId="0" fontId="25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centerContinuous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Continuous"/>
    </xf>
    <xf numFmtId="0" fontId="2" fillId="0" borderId="0" xfId="0" applyFont="1" applyAlignment="1">
      <alignment horizontal="left"/>
    </xf>
    <xf numFmtId="0" fontId="9" fillId="0" borderId="11" xfId="0" applyFont="1" applyBorder="1" applyAlignment="1">
      <alignment wrapText="1"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53" applyFont="1">
      <alignment/>
      <protection/>
    </xf>
    <xf numFmtId="0" fontId="2" fillId="0" borderId="0" xfId="53" applyFont="1">
      <alignment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0" xfId="53" applyFont="1">
      <alignment/>
      <protection/>
    </xf>
    <xf numFmtId="0" fontId="3" fillId="0" borderId="10" xfId="53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center"/>
      <protection/>
    </xf>
    <xf numFmtId="0" fontId="3" fillId="0" borderId="10" xfId="53" applyFont="1" applyBorder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0" xfId="53" applyFont="1" applyBorder="1" applyAlignment="1">
      <alignment horizontal="center" wrapText="1"/>
      <protection/>
    </xf>
    <xf numFmtId="0" fontId="5" fillId="0" borderId="0" xfId="53" applyFont="1" applyBorder="1" applyAlignment="1">
      <alignment wrapText="1"/>
      <protection/>
    </xf>
    <xf numFmtId="1" fontId="5" fillId="0" borderId="0" xfId="53" applyNumberFormat="1" applyFont="1" applyBorder="1" applyAlignment="1">
      <alignment horizontal="center" vertical="top" wrapText="1"/>
      <protection/>
    </xf>
    <xf numFmtId="0" fontId="2" fillId="0" borderId="0" xfId="53" applyFont="1" applyBorder="1" applyAlignment="1">
      <alignment/>
      <protection/>
    </xf>
    <xf numFmtId="0" fontId="3" fillId="0" borderId="0" xfId="0" applyFont="1" applyBorder="1" applyAlignment="1">
      <alignment horizontal="centerContinuous" wrapText="1"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8" fillId="0" borderId="12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2" fillId="0" borderId="0" xfId="53" applyFont="1" applyAlignment="1">
      <alignment wrapText="1"/>
      <protection/>
    </xf>
    <xf numFmtId="0" fontId="0" fillId="0" borderId="0" xfId="0" applyAlignment="1">
      <alignment wrapText="1"/>
    </xf>
    <xf numFmtId="0" fontId="5" fillId="0" borderId="0" xfId="0" applyFont="1" applyBorder="1" applyAlignment="1">
      <alignment vertical="top" wrapText="1"/>
    </xf>
    <xf numFmtId="189" fontId="8" fillId="0" borderId="10" xfId="0" applyNumberFormat="1" applyFont="1" applyBorder="1" applyAlignment="1">
      <alignment horizontal="center" vertical="center" wrapText="1"/>
    </xf>
    <xf numFmtId="189" fontId="8" fillId="0" borderId="10" xfId="0" applyNumberFormat="1" applyFont="1" applyBorder="1" applyAlignment="1">
      <alignment/>
    </xf>
    <xf numFmtId="189" fontId="28" fillId="0" borderId="10" xfId="0" applyNumberFormat="1" applyFont="1" applyBorder="1" applyAlignment="1">
      <alignment/>
    </xf>
    <xf numFmtId="189" fontId="8" fillId="0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3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29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39" fillId="0" borderId="0" xfId="0" applyFont="1" applyBorder="1" applyAlignment="1">
      <alignment horizontal="centerContinuous"/>
    </xf>
    <xf numFmtId="0" fontId="39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189" fontId="34" fillId="0" borderId="0" xfId="52" applyNumberFormat="1" applyFont="1" applyFill="1" applyBorder="1">
      <alignment/>
      <protection/>
    </xf>
    <xf numFmtId="189" fontId="3" fillId="0" borderId="0" xfId="0" applyNumberFormat="1" applyFont="1" applyFill="1" applyBorder="1" applyAlignment="1">
      <alignment/>
    </xf>
    <xf numFmtId="0" fontId="5" fillId="0" borderId="0" xfId="53" applyFont="1" applyBorder="1" applyAlignment="1">
      <alignment horizontal="center" wrapText="1"/>
      <protection/>
    </xf>
    <xf numFmtId="189" fontId="5" fillId="0" borderId="0" xfId="53" applyNumberFormat="1" applyFont="1" applyBorder="1" applyAlignment="1">
      <alignment horizontal="center" vertical="top" wrapText="1"/>
      <protection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53" applyFont="1" applyAlignment="1">
      <alignment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3" fillId="0" borderId="13" xfId="0" applyFont="1" applyFill="1" applyBorder="1" applyAlignment="1">
      <alignment horizontal="centerContinuous" vertical="top"/>
    </xf>
    <xf numFmtId="0" fontId="3" fillId="0" borderId="13" xfId="0" applyFont="1" applyBorder="1" applyAlignment="1">
      <alignment horizontal="centerContinuous" vertical="top"/>
    </xf>
    <xf numFmtId="0" fontId="2" fillId="0" borderId="11" xfId="0" applyFont="1" applyBorder="1" applyAlignment="1">
      <alignment/>
    </xf>
    <xf numFmtId="0" fontId="3" fillId="0" borderId="0" xfId="0" applyFont="1" applyFill="1" applyBorder="1" applyAlignment="1">
      <alignment horizontal="centerContinuous" vertical="top"/>
    </xf>
    <xf numFmtId="0" fontId="8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8" fillId="0" borderId="10" xfId="0" applyFont="1" applyBorder="1" applyAlignment="1">
      <alignment horizontal="center" vertical="top" wrapText="1"/>
    </xf>
    <xf numFmtId="189" fontId="9" fillId="0" borderId="0" xfId="0" applyNumberFormat="1" applyFont="1" applyBorder="1" applyAlignment="1">
      <alignment vertical="top" wrapText="1"/>
    </xf>
    <xf numFmtId="189" fontId="8" fillId="0" borderId="14" xfId="0" applyNumberFormat="1" applyFont="1" applyBorder="1" applyAlignment="1">
      <alignment vertical="center" wrapText="1"/>
    </xf>
    <xf numFmtId="189" fontId="8" fillId="0" borderId="10" xfId="0" applyNumberFormat="1" applyFont="1" applyBorder="1" applyAlignment="1">
      <alignment vertical="center" wrapText="1"/>
    </xf>
    <xf numFmtId="189" fontId="8" fillId="0" borderId="10" xfId="0" applyNumberFormat="1" applyFont="1" applyBorder="1" applyAlignment="1">
      <alignment/>
    </xf>
    <xf numFmtId="189" fontId="8" fillId="0" borderId="10" xfId="0" applyNumberFormat="1" applyFont="1" applyFill="1" applyBorder="1" applyAlignment="1">
      <alignment wrapText="1"/>
    </xf>
    <xf numFmtId="189" fontId="28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2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189" fontId="28" fillId="0" borderId="10" xfId="0" applyNumberFormat="1" applyFont="1" applyFill="1" applyBorder="1" applyAlignment="1">
      <alignment/>
    </xf>
    <xf numFmtId="0" fontId="32" fillId="0" borderId="15" xfId="0" applyFont="1" applyFill="1" applyBorder="1" applyAlignment="1">
      <alignment vertical="top" wrapText="1"/>
    </xf>
    <xf numFmtId="0" fontId="33" fillId="0" borderId="15" xfId="0" applyFont="1" applyFill="1" applyBorder="1" applyAlignment="1">
      <alignment vertical="top" wrapText="1"/>
    </xf>
    <xf numFmtId="0" fontId="33" fillId="0" borderId="16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vertical="top" wrapText="1"/>
    </xf>
    <xf numFmtId="0" fontId="33" fillId="0" borderId="17" xfId="0" applyFont="1" applyFill="1" applyBorder="1" applyAlignment="1">
      <alignment vertical="top" wrapText="1"/>
    </xf>
    <xf numFmtId="189" fontId="41" fillId="0" borderId="10" xfId="52" applyNumberFormat="1" applyFont="1" applyFill="1" applyBorder="1" applyAlignment="1">
      <alignment vertical="top"/>
      <protection/>
    </xf>
    <xf numFmtId="189" fontId="42" fillId="0" borderId="10" xfId="52" applyNumberFormat="1" applyFont="1" applyFill="1" applyBorder="1" applyAlignment="1">
      <alignment vertical="top"/>
      <protection/>
    </xf>
    <xf numFmtId="189" fontId="42" fillId="0" borderId="12" xfId="52" applyNumberFormat="1" applyFont="1" applyFill="1" applyBorder="1" applyAlignment="1">
      <alignment vertical="top"/>
      <protection/>
    </xf>
    <xf numFmtId="189" fontId="42" fillId="0" borderId="18" xfId="52" applyNumberFormat="1" applyFont="1" applyFill="1" applyBorder="1" applyAlignment="1">
      <alignment vertical="top"/>
      <protection/>
    </xf>
    <xf numFmtId="0" fontId="8" fillId="0" borderId="10" xfId="0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vertical="top"/>
    </xf>
    <xf numFmtId="0" fontId="32" fillId="0" borderId="15" xfId="0" applyFont="1" applyFill="1" applyBorder="1" applyAlignment="1">
      <alignment horizontal="center" vertical="top" wrapText="1"/>
    </xf>
    <xf numFmtId="0" fontId="33" fillId="0" borderId="15" xfId="0" applyFont="1" applyFill="1" applyBorder="1" applyAlignment="1">
      <alignment horizontal="center" vertical="top" wrapText="1"/>
    </xf>
    <xf numFmtId="0" fontId="33" fillId="0" borderId="16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top" wrapText="1"/>
    </xf>
    <xf numFmtId="0" fontId="33" fillId="0" borderId="17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vertical="top"/>
    </xf>
    <xf numFmtId="0" fontId="5" fillId="0" borderId="13" xfId="0" applyFont="1" applyBorder="1" applyAlignment="1">
      <alignment horizontal="center" vertical="top" wrapText="1"/>
    </xf>
    <xf numFmtId="189" fontId="28" fillId="0" borderId="13" xfId="0" applyNumberFormat="1" applyFont="1" applyFill="1" applyBorder="1" applyAlignment="1">
      <alignment vertical="top"/>
    </xf>
    <xf numFmtId="3" fontId="28" fillId="0" borderId="10" xfId="0" applyNumberFormat="1" applyFont="1" applyFill="1" applyBorder="1" applyAlignment="1">
      <alignment wrapText="1"/>
    </xf>
    <xf numFmtId="0" fontId="28" fillId="0" borderId="10" xfId="0" applyFont="1" applyFill="1" applyBorder="1" applyAlignment="1">
      <alignment horizontal="center" vertical="top" wrapText="1"/>
    </xf>
    <xf numFmtId="189" fontId="8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 wrapText="1"/>
    </xf>
    <xf numFmtId="0" fontId="28" fillId="0" borderId="0" xfId="0" applyFont="1" applyAlignment="1">
      <alignment/>
    </xf>
    <xf numFmtId="0" fontId="9" fillId="0" borderId="0" xfId="0" applyFont="1" applyFill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189" fontId="2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89" fontId="3" fillId="0" borderId="0" xfId="53" applyNumberFormat="1" applyFont="1" applyBorder="1" applyAlignment="1">
      <alignment horizontal="center" vertical="top" wrapText="1"/>
      <protection/>
    </xf>
    <xf numFmtId="189" fontId="28" fillId="0" borderId="1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8" fillId="0" borderId="10" xfId="0" applyFont="1" applyFill="1" applyBorder="1" applyAlignment="1">
      <alignment/>
    </xf>
    <xf numFmtId="0" fontId="28" fillId="0" borderId="10" xfId="0" applyFont="1" applyFill="1" applyBorder="1" applyAlignment="1">
      <alignment vertical="top" wrapText="1"/>
    </xf>
    <xf numFmtId="189" fontId="8" fillId="0" borderId="10" xfId="0" applyNumberFormat="1" applyFont="1" applyBorder="1" applyAlignment="1">
      <alignment horizontal="center" vertical="center"/>
    </xf>
    <xf numFmtId="189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189" fontId="8" fillId="0" borderId="10" xfId="0" applyNumberFormat="1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189" fontId="28" fillId="0" borderId="10" xfId="0" applyNumberFormat="1" applyFont="1" applyBorder="1" applyAlignment="1">
      <alignment vertical="top" wrapText="1"/>
    </xf>
    <xf numFmtId="189" fontId="3" fillId="0" borderId="10" xfId="53" applyNumberFormat="1" applyFont="1" applyBorder="1" applyAlignment="1">
      <alignment wrapText="1"/>
      <protection/>
    </xf>
    <xf numFmtId="189" fontId="5" fillId="0" borderId="10" xfId="53" applyNumberFormat="1" applyFont="1" applyBorder="1" applyAlignment="1">
      <alignment vertical="top" wrapText="1"/>
      <protection/>
    </xf>
    <xf numFmtId="189" fontId="3" fillId="0" borderId="10" xfId="53" applyNumberFormat="1" applyFont="1" applyBorder="1" applyAlignment="1">
      <alignment vertical="top" wrapText="1"/>
      <protection/>
    </xf>
    <xf numFmtId="0" fontId="8" fillId="0" borderId="10" xfId="0" applyFont="1" applyBorder="1" applyAlignment="1">
      <alignment wrapText="1"/>
    </xf>
    <xf numFmtId="0" fontId="28" fillId="0" borderId="19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vertical="top" wrapText="1"/>
      <protection/>
    </xf>
    <xf numFmtId="189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28" fillId="0" borderId="10" xfId="0" applyFont="1" applyFill="1" applyBorder="1" applyAlignment="1">
      <alignment vertical="top"/>
    </xf>
    <xf numFmtId="0" fontId="8" fillId="0" borderId="19" xfId="0" applyFont="1" applyBorder="1" applyAlignment="1">
      <alignment vertical="top" wrapText="1"/>
    </xf>
    <xf numFmtId="0" fontId="28" fillId="0" borderId="14" xfId="0" applyFont="1" applyBorder="1" applyAlignment="1">
      <alignment/>
    </xf>
    <xf numFmtId="189" fontId="28" fillId="0" borderId="14" xfId="0" applyNumberFormat="1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center" vertical="top" wrapText="1"/>
      <protection/>
    </xf>
    <xf numFmtId="49" fontId="2" fillId="0" borderId="11" xfId="0" applyNumberFormat="1" applyFont="1" applyFill="1" applyBorder="1" applyAlignment="1">
      <alignment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Continuous"/>
    </xf>
    <xf numFmtId="0" fontId="45" fillId="0" borderId="0" xfId="0" applyFont="1" applyAlignment="1">
      <alignment/>
    </xf>
    <xf numFmtId="0" fontId="46" fillId="0" borderId="0" xfId="0" applyFont="1" applyFill="1" applyBorder="1" applyAlignment="1">
      <alignment horizontal="centerContinuous"/>
    </xf>
    <xf numFmtId="0" fontId="4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9" fillId="0" borderId="11" xfId="0" applyFont="1" applyFill="1" applyBorder="1" applyAlignment="1">
      <alignment horizontal="left"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9" fillId="0" borderId="13" xfId="0" applyFont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/>
    </xf>
    <xf numFmtId="0" fontId="47" fillId="0" borderId="11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Fill="1" applyAlignment="1">
      <alignment horizontal="left" vertical="top"/>
    </xf>
    <xf numFmtId="0" fontId="49" fillId="0" borderId="0" xfId="0" applyFont="1" applyBorder="1" applyAlignment="1">
      <alignment vertical="top" wrapText="1"/>
    </xf>
    <xf numFmtId="0" fontId="28" fillId="0" borderId="10" xfId="0" applyFont="1" applyFill="1" applyBorder="1" applyAlignment="1">
      <alignment horizontal="left" vertical="top" wrapText="1"/>
    </xf>
    <xf numFmtId="189" fontId="8" fillId="0" borderId="10" xfId="0" applyNumberFormat="1" applyFont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center" vertical="top" wrapText="1"/>
    </xf>
    <xf numFmtId="0" fontId="49" fillId="0" borderId="0" xfId="0" applyFont="1" applyBorder="1" applyAlignment="1">
      <alignment/>
    </xf>
    <xf numFmtId="0" fontId="49" fillId="0" borderId="0" xfId="0" applyFont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9" fontId="28" fillId="0" borderId="10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89" fontId="8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horizontal="centerContinuous"/>
    </xf>
    <xf numFmtId="49" fontId="8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/>
    </xf>
    <xf numFmtId="0" fontId="30" fillId="0" borderId="13" xfId="0" applyFont="1" applyFill="1" applyBorder="1" applyAlignment="1">
      <alignment vertical="top" wrapText="1"/>
    </xf>
    <xf numFmtId="0" fontId="8" fillId="0" borderId="13" xfId="0" applyFont="1" applyBorder="1" applyAlignment="1">
      <alignment/>
    </xf>
    <xf numFmtId="189" fontId="8" fillId="0" borderId="10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top" wrapText="1"/>
    </xf>
    <xf numFmtId="180" fontId="29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 applyProtection="1">
      <alignment horizontal="center" vertical="top"/>
      <protection/>
    </xf>
    <xf numFmtId="180" fontId="8" fillId="0" borderId="10" xfId="0" applyNumberFormat="1" applyFont="1" applyBorder="1" applyAlignment="1" applyProtection="1">
      <alignment horizontal="center" vertical="top"/>
      <protection/>
    </xf>
    <xf numFmtId="180" fontId="8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top" wrapText="1"/>
    </xf>
    <xf numFmtId="0" fontId="29" fillId="0" borderId="19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0" fontId="8" fillId="0" borderId="19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/>
    </xf>
    <xf numFmtId="0" fontId="8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/>
    </xf>
    <xf numFmtId="0" fontId="31" fillId="0" borderId="14" xfId="0" applyFont="1" applyBorder="1" applyAlignment="1">
      <alignment vertical="center" wrapText="1"/>
    </xf>
    <xf numFmtId="0" fontId="28" fillId="0" borderId="19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30" fillId="0" borderId="20" xfId="0" applyFont="1" applyBorder="1" applyAlignment="1">
      <alignment/>
    </xf>
    <xf numFmtId="0" fontId="8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9" fillId="0" borderId="19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49" fillId="0" borderId="0" xfId="0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vertical="center" wrapText="1"/>
    </xf>
    <xf numFmtId="1" fontId="48" fillId="0" borderId="11" xfId="0" applyNumberFormat="1" applyFont="1" applyFill="1" applyBorder="1" applyAlignment="1">
      <alignment vertical="center" wrapText="1"/>
    </xf>
    <xf numFmtId="0" fontId="48" fillId="0" borderId="11" xfId="0" applyFont="1" applyFill="1" applyBorder="1" applyAlignment="1">
      <alignment/>
    </xf>
    <xf numFmtId="0" fontId="28" fillId="0" borderId="11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8" fillId="0" borderId="14" xfId="0" applyNumberFormat="1" applyFont="1" applyFill="1" applyBorder="1" applyAlignment="1">
      <alignment horizontal="center"/>
    </xf>
    <xf numFmtId="189" fontId="8" fillId="0" borderId="19" xfId="0" applyNumberFormat="1" applyFont="1" applyBorder="1" applyAlignment="1" applyProtection="1">
      <alignment horizontal="center" vertical="top" wrapText="1"/>
      <protection/>
    </xf>
    <xf numFmtId="189" fontId="8" fillId="0" borderId="20" xfId="0" applyNumberFormat="1" applyFont="1" applyBorder="1" applyAlignment="1" applyProtection="1">
      <alignment horizontal="center" vertical="top" wrapText="1"/>
      <protection/>
    </xf>
    <xf numFmtId="189" fontId="8" fillId="0" borderId="14" xfId="0" applyNumberFormat="1" applyFont="1" applyBorder="1" applyAlignment="1" applyProtection="1">
      <alignment horizontal="center" vertical="top" wrapText="1"/>
      <protection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1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2" fontId="30" fillId="0" borderId="11" xfId="0" applyNumberFormat="1" applyFont="1" applyBorder="1" applyAlignment="1">
      <alignment vertical="center" wrapText="1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8" fillId="0" borderId="11" xfId="53" applyFont="1" applyBorder="1" applyAlignment="1">
      <alignment wrapText="1"/>
      <protection/>
    </xf>
    <xf numFmtId="0" fontId="48" fillId="0" borderId="11" xfId="53" applyFont="1" applyBorder="1" applyAlignment="1">
      <alignment/>
      <protection/>
    </xf>
    <xf numFmtId="0" fontId="2" fillId="0" borderId="0" xfId="53" applyFont="1" applyAlignment="1">
      <alignment wrapText="1"/>
      <protection/>
    </xf>
    <xf numFmtId="0" fontId="5" fillId="0" borderId="19" xfId="53" applyFont="1" applyBorder="1" applyAlignment="1">
      <alignment horizontal="center" wrapText="1"/>
      <protection/>
    </xf>
    <xf numFmtId="0" fontId="5" fillId="0" borderId="20" xfId="53" applyFont="1" applyBorder="1" applyAlignment="1">
      <alignment horizontal="center" wrapText="1"/>
      <protection/>
    </xf>
    <xf numFmtId="0" fontId="5" fillId="0" borderId="14" xfId="53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center" wrapText="1"/>
      <protection/>
    </xf>
    <xf numFmtId="0" fontId="3" fillId="0" borderId="10" xfId="53" applyFont="1" applyBorder="1" applyAlignment="1">
      <alignment wrapText="1"/>
      <protection/>
    </xf>
    <xf numFmtId="0" fontId="5" fillId="0" borderId="10" xfId="53" applyFont="1" applyBorder="1" applyAlignment="1">
      <alignment wrapText="1"/>
      <protection/>
    </xf>
    <xf numFmtId="0" fontId="3" fillId="0" borderId="19" xfId="53" applyFont="1" applyBorder="1" applyAlignment="1">
      <alignment horizontal="center" wrapText="1"/>
      <protection/>
    </xf>
    <xf numFmtId="0" fontId="3" fillId="0" borderId="20" xfId="53" applyFont="1" applyBorder="1" applyAlignment="1">
      <alignment horizontal="center" wrapText="1"/>
      <protection/>
    </xf>
    <xf numFmtId="0" fontId="3" fillId="0" borderId="14" xfId="53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9" xfId="53" applyFont="1" applyBorder="1" applyAlignment="1">
      <alignment vertical="center" wrapText="1"/>
      <protection/>
    </xf>
    <xf numFmtId="0" fontId="3" fillId="0" borderId="20" xfId="53" applyFont="1" applyBorder="1" applyAlignment="1">
      <alignment vertical="center" wrapText="1"/>
      <protection/>
    </xf>
    <xf numFmtId="0" fontId="3" fillId="0" borderId="14" xfId="53" applyFont="1" applyBorder="1" applyAlignment="1">
      <alignment vertical="center" wrapText="1"/>
      <protection/>
    </xf>
    <xf numFmtId="0" fontId="3" fillId="0" borderId="19" xfId="53" applyFont="1" applyBorder="1" applyAlignment="1">
      <alignment/>
      <protection/>
    </xf>
    <xf numFmtId="0" fontId="3" fillId="0" borderId="20" xfId="53" applyFont="1" applyBorder="1" applyAlignment="1">
      <alignment/>
      <protection/>
    </xf>
    <xf numFmtId="0" fontId="3" fillId="0" borderId="14" xfId="53" applyFont="1" applyBorder="1" applyAlignment="1">
      <alignment/>
      <protection/>
    </xf>
    <xf numFmtId="0" fontId="33" fillId="0" borderId="10" xfId="53" applyFont="1" applyBorder="1" applyAlignment="1">
      <alignment horizontal="center" vertical="top" wrapText="1"/>
      <protection/>
    </xf>
    <xf numFmtId="0" fontId="3" fillId="0" borderId="19" xfId="53" applyFont="1" applyBorder="1" applyAlignment="1">
      <alignment horizontal="center" vertical="top" wrapText="1"/>
      <protection/>
    </xf>
    <xf numFmtId="0" fontId="3" fillId="0" borderId="14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center" vertical="top" wrapText="1"/>
      <protection/>
    </xf>
    <xf numFmtId="0" fontId="3" fillId="0" borderId="18" xfId="53" applyFont="1" applyBorder="1" applyAlignment="1">
      <alignment horizontal="center" vertical="top" wrapText="1"/>
      <protection/>
    </xf>
    <xf numFmtId="0" fontId="3" fillId="0" borderId="24" xfId="53" applyFont="1" applyBorder="1" applyAlignment="1">
      <alignment horizontal="center" vertical="top" wrapText="1"/>
      <protection/>
    </xf>
    <xf numFmtId="0" fontId="3" fillId="0" borderId="13" xfId="53" applyFont="1" applyBorder="1" applyAlignment="1">
      <alignment horizontal="center" vertical="top" wrapText="1"/>
      <protection/>
    </xf>
    <xf numFmtId="0" fontId="3" fillId="0" borderId="21" xfId="53" applyFont="1" applyBorder="1" applyAlignment="1">
      <alignment horizontal="center" vertical="top" wrapText="1"/>
      <protection/>
    </xf>
    <xf numFmtId="0" fontId="3" fillId="0" borderId="22" xfId="53" applyFont="1" applyBorder="1" applyAlignment="1">
      <alignment horizontal="center" vertical="top" wrapText="1"/>
      <protection/>
    </xf>
    <xf numFmtId="0" fontId="3" fillId="0" borderId="11" xfId="53" applyFont="1" applyBorder="1" applyAlignment="1">
      <alignment horizontal="center" vertical="top" wrapText="1"/>
      <protection/>
    </xf>
    <xf numFmtId="0" fontId="3" fillId="0" borderId="23" xfId="53" applyFont="1" applyBorder="1" applyAlignment="1">
      <alignment horizontal="center" vertical="top" wrapText="1"/>
      <protection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vertical="center" wrapText="1"/>
    </xf>
    <xf numFmtId="49" fontId="28" fillId="0" borderId="20" xfId="0" applyNumberFormat="1" applyFont="1" applyFill="1" applyBorder="1" applyAlignment="1">
      <alignment vertical="center" wrapText="1"/>
    </xf>
    <xf numFmtId="49" fontId="28" fillId="0" borderId="14" xfId="0" applyNumberFormat="1" applyFont="1" applyFill="1" applyBorder="1" applyAlignment="1">
      <alignment vertical="center" wrapText="1"/>
    </xf>
    <xf numFmtId="49" fontId="8" fillId="0" borderId="19" xfId="0" applyNumberFormat="1" applyFont="1" applyFill="1" applyBorder="1" applyAlignment="1">
      <alignment vertical="center" wrapText="1"/>
    </xf>
    <xf numFmtId="49" fontId="8" fillId="0" borderId="20" xfId="0" applyNumberFormat="1" applyFont="1" applyFill="1" applyBorder="1" applyAlignment="1">
      <alignment vertical="center" wrapText="1"/>
    </xf>
    <xf numFmtId="49" fontId="8" fillId="0" borderId="14" xfId="0" applyNumberFormat="1" applyFont="1" applyFill="1" applyBorder="1" applyAlignment="1">
      <alignment vertical="center" wrapText="1"/>
    </xf>
    <xf numFmtId="0" fontId="30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8" fillId="0" borderId="24" xfId="53" applyFont="1" applyBorder="1" applyAlignment="1">
      <alignment horizontal="center" vertical="top" wrapText="1"/>
      <protection/>
    </xf>
    <xf numFmtId="0" fontId="8" fillId="0" borderId="21" xfId="53" applyFont="1" applyBorder="1" applyAlignment="1">
      <alignment horizontal="center" vertical="top" wrapText="1"/>
      <protection/>
    </xf>
    <xf numFmtId="0" fontId="8" fillId="0" borderId="22" xfId="53" applyFont="1" applyBorder="1" applyAlignment="1">
      <alignment horizontal="center" vertical="top" wrapText="1"/>
      <protection/>
    </xf>
    <xf numFmtId="0" fontId="8" fillId="0" borderId="23" xfId="53" applyFont="1" applyBorder="1" applyAlignment="1">
      <alignment horizontal="center" vertical="top" wrapText="1"/>
      <protection/>
    </xf>
    <xf numFmtId="0" fontId="2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Dod5kochtor" xfId="52"/>
    <cellStyle name="Обычный_бюджетний запит 70101" xfId="53"/>
    <cellStyle name="Followed Hyperlink" xfId="54"/>
    <cellStyle name="Підсумок" xfId="55"/>
    <cellStyle name="Поганий" xfId="56"/>
    <cellStyle name="Примітка" xfId="57"/>
    <cellStyle name="Percent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showZeros="0" zoomScaleSheetLayoutView="90" workbookViewId="0" topLeftCell="A1">
      <selection activeCell="I9" sqref="I9"/>
    </sheetView>
  </sheetViews>
  <sheetFormatPr defaultColWidth="9.00390625" defaultRowHeight="12.75"/>
  <cols>
    <col min="1" max="1" width="9.625" style="58" customWidth="1"/>
    <col min="2" max="5" width="12.50390625" style="58" customWidth="1"/>
    <col min="6" max="6" width="11.625" style="58" customWidth="1"/>
    <col min="7" max="7" width="11.50390625" style="58" bestFit="1" customWidth="1"/>
    <col min="8" max="8" width="9.50390625" style="58" customWidth="1"/>
    <col min="9" max="10" width="11.625" style="58" customWidth="1"/>
    <col min="11" max="11" width="11.50390625" style="58" bestFit="1" customWidth="1"/>
    <col min="12" max="12" width="9.50390625" style="58" customWidth="1"/>
    <col min="13" max="14" width="11.625" style="58" customWidth="1"/>
    <col min="15" max="15" width="11.50390625" style="58" bestFit="1" customWidth="1"/>
    <col min="16" max="16" width="9.50390625" style="58" customWidth="1"/>
    <col min="17" max="17" width="14.625" style="58" customWidth="1"/>
    <col min="18" max="16384" width="9.125" style="58" customWidth="1"/>
  </cols>
  <sheetData>
    <row r="1" spans="1:17" s="202" customFormat="1" ht="18">
      <c r="A1" s="88" t="s">
        <v>178</v>
      </c>
      <c r="B1" s="201"/>
      <c r="C1" s="201"/>
      <c r="D1" s="201"/>
      <c r="E1" s="201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5">
      <c r="A2" s="206" t="s">
        <v>224</v>
      </c>
      <c r="B2" s="104"/>
      <c r="C2" s="104"/>
      <c r="D2" s="104"/>
      <c r="E2" s="104"/>
      <c r="F2" s="104"/>
      <c r="G2" s="104"/>
      <c r="H2" s="63"/>
      <c r="I2" s="30"/>
      <c r="J2" s="61"/>
      <c r="K2" s="283">
        <v>11</v>
      </c>
      <c r="L2" s="283"/>
      <c r="M2" s="283"/>
      <c r="N2" s="283"/>
      <c r="O2" s="283"/>
      <c r="P2" s="80"/>
      <c r="Q2" s="207">
        <v>39663671</v>
      </c>
    </row>
    <row r="3" spans="1:17" s="203" customFormat="1" ht="18" customHeight="1">
      <c r="A3" s="105" t="s">
        <v>111</v>
      </c>
      <c r="B3" s="105"/>
      <c r="C3" s="102"/>
      <c r="D3" s="102"/>
      <c r="E3" s="102"/>
      <c r="F3" s="102"/>
      <c r="G3" s="102"/>
      <c r="H3" s="102"/>
      <c r="I3" s="102"/>
      <c r="J3" s="204"/>
      <c r="K3" s="282" t="s">
        <v>177</v>
      </c>
      <c r="L3" s="282"/>
      <c r="M3" s="282"/>
      <c r="N3" s="282"/>
      <c r="O3" s="282"/>
      <c r="P3" s="204"/>
      <c r="Q3" s="208" t="s">
        <v>176</v>
      </c>
    </row>
    <row r="4" spans="1:17" s="80" customFormat="1" ht="15">
      <c r="A4" s="211" t="s">
        <v>225</v>
      </c>
      <c r="B4" s="83"/>
      <c r="C4" s="83"/>
      <c r="D4" s="83"/>
      <c r="E4" s="83"/>
      <c r="F4" s="83"/>
      <c r="G4" s="83"/>
      <c r="H4" s="83"/>
      <c r="I4" s="83"/>
      <c r="J4" s="61"/>
      <c r="K4" s="283">
        <v>111</v>
      </c>
      <c r="L4" s="283"/>
      <c r="M4" s="283"/>
      <c r="N4" s="283"/>
      <c r="O4" s="283"/>
      <c r="P4" s="210"/>
      <c r="Q4" s="207">
        <v>39663671</v>
      </c>
    </row>
    <row r="5" spans="1:17" s="203" customFormat="1" ht="25.5" customHeight="1">
      <c r="A5" s="105" t="s">
        <v>114</v>
      </c>
      <c r="B5" s="105"/>
      <c r="C5" s="105"/>
      <c r="D5" s="105"/>
      <c r="E5" s="105"/>
      <c r="F5" s="105"/>
      <c r="G5" s="105"/>
      <c r="H5" s="105"/>
      <c r="I5" s="105"/>
      <c r="J5" s="204"/>
      <c r="K5" s="282" t="s">
        <v>179</v>
      </c>
      <c r="L5" s="282"/>
      <c r="M5" s="282"/>
      <c r="N5" s="282"/>
      <c r="O5" s="282"/>
      <c r="P5" s="204"/>
      <c r="Q5" s="216" t="s">
        <v>176</v>
      </c>
    </row>
    <row r="6" spans="1:17" ht="37.5" customHeight="1">
      <c r="A6" s="212" t="s">
        <v>96</v>
      </c>
      <c r="B6" s="305">
        <v>1115012</v>
      </c>
      <c r="C6" s="305"/>
      <c r="D6" s="213"/>
      <c r="E6" s="307">
        <v>5012</v>
      </c>
      <c r="F6" s="307"/>
      <c r="G6" s="214"/>
      <c r="H6" s="301" t="s">
        <v>274</v>
      </c>
      <c r="I6" s="301"/>
      <c r="J6" s="215"/>
      <c r="K6" s="309" t="s">
        <v>240</v>
      </c>
      <c r="L6" s="309"/>
      <c r="M6" s="309"/>
      <c r="N6" s="309"/>
      <c r="O6" s="309"/>
      <c r="P6" s="80"/>
      <c r="Q6" s="258" t="s">
        <v>275</v>
      </c>
    </row>
    <row r="7" spans="1:17" s="203" customFormat="1" ht="35.25" customHeight="1">
      <c r="A7" s="217"/>
      <c r="B7" s="306" t="s">
        <v>180</v>
      </c>
      <c r="C7" s="306"/>
      <c r="D7" s="216"/>
      <c r="E7" s="306" t="s">
        <v>185</v>
      </c>
      <c r="F7" s="306"/>
      <c r="G7" s="218"/>
      <c r="H7" s="300" t="s">
        <v>182</v>
      </c>
      <c r="I7" s="300"/>
      <c r="J7" s="204"/>
      <c r="K7" s="308" t="s">
        <v>181</v>
      </c>
      <c r="L7" s="308"/>
      <c r="M7" s="308"/>
      <c r="N7" s="308"/>
      <c r="O7" s="308"/>
      <c r="P7" s="204"/>
      <c r="Q7" s="197" t="s">
        <v>175</v>
      </c>
    </row>
    <row r="8" spans="1:17" ht="15">
      <c r="A8" s="23" t="s">
        <v>183</v>
      </c>
      <c r="B8" s="23"/>
      <c r="C8" s="23"/>
      <c r="D8" s="23"/>
      <c r="E8" s="23"/>
      <c r="F8" s="23"/>
      <c r="G8" s="23"/>
      <c r="H8" s="23"/>
      <c r="K8" s="23"/>
      <c r="L8" s="23"/>
      <c r="M8" s="23"/>
      <c r="N8" s="23"/>
      <c r="O8" s="23"/>
      <c r="P8" s="23"/>
      <c r="Q8" s="23"/>
    </row>
    <row r="9" spans="1:17" ht="15">
      <c r="A9" s="61" t="s">
        <v>154</v>
      </c>
      <c r="B9" s="80"/>
      <c r="C9" s="80"/>
      <c r="D9" s="80"/>
      <c r="E9" s="80"/>
      <c r="F9" s="62"/>
      <c r="G9" s="62"/>
      <c r="H9" s="62"/>
      <c r="K9" s="62"/>
      <c r="L9" s="62"/>
      <c r="M9" s="62"/>
      <c r="N9" s="62"/>
      <c r="O9" s="62"/>
      <c r="P9" s="62"/>
      <c r="Q9" s="62"/>
    </row>
    <row r="10" spans="1:17" ht="15">
      <c r="A10" s="304" t="s">
        <v>236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</row>
    <row r="11" spans="1:17" ht="15">
      <c r="A11" s="61" t="s">
        <v>153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2" spans="1:17" ht="35.25" customHeight="1">
      <c r="A12" s="303" t="s">
        <v>241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</row>
    <row r="13" spans="1:17" ht="15">
      <c r="A13" s="63" t="s">
        <v>151</v>
      </c>
      <c r="B13" s="80"/>
      <c r="C13" s="80"/>
      <c r="D13" s="80"/>
      <c r="E13" s="80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</row>
    <row r="14" spans="1:17" ht="54" customHeight="1">
      <c r="A14" s="302" t="s">
        <v>235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</row>
    <row r="15" spans="1:17" s="80" customFormat="1" ht="15">
      <c r="A15" s="63" t="s">
        <v>152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</row>
    <row r="16" spans="1:17" ht="15">
      <c r="A16" s="10" t="s">
        <v>184</v>
      </c>
      <c r="Q16" s="36" t="s">
        <v>112</v>
      </c>
    </row>
    <row r="17" spans="1:17" ht="15.75" customHeight="1">
      <c r="A17" s="292" t="s">
        <v>3</v>
      </c>
      <c r="B17" s="313" t="s">
        <v>15</v>
      </c>
      <c r="C17" s="314"/>
      <c r="D17" s="314"/>
      <c r="E17" s="315"/>
      <c r="F17" s="310" t="s">
        <v>171</v>
      </c>
      <c r="G17" s="311"/>
      <c r="H17" s="311"/>
      <c r="I17" s="312"/>
      <c r="J17" s="310" t="s">
        <v>172</v>
      </c>
      <c r="K17" s="311"/>
      <c r="L17" s="311"/>
      <c r="M17" s="312"/>
      <c r="N17" s="310" t="s">
        <v>173</v>
      </c>
      <c r="O17" s="311"/>
      <c r="P17" s="311"/>
      <c r="Q17" s="312"/>
    </row>
    <row r="18" spans="1:17" ht="54.75">
      <c r="A18" s="293"/>
      <c r="B18" s="316"/>
      <c r="C18" s="317"/>
      <c r="D18" s="317"/>
      <c r="E18" s="318"/>
      <c r="F18" s="191" t="s">
        <v>23</v>
      </c>
      <c r="G18" s="130" t="s">
        <v>24</v>
      </c>
      <c r="H18" s="171" t="s">
        <v>116</v>
      </c>
      <c r="I18" s="171" t="s">
        <v>186</v>
      </c>
      <c r="J18" s="191" t="s">
        <v>23</v>
      </c>
      <c r="K18" s="130" t="s">
        <v>24</v>
      </c>
      <c r="L18" s="171" t="s">
        <v>116</v>
      </c>
      <c r="M18" s="171" t="s">
        <v>187</v>
      </c>
      <c r="N18" s="191" t="s">
        <v>23</v>
      </c>
      <c r="O18" s="130" t="s">
        <v>24</v>
      </c>
      <c r="P18" s="171" t="s">
        <v>116</v>
      </c>
      <c r="Q18" s="171" t="s">
        <v>126</v>
      </c>
    </row>
    <row r="19" spans="1:17" s="86" customFormat="1" ht="13.5">
      <c r="A19" s="28">
        <v>1</v>
      </c>
      <c r="B19" s="294">
        <v>2</v>
      </c>
      <c r="C19" s="295"/>
      <c r="D19" s="295"/>
      <c r="E19" s="296"/>
      <c r="F19" s="28">
        <v>3</v>
      </c>
      <c r="G19" s="28">
        <v>4</v>
      </c>
      <c r="H19" s="28">
        <v>5</v>
      </c>
      <c r="I19" s="28">
        <v>6</v>
      </c>
      <c r="J19" s="28">
        <v>7</v>
      </c>
      <c r="K19" s="28">
        <v>8</v>
      </c>
      <c r="L19" s="28">
        <v>9</v>
      </c>
      <c r="M19" s="28">
        <v>10</v>
      </c>
      <c r="N19" s="28">
        <v>11</v>
      </c>
      <c r="O19" s="28">
        <v>12</v>
      </c>
      <c r="P19" s="28">
        <v>13</v>
      </c>
      <c r="Q19" s="28">
        <v>14</v>
      </c>
    </row>
    <row r="20" spans="1:17" s="86" customFormat="1" ht="13.5">
      <c r="A20" s="25"/>
      <c r="B20" s="297" t="s">
        <v>2</v>
      </c>
      <c r="C20" s="298"/>
      <c r="D20" s="298"/>
      <c r="E20" s="299"/>
      <c r="F20" s="111">
        <v>1200.3</v>
      </c>
      <c r="G20" s="72" t="s">
        <v>160</v>
      </c>
      <c r="H20" s="72" t="s">
        <v>160</v>
      </c>
      <c r="I20" s="112">
        <f>F20</f>
        <v>1200.3</v>
      </c>
      <c r="J20" s="111">
        <v>1200</v>
      </c>
      <c r="K20" s="72" t="s">
        <v>160</v>
      </c>
      <c r="L20" s="72" t="s">
        <v>160</v>
      </c>
      <c r="M20" s="112">
        <f>J20</f>
        <v>1200</v>
      </c>
      <c r="N20" s="111">
        <v>1400</v>
      </c>
      <c r="O20" s="72" t="s">
        <v>160</v>
      </c>
      <c r="P20" s="72" t="s">
        <v>160</v>
      </c>
      <c r="Q20" s="112">
        <f>N20</f>
        <v>1400</v>
      </c>
    </row>
    <row r="21" spans="1:17" s="86" customFormat="1" ht="13.5">
      <c r="A21" s="25"/>
      <c r="B21" s="297" t="s">
        <v>110</v>
      </c>
      <c r="C21" s="298"/>
      <c r="D21" s="298"/>
      <c r="E21" s="299"/>
      <c r="F21" s="72" t="s">
        <v>160</v>
      </c>
      <c r="G21" s="112"/>
      <c r="H21" s="112"/>
      <c r="I21" s="112"/>
      <c r="J21" s="72" t="s">
        <v>160</v>
      </c>
      <c r="K21" s="112"/>
      <c r="L21" s="112"/>
      <c r="M21" s="112"/>
      <c r="N21" s="72" t="s">
        <v>160</v>
      </c>
      <c r="O21" s="112"/>
      <c r="P21" s="112"/>
      <c r="Q21" s="112"/>
    </row>
    <row r="22" spans="1:17" s="35" customFormat="1" ht="27" customHeight="1">
      <c r="A22" s="8">
        <v>25010100</v>
      </c>
      <c r="B22" s="319" t="s">
        <v>7</v>
      </c>
      <c r="C22" s="320"/>
      <c r="D22" s="320"/>
      <c r="E22" s="286"/>
      <c r="F22" s="72" t="s">
        <v>160</v>
      </c>
      <c r="G22" s="112"/>
      <c r="H22" s="112"/>
      <c r="I22" s="112"/>
      <c r="J22" s="72" t="s">
        <v>160</v>
      </c>
      <c r="K22" s="112"/>
      <c r="L22" s="112"/>
      <c r="M22" s="112"/>
      <c r="N22" s="72" t="s">
        <v>160</v>
      </c>
      <c r="O22" s="112"/>
      <c r="P22" s="112"/>
      <c r="Q22" s="112"/>
    </row>
    <row r="23" spans="1:17" s="35" customFormat="1" ht="27" customHeight="1">
      <c r="A23" s="8">
        <v>25010200</v>
      </c>
      <c r="B23" s="319" t="s">
        <v>22</v>
      </c>
      <c r="C23" s="320"/>
      <c r="D23" s="320"/>
      <c r="E23" s="286"/>
      <c r="F23" s="72" t="s">
        <v>160</v>
      </c>
      <c r="G23" s="112"/>
      <c r="H23" s="112"/>
      <c r="I23" s="112"/>
      <c r="J23" s="72" t="s">
        <v>160</v>
      </c>
      <c r="K23" s="112"/>
      <c r="L23" s="112"/>
      <c r="M23" s="112"/>
      <c r="N23" s="72" t="s">
        <v>160</v>
      </c>
      <c r="O23" s="112"/>
      <c r="P23" s="112"/>
      <c r="Q23" s="112"/>
    </row>
    <row r="24" spans="1:17" s="35" customFormat="1" ht="13.5">
      <c r="A24" s="8">
        <v>25010300</v>
      </c>
      <c r="B24" s="319" t="s">
        <v>4</v>
      </c>
      <c r="C24" s="320"/>
      <c r="D24" s="320"/>
      <c r="E24" s="286"/>
      <c r="F24" s="72" t="s">
        <v>160</v>
      </c>
      <c r="G24" s="112"/>
      <c r="H24" s="112"/>
      <c r="I24" s="112"/>
      <c r="J24" s="72" t="s">
        <v>160</v>
      </c>
      <c r="K24" s="112"/>
      <c r="L24" s="112"/>
      <c r="M24" s="112"/>
      <c r="N24" s="72" t="s">
        <v>160</v>
      </c>
      <c r="O24" s="112"/>
      <c r="P24" s="112"/>
      <c r="Q24" s="112"/>
    </row>
    <row r="25" spans="1:17" s="35" customFormat="1" ht="27.75" customHeight="1">
      <c r="A25" s="8">
        <v>25010400</v>
      </c>
      <c r="B25" s="319" t="s">
        <v>8</v>
      </c>
      <c r="C25" s="320"/>
      <c r="D25" s="320"/>
      <c r="E25" s="286"/>
      <c r="F25" s="72" t="s">
        <v>160</v>
      </c>
      <c r="G25" s="112"/>
      <c r="H25" s="112"/>
      <c r="I25" s="112"/>
      <c r="J25" s="72" t="s">
        <v>160</v>
      </c>
      <c r="K25" s="112"/>
      <c r="L25" s="112"/>
      <c r="M25" s="112"/>
      <c r="N25" s="72" t="s">
        <v>160</v>
      </c>
      <c r="O25" s="112"/>
      <c r="P25" s="112"/>
      <c r="Q25" s="112"/>
    </row>
    <row r="26" spans="1:17" s="35" customFormat="1" ht="13.5">
      <c r="A26" s="8">
        <v>25020100</v>
      </c>
      <c r="B26" s="319" t="s">
        <v>9</v>
      </c>
      <c r="C26" s="320"/>
      <c r="D26" s="320"/>
      <c r="E26" s="286"/>
      <c r="F26" s="72" t="s">
        <v>160</v>
      </c>
      <c r="G26" s="112"/>
      <c r="H26" s="112"/>
      <c r="I26" s="112"/>
      <c r="J26" s="72" t="s">
        <v>160</v>
      </c>
      <c r="K26" s="112"/>
      <c r="L26" s="112"/>
      <c r="M26" s="112"/>
      <c r="N26" s="72" t="s">
        <v>160</v>
      </c>
      <c r="O26" s="112"/>
      <c r="P26" s="112"/>
      <c r="Q26" s="112"/>
    </row>
    <row r="27" spans="1:17" s="35" customFormat="1" ht="37.5" customHeight="1">
      <c r="A27" s="8">
        <v>25020200</v>
      </c>
      <c r="B27" s="319" t="s">
        <v>18</v>
      </c>
      <c r="C27" s="320"/>
      <c r="D27" s="320"/>
      <c r="E27" s="286"/>
      <c r="F27" s="72" t="s">
        <v>160</v>
      </c>
      <c r="G27" s="112"/>
      <c r="H27" s="112"/>
      <c r="I27" s="112"/>
      <c r="J27" s="72" t="s">
        <v>160</v>
      </c>
      <c r="K27" s="112"/>
      <c r="L27" s="112"/>
      <c r="M27" s="112"/>
      <c r="N27" s="72" t="s">
        <v>160</v>
      </c>
      <c r="O27" s="112"/>
      <c r="P27" s="112"/>
      <c r="Q27" s="112"/>
    </row>
    <row r="28" spans="1:17" s="35" customFormat="1" ht="51.75" customHeight="1">
      <c r="A28" s="8">
        <v>25020300</v>
      </c>
      <c r="B28" s="319" t="s">
        <v>10</v>
      </c>
      <c r="C28" s="320"/>
      <c r="D28" s="320"/>
      <c r="E28" s="286"/>
      <c r="F28" s="72" t="s">
        <v>160</v>
      </c>
      <c r="G28" s="112"/>
      <c r="H28" s="112"/>
      <c r="I28" s="112"/>
      <c r="J28" s="72" t="s">
        <v>160</v>
      </c>
      <c r="K28" s="112"/>
      <c r="L28" s="112"/>
      <c r="M28" s="112"/>
      <c r="N28" s="72" t="s">
        <v>160</v>
      </c>
      <c r="O28" s="112"/>
      <c r="P28" s="112"/>
      <c r="Q28" s="112"/>
    </row>
    <row r="29" spans="1:17" s="86" customFormat="1" ht="13.5">
      <c r="A29" s="8"/>
      <c r="B29" s="297" t="s">
        <v>98</v>
      </c>
      <c r="C29" s="298"/>
      <c r="D29" s="298"/>
      <c r="E29" s="299"/>
      <c r="F29" s="72" t="s">
        <v>160</v>
      </c>
      <c r="G29" s="112"/>
      <c r="H29" s="112"/>
      <c r="I29" s="112"/>
      <c r="J29" s="72" t="s">
        <v>160</v>
      </c>
      <c r="K29" s="112"/>
      <c r="L29" s="112"/>
      <c r="M29" s="112"/>
      <c r="N29" s="72" t="s">
        <v>160</v>
      </c>
      <c r="O29" s="112"/>
      <c r="P29" s="112"/>
      <c r="Q29" s="112"/>
    </row>
    <row r="30" spans="1:17" s="86" customFormat="1" ht="27.75" customHeight="1">
      <c r="A30" s="2">
        <v>602400</v>
      </c>
      <c r="B30" s="319" t="s">
        <v>20</v>
      </c>
      <c r="C30" s="320"/>
      <c r="D30" s="320"/>
      <c r="E30" s="286"/>
      <c r="F30" s="72" t="s">
        <v>160</v>
      </c>
      <c r="G30" s="113"/>
      <c r="H30" s="113"/>
      <c r="I30" s="113"/>
      <c r="J30" s="72" t="s">
        <v>160</v>
      </c>
      <c r="K30" s="113"/>
      <c r="L30" s="113"/>
      <c r="M30" s="113"/>
      <c r="N30" s="72" t="s">
        <v>160</v>
      </c>
      <c r="O30" s="113"/>
      <c r="P30" s="113"/>
      <c r="Q30" s="113"/>
    </row>
    <row r="31" spans="1:17" s="86" customFormat="1" ht="13.5">
      <c r="A31" s="2"/>
      <c r="B31" s="297" t="s">
        <v>115</v>
      </c>
      <c r="C31" s="298"/>
      <c r="D31" s="298"/>
      <c r="E31" s="299"/>
      <c r="F31" s="72" t="s">
        <v>160</v>
      </c>
      <c r="G31" s="113"/>
      <c r="H31" s="113"/>
      <c r="I31" s="113"/>
      <c r="J31" s="72" t="s">
        <v>160</v>
      </c>
      <c r="K31" s="113"/>
      <c r="L31" s="113"/>
      <c r="M31" s="113"/>
      <c r="N31" s="72" t="s">
        <v>160</v>
      </c>
      <c r="O31" s="113"/>
      <c r="P31" s="113"/>
      <c r="Q31" s="113"/>
    </row>
    <row r="32" spans="1:17" s="117" customFormat="1" ht="13.5">
      <c r="A32" s="29"/>
      <c r="B32" s="287" t="s">
        <v>113</v>
      </c>
      <c r="C32" s="288"/>
      <c r="D32" s="288"/>
      <c r="E32" s="281"/>
      <c r="F32" s="164">
        <f>F20</f>
        <v>1200.3</v>
      </c>
      <c r="G32" s="164"/>
      <c r="H32" s="164"/>
      <c r="I32" s="164">
        <f>I20</f>
        <v>1200.3</v>
      </c>
      <c r="J32" s="164">
        <f>J20</f>
        <v>1200</v>
      </c>
      <c r="K32" s="164"/>
      <c r="L32" s="164"/>
      <c r="M32" s="164">
        <f>M20</f>
        <v>1200</v>
      </c>
      <c r="N32" s="164">
        <f>N20</f>
        <v>1400</v>
      </c>
      <c r="O32" s="164"/>
      <c r="P32" s="164"/>
      <c r="Q32" s="164">
        <f>Q20</f>
        <v>1400</v>
      </c>
    </row>
  </sheetData>
  <mergeCells count="34">
    <mergeCell ref="K5:O5"/>
    <mergeCell ref="K2:O2"/>
    <mergeCell ref="K3:O3"/>
    <mergeCell ref="K4:O4"/>
    <mergeCell ref="B29:E29"/>
    <mergeCell ref="B30:E30"/>
    <mergeCell ref="B31:E31"/>
    <mergeCell ref="B32:E32"/>
    <mergeCell ref="B25:E25"/>
    <mergeCell ref="B26:E26"/>
    <mergeCell ref="B27:E27"/>
    <mergeCell ref="B28:E28"/>
    <mergeCell ref="B21:E21"/>
    <mergeCell ref="B22:E22"/>
    <mergeCell ref="B23:E23"/>
    <mergeCell ref="B24:E24"/>
    <mergeCell ref="N17:Q17"/>
    <mergeCell ref="F17:I17"/>
    <mergeCell ref="J17:M17"/>
    <mergeCell ref="B17:E18"/>
    <mergeCell ref="H6:I6"/>
    <mergeCell ref="A14:Q14"/>
    <mergeCell ref="A12:Q12"/>
    <mergeCell ref="A10:Q10"/>
    <mergeCell ref="B6:C6"/>
    <mergeCell ref="B7:C7"/>
    <mergeCell ref="E7:F7"/>
    <mergeCell ref="E6:F6"/>
    <mergeCell ref="K7:O7"/>
    <mergeCell ref="K6:O6"/>
    <mergeCell ref="A17:A18"/>
    <mergeCell ref="B19:E19"/>
    <mergeCell ref="B20:E20"/>
    <mergeCell ref="H7:I7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9"/>
  <sheetViews>
    <sheetView showZeros="0" zoomScaleSheetLayoutView="100" workbookViewId="0" topLeftCell="A19">
      <selection activeCell="Q29" sqref="Q29"/>
    </sheetView>
  </sheetViews>
  <sheetFormatPr defaultColWidth="9.00390625" defaultRowHeight="12.75"/>
  <cols>
    <col min="1" max="1" width="3.625" style="3" customWidth="1"/>
    <col min="2" max="2" width="31.625" style="3" customWidth="1"/>
    <col min="3" max="3" width="11.50390625" style="3" bestFit="1" customWidth="1"/>
    <col min="4" max="5" width="10.375" style="3" customWidth="1"/>
    <col min="6" max="6" width="10.625" style="3" customWidth="1"/>
    <col min="7" max="7" width="10.375" style="3" customWidth="1"/>
    <col min="8" max="8" width="10.625" style="3" customWidth="1"/>
    <col min="9" max="9" width="10.375" style="3" customWidth="1"/>
    <col min="10" max="10" width="10.625" style="3" customWidth="1"/>
    <col min="11" max="11" width="10.375" style="3" customWidth="1"/>
    <col min="12" max="12" width="10.625" style="3" customWidth="1"/>
    <col min="13" max="13" width="10.375" style="3" customWidth="1"/>
    <col min="14" max="14" width="10.625" style="3" customWidth="1"/>
    <col min="15" max="16384" width="8.875" style="3" customWidth="1"/>
  </cols>
  <sheetData>
    <row r="1" spans="7:14" s="12" customFormat="1" ht="15">
      <c r="G1" s="146"/>
      <c r="H1" s="146"/>
      <c r="I1" s="146"/>
      <c r="J1" s="146"/>
      <c r="K1" s="146"/>
      <c r="L1" s="146"/>
      <c r="N1" s="155"/>
    </row>
    <row r="2" spans="1:10" s="39" customFormat="1" ht="15">
      <c r="A2" s="30" t="s">
        <v>133</v>
      </c>
      <c r="B2" s="30"/>
      <c r="C2" s="30"/>
      <c r="D2" s="30"/>
      <c r="E2" s="30"/>
      <c r="F2" s="30"/>
      <c r="G2" s="30"/>
      <c r="H2" s="30"/>
      <c r="I2" s="30"/>
      <c r="J2" s="30"/>
    </row>
    <row r="3" spans="1:14" s="39" customFormat="1" ht="15.75" customHeight="1">
      <c r="A3" s="9" t="s">
        <v>199</v>
      </c>
      <c r="B3" s="9"/>
      <c r="C3" s="9"/>
      <c r="D3" s="9"/>
      <c r="E3" s="9"/>
      <c r="F3" s="9"/>
      <c r="G3" s="9"/>
      <c r="H3" s="9"/>
      <c r="I3" s="98"/>
      <c r="J3" s="98"/>
      <c r="N3" s="36" t="s">
        <v>112</v>
      </c>
    </row>
    <row r="4" spans="1:14" s="160" customFormat="1" ht="12.75">
      <c r="A4" s="338" t="s">
        <v>11</v>
      </c>
      <c r="B4" s="342" t="s">
        <v>134</v>
      </c>
      <c r="C4" s="342" t="s">
        <v>90</v>
      </c>
      <c r="D4" s="344"/>
      <c r="E4" s="345"/>
      <c r="F4" s="339" t="s">
        <v>171</v>
      </c>
      <c r="G4" s="340"/>
      <c r="H4" s="341"/>
      <c r="I4" s="339" t="s">
        <v>172</v>
      </c>
      <c r="J4" s="340"/>
      <c r="K4" s="341"/>
      <c r="L4" s="337" t="s">
        <v>173</v>
      </c>
      <c r="M4" s="337"/>
      <c r="N4" s="337"/>
    </row>
    <row r="5" spans="1:14" s="160" customFormat="1" ht="26.25">
      <c r="A5" s="338"/>
      <c r="B5" s="343"/>
      <c r="C5" s="343"/>
      <c r="D5" s="346"/>
      <c r="E5" s="347"/>
      <c r="F5" s="193" t="s">
        <v>23</v>
      </c>
      <c r="G5" s="193" t="s">
        <v>24</v>
      </c>
      <c r="H5" s="32" t="s">
        <v>156</v>
      </c>
      <c r="I5" s="193" t="s">
        <v>23</v>
      </c>
      <c r="J5" s="193" t="s">
        <v>24</v>
      </c>
      <c r="K5" s="32" t="s">
        <v>120</v>
      </c>
      <c r="L5" s="193" t="s">
        <v>23</v>
      </c>
      <c r="M5" s="193" t="s">
        <v>24</v>
      </c>
      <c r="N5" s="32" t="s">
        <v>155</v>
      </c>
    </row>
    <row r="6" spans="1:14" s="160" customFormat="1" ht="12.75">
      <c r="A6" s="32">
        <v>1</v>
      </c>
      <c r="B6" s="189">
        <v>2</v>
      </c>
      <c r="C6" s="357">
        <v>3</v>
      </c>
      <c r="D6" s="358"/>
      <c r="E6" s="359"/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  <c r="M6" s="32">
        <v>11</v>
      </c>
      <c r="N6" s="32">
        <v>12</v>
      </c>
    </row>
    <row r="7" spans="1:14" s="40" customFormat="1" ht="13.5">
      <c r="A7" s="170"/>
      <c r="B7" s="186"/>
      <c r="C7" s="354"/>
      <c r="D7" s="355"/>
      <c r="E7" s="356"/>
      <c r="F7" s="172"/>
      <c r="G7" s="172"/>
      <c r="H7" s="172">
        <f>F7</f>
        <v>0</v>
      </c>
      <c r="I7" s="172"/>
      <c r="J7" s="172"/>
      <c r="K7" s="172">
        <f>I7</f>
        <v>0</v>
      </c>
      <c r="L7" s="172"/>
      <c r="M7" s="172"/>
      <c r="N7" s="172">
        <f>L7</f>
        <v>0</v>
      </c>
    </row>
    <row r="8" spans="1:14" s="40" customFormat="1" ht="13.5">
      <c r="A8" s="170"/>
      <c r="B8" s="186"/>
      <c r="C8" s="310"/>
      <c r="D8" s="311"/>
      <c r="E8" s="312"/>
      <c r="F8" s="172"/>
      <c r="G8" s="172"/>
      <c r="H8" s="172"/>
      <c r="I8" s="172"/>
      <c r="J8" s="172"/>
      <c r="K8" s="172"/>
      <c r="L8" s="172"/>
      <c r="M8" s="172"/>
      <c r="N8" s="172"/>
    </row>
    <row r="9" spans="1:14" s="159" customFormat="1" ht="13.5">
      <c r="A9" s="173"/>
      <c r="B9" s="179" t="s">
        <v>113</v>
      </c>
      <c r="C9" s="310"/>
      <c r="D9" s="311"/>
      <c r="E9" s="312"/>
      <c r="F9" s="174">
        <f>F7</f>
        <v>0</v>
      </c>
      <c r="G9" s="174">
        <f aca="true" t="shared" si="0" ref="G9:N9">G7</f>
        <v>0</v>
      </c>
      <c r="H9" s="174">
        <f t="shared" si="0"/>
        <v>0</v>
      </c>
      <c r="I9" s="174">
        <f t="shared" si="0"/>
        <v>0</v>
      </c>
      <c r="J9" s="174">
        <f t="shared" si="0"/>
        <v>0</v>
      </c>
      <c r="K9" s="174">
        <f t="shared" si="0"/>
        <v>0</v>
      </c>
      <c r="L9" s="174">
        <f t="shared" si="0"/>
        <v>0</v>
      </c>
      <c r="M9" s="174">
        <f t="shared" si="0"/>
        <v>0</v>
      </c>
      <c r="N9" s="174">
        <f t="shared" si="0"/>
        <v>0</v>
      </c>
    </row>
    <row r="10" spans="1:11" s="40" customFormat="1" ht="12.75">
      <c r="A10" s="41"/>
      <c r="B10" s="42"/>
      <c r="C10" s="41"/>
      <c r="E10" s="41"/>
      <c r="F10" s="41"/>
      <c r="G10" s="41"/>
      <c r="H10" s="41"/>
      <c r="I10" s="41"/>
      <c r="J10" s="41"/>
      <c r="K10" s="41"/>
    </row>
    <row r="11" spans="1:14" s="39" customFormat="1" ht="15.75" customHeight="1">
      <c r="A11" s="9" t="s">
        <v>200</v>
      </c>
      <c r="B11" s="9"/>
      <c r="C11" s="9"/>
      <c r="E11" s="9"/>
      <c r="F11" s="9"/>
      <c r="G11" s="9"/>
      <c r="H11" s="9"/>
      <c r="I11" s="9"/>
      <c r="J11" s="43"/>
      <c r="K11" s="43"/>
      <c r="N11" s="36" t="s">
        <v>112</v>
      </c>
    </row>
    <row r="12" spans="1:14" s="160" customFormat="1" ht="12.75">
      <c r="A12" s="338" t="s">
        <v>11</v>
      </c>
      <c r="B12" s="338" t="s">
        <v>134</v>
      </c>
      <c r="C12" s="338"/>
      <c r="D12" s="338"/>
      <c r="E12" s="338"/>
      <c r="F12" s="342" t="s">
        <v>90</v>
      </c>
      <c r="G12" s="344"/>
      <c r="H12" s="345"/>
      <c r="I12" s="338" t="s">
        <v>164</v>
      </c>
      <c r="J12" s="338"/>
      <c r="K12" s="338"/>
      <c r="L12" s="338" t="s">
        <v>174</v>
      </c>
      <c r="M12" s="338"/>
      <c r="N12" s="338"/>
    </row>
    <row r="13" spans="1:14" s="160" customFormat="1" ht="26.25">
      <c r="A13" s="338"/>
      <c r="B13" s="338"/>
      <c r="C13" s="338"/>
      <c r="D13" s="338"/>
      <c r="E13" s="338"/>
      <c r="F13" s="343"/>
      <c r="G13" s="346"/>
      <c r="H13" s="347"/>
      <c r="I13" s="193" t="s">
        <v>23</v>
      </c>
      <c r="J13" s="193" t="s">
        <v>24</v>
      </c>
      <c r="K13" s="32" t="s">
        <v>156</v>
      </c>
      <c r="L13" s="193" t="s">
        <v>23</v>
      </c>
      <c r="M13" s="193" t="s">
        <v>24</v>
      </c>
      <c r="N13" s="32" t="s">
        <v>120</v>
      </c>
    </row>
    <row r="14" spans="1:14" s="160" customFormat="1" ht="12.75">
      <c r="A14" s="32">
        <v>1</v>
      </c>
      <c r="B14" s="338">
        <v>2</v>
      </c>
      <c r="C14" s="338"/>
      <c r="D14" s="338"/>
      <c r="E14" s="338"/>
      <c r="F14" s="357">
        <v>3</v>
      </c>
      <c r="G14" s="358"/>
      <c r="H14" s="359"/>
      <c r="I14" s="32">
        <v>4</v>
      </c>
      <c r="J14" s="32">
        <v>5</v>
      </c>
      <c r="K14" s="32">
        <v>6</v>
      </c>
      <c r="L14" s="32">
        <v>7</v>
      </c>
      <c r="M14" s="32">
        <v>8</v>
      </c>
      <c r="N14" s="32">
        <v>9</v>
      </c>
    </row>
    <row r="15" spans="1:14" s="40" customFormat="1" ht="15" customHeight="1">
      <c r="A15" s="170"/>
      <c r="B15" s="293">
        <f>B7</f>
        <v>0</v>
      </c>
      <c r="C15" s="293"/>
      <c r="D15" s="293"/>
      <c r="E15" s="293"/>
      <c r="F15" s="354">
        <f>C7</f>
        <v>0</v>
      </c>
      <c r="G15" s="355"/>
      <c r="H15" s="356"/>
      <c r="I15" s="172"/>
      <c r="J15" s="172"/>
      <c r="K15" s="172">
        <f>I15</f>
        <v>0</v>
      </c>
      <c r="L15" s="172"/>
      <c r="M15" s="172"/>
      <c r="N15" s="172">
        <f>L15</f>
        <v>0</v>
      </c>
    </row>
    <row r="16" spans="1:14" s="40" customFormat="1" ht="13.5">
      <c r="A16" s="170"/>
      <c r="B16" s="293"/>
      <c r="C16" s="293"/>
      <c r="D16" s="293"/>
      <c r="E16" s="293"/>
      <c r="F16" s="310"/>
      <c r="G16" s="311"/>
      <c r="H16" s="312"/>
      <c r="I16" s="172"/>
      <c r="J16" s="172"/>
      <c r="K16" s="172"/>
      <c r="L16" s="172"/>
      <c r="M16" s="172"/>
      <c r="N16" s="172"/>
    </row>
    <row r="17" spans="1:14" s="40" customFormat="1" ht="13.5">
      <c r="A17" s="173"/>
      <c r="B17" s="352" t="s">
        <v>113</v>
      </c>
      <c r="C17" s="352"/>
      <c r="D17" s="352"/>
      <c r="E17" s="352"/>
      <c r="F17" s="310"/>
      <c r="G17" s="311"/>
      <c r="H17" s="312"/>
      <c r="I17" s="174">
        <f aca="true" t="shared" si="1" ref="I17:N17">I15</f>
        <v>0</v>
      </c>
      <c r="J17" s="174">
        <f t="shared" si="1"/>
        <v>0</v>
      </c>
      <c r="K17" s="174">
        <f t="shared" si="1"/>
        <v>0</v>
      </c>
      <c r="L17" s="174">
        <f t="shared" si="1"/>
        <v>0</v>
      </c>
      <c r="M17" s="174">
        <f t="shared" si="1"/>
        <v>0</v>
      </c>
      <c r="N17" s="174">
        <f t="shared" si="1"/>
        <v>0</v>
      </c>
    </row>
    <row r="19" spans="1:14" ht="15">
      <c r="A19" s="9" t="s">
        <v>201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36" t="s">
        <v>112</v>
      </c>
    </row>
    <row r="20" spans="1:14" ht="15" customHeight="1">
      <c r="A20" s="338" t="s">
        <v>138</v>
      </c>
      <c r="B20" s="338"/>
      <c r="C20" s="349" t="s">
        <v>163</v>
      </c>
      <c r="D20" s="349" t="s">
        <v>137</v>
      </c>
      <c r="E20" s="338" t="s">
        <v>171</v>
      </c>
      <c r="F20" s="338"/>
      <c r="G20" s="338" t="s">
        <v>172</v>
      </c>
      <c r="H20" s="338"/>
      <c r="I20" s="338" t="s">
        <v>173</v>
      </c>
      <c r="J20" s="338"/>
      <c r="K20" s="338" t="s">
        <v>164</v>
      </c>
      <c r="L20" s="338"/>
      <c r="M20" s="338" t="s">
        <v>174</v>
      </c>
      <c r="N20" s="338"/>
    </row>
    <row r="21" spans="1:14" ht="109.5" customHeight="1">
      <c r="A21" s="338"/>
      <c r="B21" s="338"/>
      <c r="C21" s="350"/>
      <c r="D21" s="350"/>
      <c r="E21" s="32" t="s">
        <v>135</v>
      </c>
      <c r="F21" s="32" t="s">
        <v>136</v>
      </c>
      <c r="G21" s="32" t="s">
        <v>135</v>
      </c>
      <c r="H21" s="32" t="s">
        <v>136</v>
      </c>
      <c r="I21" s="32" t="s">
        <v>135</v>
      </c>
      <c r="J21" s="32" t="s">
        <v>136</v>
      </c>
      <c r="K21" s="32" t="s">
        <v>135</v>
      </c>
      <c r="L21" s="32" t="s">
        <v>136</v>
      </c>
      <c r="M21" s="32" t="s">
        <v>135</v>
      </c>
      <c r="N21" s="32" t="s">
        <v>136</v>
      </c>
    </row>
    <row r="22" spans="1:14" ht="12.75">
      <c r="A22" s="338">
        <v>1</v>
      </c>
      <c r="B22" s="338"/>
      <c r="C22" s="32">
        <v>2</v>
      </c>
      <c r="D22" s="32">
        <v>3</v>
      </c>
      <c r="E22" s="32">
        <v>4</v>
      </c>
      <c r="F22" s="32">
        <v>5</v>
      </c>
      <c r="G22" s="32">
        <v>6</v>
      </c>
      <c r="H22" s="32">
        <v>7</v>
      </c>
      <c r="I22" s="32">
        <v>8</v>
      </c>
      <c r="J22" s="32">
        <v>9</v>
      </c>
      <c r="K22" s="32">
        <v>10</v>
      </c>
      <c r="L22" s="32">
        <v>11</v>
      </c>
      <c r="M22" s="32">
        <v>12</v>
      </c>
      <c r="N22" s="32">
        <v>13</v>
      </c>
    </row>
    <row r="23" spans="1:14" ht="13.5">
      <c r="A23" s="351"/>
      <c r="B23" s="351"/>
      <c r="C23" s="170"/>
      <c r="D23" s="170"/>
      <c r="E23" s="172"/>
      <c r="F23" s="172"/>
      <c r="G23" s="172"/>
      <c r="H23" s="172"/>
      <c r="I23" s="172"/>
      <c r="J23" s="172"/>
      <c r="K23" s="170"/>
      <c r="L23" s="170"/>
      <c r="M23" s="170"/>
      <c r="N23" s="170"/>
    </row>
    <row r="24" spans="1:14" ht="13.5">
      <c r="A24" s="351"/>
      <c r="B24" s="351"/>
      <c r="C24" s="173"/>
      <c r="D24" s="173"/>
      <c r="E24" s="172"/>
      <c r="F24" s="172"/>
      <c r="G24" s="172"/>
      <c r="H24" s="172"/>
      <c r="I24" s="172"/>
      <c r="J24" s="172"/>
      <c r="K24" s="170"/>
      <c r="L24" s="170"/>
      <c r="M24" s="170"/>
      <c r="N24" s="170"/>
    </row>
    <row r="25" spans="1:14" ht="13.5">
      <c r="A25" s="352" t="s">
        <v>113</v>
      </c>
      <c r="B25" s="352"/>
      <c r="C25" s="187"/>
      <c r="D25" s="187"/>
      <c r="E25" s="188"/>
      <c r="F25" s="188"/>
      <c r="G25" s="188"/>
      <c r="H25" s="188"/>
      <c r="I25" s="188"/>
      <c r="J25" s="188"/>
      <c r="K25" s="173"/>
      <c r="L25" s="173"/>
      <c r="M25" s="173"/>
      <c r="N25" s="173"/>
    </row>
    <row r="26" spans="2:14" ht="12.75">
      <c r="B26" s="71"/>
      <c r="C26" s="71"/>
      <c r="D26" s="71"/>
      <c r="E26" s="71"/>
      <c r="F26" s="161"/>
      <c r="G26" s="161"/>
      <c r="H26" s="161"/>
      <c r="I26" s="161"/>
      <c r="J26" s="161"/>
      <c r="K26" s="161"/>
      <c r="L26" s="161"/>
      <c r="M26" s="161"/>
      <c r="N26" s="44"/>
    </row>
    <row r="27" spans="1:14" ht="30" customHeight="1">
      <c r="A27" s="348" t="s">
        <v>202</v>
      </c>
      <c r="B27" s="348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</row>
    <row r="28" spans="1:14" s="11" customFormat="1" ht="54" customHeight="1">
      <c r="A28" s="353" t="s">
        <v>278</v>
      </c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</row>
    <row r="29" spans="1:14" ht="21.75" customHeight="1">
      <c r="A29" s="289" t="s">
        <v>277</v>
      </c>
      <c r="B29" s="285"/>
      <c r="C29" s="290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</row>
  </sheetData>
  <mergeCells count="37">
    <mergeCell ref="C6:E6"/>
    <mergeCell ref="C7:E7"/>
    <mergeCell ref="F17:H17"/>
    <mergeCell ref="B12:E13"/>
    <mergeCell ref="B14:E14"/>
    <mergeCell ref="B15:E15"/>
    <mergeCell ref="B16:E16"/>
    <mergeCell ref="B17:E17"/>
    <mergeCell ref="F12:H13"/>
    <mergeCell ref="F14:H14"/>
    <mergeCell ref="A28:N28"/>
    <mergeCell ref="C9:E9"/>
    <mergeCell ref="D20:D21"/>
    <mergeCell ref="E20:F20"/>
    <mergeCell ref="G20:H20"/>
    <mergeCell ref="I20:J20"/>
    <mergeCell ref="K20:L20"/>
    <mergeCell ref="F15:H15"/>
    <mergeCell ref="F16:H16"/>
    <mergeCell ref="M20:N20"/>
    <mergeCell ref="A27:N27"/>
    <mergeCell ref="A20:B21"/>
    <mergeCell ref="A22:B22"/>
    <mergeCell ref="C20:C21"/>
    <mergeCell ref="A23:B23"/>
    <mergeCell ref="A24:B24"/>
    <mergeCell ref="A25:B25"/>
    <mergeCell ref="L4:N4"/>
    <mergeCell ref="L12:N12"/>
    <mergeCell ref="A12:A13"/>
    <mergeCell ref="A4:A5"/>
    <mergeCell ref="I12:K12"/>
    <mergeCell ref="F4:H4"/>
    <mergeCell ref="I4:K4"/>
    <mergeCell ref="C8:E8"/>
    <mergeCell ref="B4:B5"/>
    <mergeCell ref="C4:E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"/>
  <sheetViews>
    <sheetView showZeros="0" zoomScaleSheetLayoutView="90" workbookViewId="0" topLeftCell="A16">
      <selection activeCell="O33" sqref="O33"/>
    </sheetView>
  </sheetViews>
  <sheetFormatPr defaultColWidth="9.00390625" defaultRowHeight="12.75"/>
  <cols>
    <col min="1" max="1" width="15.875" style="48" customWidth="1"/>
    <col min="2" max="2" width="23.50390625" style="48" customWidth="1"/>
    <col min="3" max="3" width="12.50390625" style="48" bestFit="1" customWidth="1"/>
    <col min="4" max="4" width="12.875" style="48" customWidth="1"/>
    <col min="5" max="5" width="12.50390625" style="48" customWidth="1"/>
    <col min="6" max="7" width="12.875" style="48" customWidth="1"/>
    <col min="8" max="8" width="12.625" style="48" customWidth="1"/>
    <col min="9" max="9" width="13.125" style="48" customWidth="1"/>
    <col min="10" max="11" width="12.125" style="48" customWidth="1"/>
    <col min="12" max="12" width="11.00390625" style="48" customWidth="1"/>
    <col min="13" max="16384" width="8.875" style="48" customWidth="1"/>
  </cols>
  <sheetData>
    <row r="1" spans="9:12" s="45" customFormat="1" ht="15.75" customHeight="1">
      <c r="I1" s="12"/>
      <c r="J1" s="12"/>
      <c r="K1" s="12"/>
      <c r="L1" s="155"/>
    </row>
    <row r="2" spans="1:12" s="45" customFormat="1" ht="18" customHeight="1">
      <c r="A2" s="99" t="s">
        <v>203</v>
      </c>
      <c r="B2" s="99"/>
      <c r="C2" s="99"/>
      <c r="D2" s="99"/>
      <c r="E2" s="99"/>
      <c r="F2" s="99"/>
      <c r="G2" s="99"/>
      <c r="H2" s="99"/>
      <c r="I2" s="99"/>
      <c r="J2" s="99"/>
      <c r="K2" s="70"/>
      <c r="L2" s="70"/>
    </row>
    <row r="3" spans="1:12" s="45" customFormat="1" ht="15">
      <c r="A3" s="46" t="s">
        <v>204</v>
      </c>
      <c r="L3" s="36" t="s">
        <v>112</v>
      </c>
    </row>
    <row r="4" spans="1:12" ht="39" customHeight="1">
      <c r="A4" s="372" t="s">
        <v>161</v>
      </c>
      <c r="B4" s="384" t="s">
        <v>15</v>
      </c>
      <c r="C4" s="385"/>
      <c r="D4" s="386"/>
      <c r="E4" s="372" t="s">
        <v>91</v>
      </c>
      <c r="F4" s="372" t="s">
        <v>95</v>
      </c>
      <c r="G4" s="392" t="s">
        <v>139</v>
      </c>
      <c r="H4" s="390" t="s">
        <v>140</v>
      </c>
      <c r="I4" s="382" t="s">
        <v>141</v>
      </c>
      <c r="J4" s="380" t="s">
        <v>105</v>
      </c>
      <c r="K4" s="381"/>
      <c r="L4" s="382" t="s">
        <v>142</v>
      </c>
    </row>
    <row r="5" spans="1:12" ht="42.75" customHeight="1">
      <c r="A5" s="372"/>
      <c r="B5" s="387"/>
      <c r="C5" s="388"/>
      <c r="D5" s="389"/>
      <c r="E5" s="372"/>
      <c r="F5" s="372"/>
      <c r="G5" s="393"/>
      <c r="H5" s="391"/>
      <c r="I5" s="383"/>
      <c r="J5" s="194" t="s">
        <v>92</v>
      </c>
      <c r="K5" s="194" t="s">
        <v>93</v>
      </c>
      <c r="L5" s="383"/>
    </row>
    <row r="6" spans="1:12" ht="12.75">
      <c r="A6" s="49">
        <v>1</v>
      </c>
      <c r="B6" s="369">
        <v>2</v>
      </c>
      <c r="C6" s="370"/>
      <c r="D6" s="371"/>
      <c r="E6" s="49">
        <v>3</v>
      </c>
      <c r="F6" s="49">
        <v>4</v>
      </c>
      <c r="G6" s="49">
        <v>5</v>
      </c>
      <c r="H6" s="49">
        <v>6</v>
      </c>
      <c r="I6" s="49">
        <v>7</v>
      </c>
      <c r="J6" s="49">
        <v>8</v>
      </c>
      <c r="K6" s="49">
        <v>9</v>
      </c>
      <c r="L6" s="49">
        <v>10</v>
      </c>
    </row>
    <row r="7" spans="1:12" ht="27" customHeight="1">
      <c r="A7" s="50">
        <v>2282</v>
      </c>
      <c r="B7" s="373" t="str">
        <f>'6.1-6.2.'!B29</f>
        <v>Окремі заходи по реалізації державних (регіональних) програм, не віднесені до заходів розвитку</v>
      </c>
      <c r="C7" s="374"/>
      <c r="D7" s="375"/>
      <c r="E7" s="175">
        <v>1300</v>
      </c>
      <c r="F7" s="175">
        <v>1200.3</v>
      </c>
      <c r="G7" s="175"/>
      <c r="H7" s="175"/>
      <c r="I7" s="175"/>
      <c r="J7" s="175"/>
      <c r="K7" s="175"/>
      <c r="L7" s="175">
        <f>F7</f>
        <v>1200.3</v>
      </c>
    </row>
    <row r="8" spans="1:12" ht="12.75">
      <c r="A8" s="50"/>
      <c r="B8" s="376"/>
      <c r="C8" s="377"/>
      <c r="D8" s="378"/>
      <c r="E8" s="175"/>
      <c r="F8" s="175"/>
      <c r="G8" s="175"/>
      <c r="H8" s="175"/>
      <c r="I8" s="175"/>
      <c r="J8" s="175"/>
      <c r="K8" s="175"/>
      <c r="L8" s="175"/>
    </row>
    <row r="9" spans="1:12" ht="12.75">
      <c r="A9" s="49"/>
      <c r="B9" s="363" t="s">
        <v>113</v>
      </c>
      <c r="C9" s="364"/>
      <c r="D9" s="365"/>
      <c r="E9" s="176">
        <f>E7</f>
        <v>1300</v>
      </c>
      <c r="F9" s="176">
        <f aca="true" t="shared" si="0" ref="F9:L9">F7</f>
        <v>1200.3</v>
      </c>
      <c r="G9" s="176">
        <f t="shared" si="0"/>
        <v>0</v>
      </c>
      <c r="H9" s="176">
        <f t="shared" si="0"/>
        <v>0</v>
      </c>
      <c r="I9" s="176">
        <f t="shared" si="0"/>
        <v>0</v>
      </c>
      <c r="J9" s="176">
        <f t="shared" si="0"/>
        <v>0</v>
      </c>
      <c r="K9" s="176">
        <f t="shared" si="0"/>
        <v>0</v>
      </c>
      <c r="L9" s="176">
        <f t="shared" si="0"/>
        <v>1200.3</v>
      </c>
    </row>
    <row r="10" spans="1:10" ht="12.75">
      <c r="A10" s="53"/>
      <c r="B10" s="54"/>
      <c r="C10" s="55"/>
      <c r="D10" s="55"/>
      <c r="E10" s="55"/>
      <c r="F10" s="55"/>
      <c r="G10" s="55"/>
      <c r="H10" s="55"/>
      <c r="I10" s="55"/>
      <c r="J10" s="55"/>
    </row>
    <row r="11" spans="1:12" s="45" customFormat="1" ht="15">
      <c r="A11" s="46" t="s">
        <v>205</v>
      </c>
      <c r="L11" s="36" t="s">
        <v>112</v>
      </c>
    </row>
    <row r="12" spans="1:12" ht="12.75">
      <c r="A12" s="372" t="s">
        <v>161</v>
      </c>
      <c r="B12" s="372" t="s">
        <v>15</v>
      </c>
      <c r="C12" s="379" t="s">
        <v>167</v>
      </c>
      <c r="D12" s="379"/>
      <c r="E12" s="379"/>
      <c r="F12" s="379"/>
      <c r="G12" s="379"/>
      <c r="H12" s="379" t="s">
        <v>169</v>
      </c>
      <c r="I12" s="379"/>
      <c r="J12" s="379"/>
      <c r="K12" s="379"/>
      <c r="L12" s="379"/>
    </row>
    <row r="13" spans="1:12" ht="39" customHeight="1">
      <c r="A13" s="372"/>
      <c r="B13" s="372"/>
      <c r="C13" s="372" t="s">
        <v>162</v>
      </c>
      <c r="D13" s="372" t="s">
        <v>143</v>
      </c>
      <c r="E13" s="372" t="s">
        <v>144</v>
      </c>
      <c r="F13" s="372"/>
      <c r="G13" s="372" t="s">
        <v>145</v>
      </c>
      <c r="H13" s="372" t="s">
        <v>16</v>
      </c>
      <c r="I13" s="372" t="s">
        <v>146</v>
      </c>
      <c r="J13" s="372" t="s">
        <v>144</v>
      </c>
      <c r="K13" s="372"/>
      <c r="L13" s="372" t="s">
        <v>147</v>
      </c>
    </row>
    <row r="14" spans="1:12" ht="75" customHeight="1">
      <c r="A14" s="372"/>
      <c r="B14" s="372"/>
      <c r="C14" s="372"/>
      <c r="D14" s="372"/>
      <c r="E14" s="194" t="s">
        <v>92</v>
      </c>
      <c r="F14" s="194" t="s">
        <v>93</v>
      </c>
      <c r="G14" s="372"/>
      <c r="H14" s="372"/>
      <c r="I14" s="372"/>
      <c r="J14" s="194" t="s">
        <v>92</v>
      </c>
      <c r="K14" s="194" t="s">
        <v>93</v>
      </c>
      <c r="L14" s="372"/>
    </row>
    <row r="15" spans="1:12" ht="12.75">
      <c r="A15" s="49">
        <v>1</v>
      </c>
      <c r="B15" s="49">
        <v>2</v>
      </c>
      <c r="C15" s="49">
        <v>3</v>
      </c>
      <c r="D15" s="49">
        <v>4</v>
      </c>
      <c r="E15" s="49">
        <v>5</v>
      </c>
      <c r="F15" s="49">
        <v>6</v>
      </c>
      <c r="G15" s="49">
        <v>7</v>
      </c>
      <c r="H15" s="49">
        <v>8</v>
      </c>
      <c r="I15" s="49">
        <v>9</v>
      </c>
      <c r="J15" s="49">
        <v>10</v>
      </c>
      <c r="K15" s="49">
        <v>11</v>
      </c>
      <c r="L15" s="49">
        <v>12</v>
      </c>
    </row>
    <row r="16" spans="1:12" ht="54.75" customHeight="1">
      <c r="A16" s="50">
        <f>A7</f>
        <v>2282</v>
      </c>
      <c r="B16" s="52" t="str">
        <f>B7</f>
        <v>Окремі заходи по реалізації державних (регіональних) програм, не віднесені до заходів розвитку</v>
      </c>
      <c r="C16" s="177">
        <v>1200</v>
      </c>
      <c r="D16" s="177"/>
      <c r="E16" s="177"/>
      <c r="F16" s="177"/>
      <c r="G16" s="177">
        <v>1200</v>
      </c>
      <c r="H16" s="177">
        <v>1400</v>
      </c>
      <c r="I16" s="177"/>
      <c r="J16" s="177"/>
      <c r="K16" s="177"/>
      <c r="L16" s="177">
        <v>1400</v>
      </c>
    </row>
    <row r="17" spans="1:12" ht="12.75">
      <c r="A17" s="50"/>
      <c r="B17" s="52"/>
      <c r="C17" s="177"/>
      <c r="D17" s="177"/>
      <c r="E17" s="177"/>
      <c r="F17" s="177"/>
      <c r="G17" s="177"/>
      <c r="H17" s="177"/>
      <c r="I17" s="177"/>
      <c r="J17" s="177"/>
      <c r="K17" s="177"/>
      <c r="L17" s="177"/>
    </row>
    <row r="18" spans="1:12" ht="12.75">
      <c r="A18" s="49"/>
      <c r="B18" s="116" t="s">
        <v>113</v>
      </c>
      <c r="C18" s="176">
        <f>C16</f>
        <v>1200</v>
      </c>
      <c r="D18" s="176">
        <f aca="true" t="shared" si="1" ref="D18:L18">D16</f>
        <v>0</v>
      </c>
      <c r="E18" s="176">
        <f t="shared" si="1"/>
        <v>0</v>
      </c>
      <c r="F18" s="176">
        <f t="shared" si="1"/>
        <v>0</v>
      </c>
      <c r="G18" s="176">
        <f t="shared" si="1"/>
        <v>1200</v>
      </c>
      <c r="H18" s="176">
        <f t="shared" si="1"/>
        <v>1400</v>
      </c>
      <c r="I18" s="176">
        <f t="shared" si="1"/>
        <v>0</v>
      </c>
      <c r="J18" s="176">
        <f t="shared" si="1"/>
        <v>0</v>
      </c>
      <c r="K18" s="176">
        <f t="shared" si="1"/>
        <v>0</v>
      </c>
      <c r="L18" s="176">
        <f t="shared" si="1"/>
        <v>1400</v>
      </c>
    </row>
    <row r="19" spans="1:12" ht="12.75">
      <c r="A19" s="53"/>
      <c r="B19" s="94"/>
      <c r="C19" s="95"/>
      <c r="D19" s="95"/>
      <c r="E19" s="95"/>
      <c r="F19" s="95"/>
      <c r="G19" s="95"/>
      <c r="H19" s="95"/>
      <c r="I19" s="95"/>
      <c r="J19" s="95"/>
      <c r="K19" s="95"/>
      <c r="L19" s="95"/>
    </row>
    <row r="20" spans="1:12" ht="15">
      <c r="A20" s="56" t="s">
        <v>206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6" t="s">
        <v>112</v>
      </c>
    </row>
    <row r="21" spans="1:12" ht="78" customHeight="1">
      <c r="A21" s="195" t="s">
        <v>161</v>
      </c>
      <c r="B21" s="194" t="s">
        <v>15</v>
      </c>
      <c r="C21" s="194" t="s">
        <v>91</v>
      </c>
      <c r="D21" s="194" t="s">
        <v>95</v>
      </c>
      <c r="E21" s="194" t="s">
        <v>168</v>
      </c>
      <c r="F21" s="194" t="s">
        <v>207</v>
      </c>
      <c r="G21" s="194" t="s">
        <v>208</v>
      </c>
      <c r="H21" s="372" t="s">
        <v>94</v>
      </c>
      <c r="I21" s="372"/>
      <c r="J21" s="372" t="s">
        <v>106</v>
      </c>
      <c r="K21" s="372"/>
      <c r="L21" s="372"/>
    </row>
    <row r="22" spans="1:12" ht="12.75">
      <c r="A22" s="47">
        <v>1</v>
      </c>
      <c r="B22" s="49">
        <v>2</v>
      </c>
      <c r="C22" s="49">
        <v>3</v>
      </c>
      <c r="D22" s="47">
        <v>4</v>
      </c>
      <c r="E22" s="49">
        <v>5</v>
      </c>
      <c r="F22" s="49">
        <v>6</v>
      </c>
      <c r="G22" s="47">
        <v>7</v>
      </c>
      <c r="H22" s="366">
        <v>8</v>
      </c>
      <c r="I22" s="366"/>
      <c r="J22" s="366">
        <v>9</v>
      </c>
      <c r="K22" s="366"/>
      <c r="L22" s="366"/>
    </row>
    <row r="23" spans="1:12" ht="12.75">
      <c r="A23" s="47"/>
      <c r="B23" s="51"/>
      <c r="C23" s="175"/>
      <c r="D23" s="175"/>
      <c r="E23" s="175"/>
      <c r="F23" s="175"/>
      <c r="G23" s="175"/>
      <c r="H23" s="367"/>
      <c r="I23" s="367"/>
      <c r="J23" s="367"/>
      <c r="K23" s="367"/>
      <c r="L23" s="367"/>
    </row>
    <row r="24" spans="1:12" ht="12.75">
      <c r="A24" s="49"/>
      <c r="B24" s="51"/>
      <c r="C24" s="175"/>
      <c r="D24" s="175"/>
      <c r="E24" s="175"/>
      <c r="F24" s="175"/>
      <c r="G24" s="175"/>
      <c r="H24" s="367"/>
      <c r="I24" s="367"/>
      <c r="J24" s="367"/>
      <c r="K24" s="367"/>
      <c r="L24" s="367"/>
    </row>
    <row r="25" spans="1:12" ht="12.75">
      <c r="A25" s="49"/>
      <c r="B25" s="116" t="s">
        <v>113</v>
      </c>
      <c r="C25" s="176"/>
      <c r="D25" s="176"/>
      <c r="E25" s="176"/>
      <c r="F25" s="176"/>
      <c r="G25" s="176"/>
      <c r="H25" s="368"/>
      <c r="I25" s="368"/>
      <c r="J25" s="368"/>
      <c r="K25" s="368"/>
      <c r="L25" s="368"/>
    </row>
    <row r="26" spans="1:12" ht="12.75">
      <c r="A26" s="53"/>
      <c r="B26" s="162"/>
      <c r="C26" s="163"/>
      <c r="D26" s="163"/>
      <c r="E26" s="163"/>
      <c r="F26" s="163"/>
      <c r="G26" s="163"/>
      <c r="H26" s="53"/>
      <c r="I26" s="53"/>
      <c r="J26" s="53"/>
      <c r="K26" s="53"/>
      <c r="L26" s="53"/>
    </row>
    <row r="27" spans="1:12" ht="15">
      <c r="A27" s="99" t="s">
        <v>209</v>
      </c>
      <c r="B27" s="162"/>
      <c r="C27" s="163"/>
      <c r="D27" s="163"/>
      <c r="E27" s="163"/>
      <c r="F27" s="163"/>
      <c r="G27" s="163"/>
      <c r="H27" s="53"/>
      <c r="I27" s="53"/>
      <c r="J27" s="53"/>
      <c r="K27" s="53"/>
      <c r="L27" s="53"/>
    </row>
    <row r="28" spans="1:12" ht="15">
      <c r="A28" s="361" t="s">
        <v>267</v>
      </c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</row>
    <row r="29" spans="1:12" ht="15">
      <c r="A29" s="56"/>
      <c r="B29" s="162"/>
      <c r="C29" s="163"/>
      <c r="D29" s="163"/>
      <c r="E29" s="163"/>
      <c r="F29" s="163"/>
      <c r="G29" s="163"/>
      <c r="H29" s="53"/>
      <c r="I29" s="53"/>
      <c r="J29" s="53"/>
      <c r="K29" s="53"/>
      <c r="L29" s="53"/>
    </row>
    <row r="30" spans="2:11" ht="16.5" customHeight="1">
      <c r="B30" s="99"/>
      <c r="C30" s="99"/>
      <c r="D30" s="99"/>
      <c r="E30" s="99"/>
      <c r="F30" s="99"/>
      <c r="G30" s="99"/>
      <c r="H30" s="99"/>
      <c r="I30" s="99"/>
      <c r="J30" s="99"/>
      <c r="K30" s="99"/>
    </row>
    <row r="31" spans="1:12" ht="33.75" customHeight="1">
      <c r="A31" s="362" t="s">
        <v>210</v>
      </c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</row>
    <row r="32" spans="1:12" ht="15">
      <c r="A32" s="360" t="s">
        <v>268</v>
      </c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</row>
    <row r="33" spans="1:12" ht="1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1:12" ht="1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1" s="14" customFormat="1" ht="15" customHeight="1">
      <c r="A35" s="17" t="s">
        <v>5</v>
      </c>
      <c r="H35" s="15"/>
      <c r="J35" s="236" t="s">
        <v>233</v>
      </c>
      <c r="K35" s="16"/>
    </row>
    <row r="36" spans="1:11" s="7" customFormat="1" ht="12.75">
      <c r="A36" s="21"/>
      <c r="H36" s="5" t="s">
        <v>0</v>
      </c>
      <c r="J36" s="13" t="s">
        <v>1</v>
      </c>
      <c r="K36" s="57"/>
    </row>
    <row r="37" spans="1:11" s="7" customFormat="1" ht="12.75">
      <c r="A37" s="21"/>
      <c r="H37" s="5"/>
      <c r="J37" s="13"/>
      <c r="K37" s="57"/>
    </row>
    <row r="38" spans="1:11" s="14" customFormat="1" ht="15">
      <c r="A38" s="9" t="s">
        <v>6</v>
      </c>
      <c r="H38" s="18"/>
      <c r="J38" s="236" t="s">
        <v>234</v>
      </c>
      <c r="K38" s="16"/>
    </row>
    <row r="39" spans="8:11" s="3" customFormat="1" ht="12.75">
      <c r="H39" s="5" t="s">
        <v>0</v>
      </c>
      <c r="J39" s="13" t="s">
        <v>1</v>
      </c>
      <c r="K39" s="57"/>
    </row>
  </sheetData>
  <mergeCells count="38">
    <mergeCell ref="B4:D5"/>
    <mergeCell ref="I4:I5"/>
    <mergeCell ref="H4:H5"/>
    <mergeCell ref="E4:E5"/>
    <mergeCell ref="F4:F5"/>
    <mergeCell ref="G4:G5"/>
    <mergeCell ref="J4:K4"/>
    <mergeCell ref="J24:L24"/>
    <mergeCell ref="J21:L21"/>
    <mergeCell ref="J22:L22"/>
    <mergeCell ref="J23:L23"/>
    <mergeCell ref="L4:L5"/>
    <mergeCell ref="A4:A5"/>
    <mergeCell ref="C12:G12"/>
    <mergeCell ref="A12:A14"/>
    <mergeCell ref="L13:L14"/>
    <mergeCell ref="J13:K13"/>
    <mergeCell ref="I13:I14"/>
    <mergeCell ref="D13:D14"/>
    <mergeCell ref="E13:F13"/>
    <mergeCell ref="H13:H14"/>
    <mergeCell ref="H12:L12"/>
    <mergeCell ref="B6:D6"/>
    <mergeCell ref="B12:B14"/>
    <mergeCell ref="G13:G14"/>
    <mergeCell ref="H21:I21"/>
    <mergeCell ref="C13:C14"/>
    <mergeCell ref="B7:D7"/>
    <mergeCell ref="B8:D8"/>
    <mergeCell ref="A32:L32"/>
    <mergeCell ref="A28:L28"/>
    <mergeCell ref="A31:L31"/>
    <mergeCell ref="B9:D9"/>
    <mergeCell ref="H22:I22"/>
    <mergeCell ref="H23:I23"/>
    <mergeCell ref="H25:I25"/>
    <mergeCell ref="J25:L25"/>
    <mergeCell ref="H24:I24"/>
  </mergeCells>
  <printOptions horizontalCentered="1"/>
  <pageMargins left="0.1968503937007874" right="0.1968503937007874" top="0.7874015748031497" bottom="0.1968503937007874" header="0" footer="0"/>
  <pageSetup fitToHeight="2" horizontalDpi="600" verticalDpi="600" orientation="landscape" paperSize="9" scale="85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75"/>
  <sheetViews>
    <sheetView showZeros="0" tabSelected="1" workbookViewId="0" topLeftCell="A58">
      <selection activeCell="L70" sqref="L70"/>
    </sheetView>
  </sheetViews>
  <sheetFormatPr defaultColWidth="9.00390625" defaultRowHeight="12.75"/>
  <cols>
    <col min="1" max="1" width="3.625" style="12" customWidth="1"/>
    <col min="2" max="2" width="20.875" style="12" customWidth="1"/>
    <col min="3" max="3" width="16.50390625" style="12" customWidth="1"/>
    <col min="4" max="4" width="21.375" style="12" customWidth="1"/>
    <col min="5" max="5" width="13.375" style="12" customWidth="1"/>
    <col min="6" max="6" width="17.50390625" style="12" customWidth="1"/>
    <col min="7" max="7" width="16.50390625" style="12" customWidth="1"/>
    <col min="8" max="8" width="18.375" style="12" customWidth="1"/>
    <col min="9" max="9" width="17.375" style="12" customWidth="1"/>
    <col min="10" max="10" width="17.625" style="12" customWidth="1"/>
    <col min="11" max="16384" width="9.125" style="12" customWidth="1"/>
  </cols>
  <sheetData>
    <row r="1" spans="1:10" s="200" customFormat="1" ht="18">
      <c r="A1" s="87" t="s">
        <v>211</v>
      </c>
      <c r="B1" s="87"/>
      <c r="C1" s="87"/>
      <c r="D1" s="87"/>
      <c r="E1" s="199"/>
      <c r="F1" s="199"/>
      <c r="G1" s="199"/>
      <c r="H1" s="199"/>
      <c r="I1" s="199"/>
      <c r="J1" s="199"/>
    </row>
    <row r="2" spans="1:10" ht="15">
      <c r="A2" s="206" t="s">
        <v>224</v>
      </c>
      <c r="B2" s="104"/>
      <c r="C2" s="104"/>
      <c r="D2" s="104"/>
      <c r="E2" s="104"/>
      <c r="F2" s="205"/>
      <c r="H2" s="283">
        <v>11</v>
      </c>
      <c r="I2" s="283"/>
      <c r="J2" s="207">
        <v>39663671</v>
      </c>
    </row>
    <row r="3" spans="1:10" s="3" customFormat="1" ht="26.25" customHeight="1">
      <c r="A3" s="102" t="s">
        <v>111</v>
      </c>
      <c r="B3" s="102"/>
      <c r="C3" s="103"/>
      <c r="D3" s="103"/>
      <c r="E3" s="103"/>
      <c r="F3" s="103"/>
      <c r="H3" s="282" t="s">
        <v>177</v>
      </c>
      <c r="I3" s="282"/>
      <c r="J3" s="198" t="s">
        <v>176</v>
      </c>
    </row>
    <row r="4" spans="1:10" s="3" customFormat="1" ht="15">
      <c r="A4" s="211" t="str">
        <f>'Форма-2 п.1-5.1'!A4</f>
        <v>2. Управління молоді та спорту ОДА</v>
      </c>
      <c r="B4" s="211"/>
      <c r="C4" s="59"/>
      <c r="D4" s="59"/>
      <c r="E4" s="59"/>
      <c r="F4" s="205"/>
      <c r="H4" s="283">
        <v>111</v>
      </c>
      <c r="I4" s="283"/>
      <c r="J4" s="207">
        <v>39663671</v>
      </c>
    </row>
    <row r="5" spans="1:10" s="3" customFormat="1" ht="34.5" customHeight="1">
      <c r="A5" s="102" t="s">
        <v>114</v>
      </c>
      <c r="B5" s="102"/>
      <c r="C5" s="102"/>
      <c r="D5" s="102"/>
      <c r="E5" s="102"/>
      <c r="F5" s="60"/>
      <c r="H5" s="282" t="s">
        <v>179</v>
      </c>
      <c r="I5" s="282"/>
      <c r="J5" s="198" t="s">
        <v>176</v>
      </c>
    </row>
    <row r="6" spans="1:10" s="3" customFormat="1" ht="51.75" customHeight="1">
      <c r="A6" s="23" t="s">
        <v>96</v>
      </c>
      <c r="B6" s="227">
        <v>1115012</v>
      </c>
      <c r="C6" s="228"/>
      <c r="D6" s="259">
        <v>5012</v>
      </c>
      <c r="E6" s="229"/>
      <c r="F6" s="260" t="s">
        <v>274</v>
      </c>
      <c r="H6" s="309" t="s">
        <v>240</v>
      </c>
      <c r="I6" s="416"/>
      <c r="J6" s="258" t="s">
        <v>275</v>
      </c>
    </row>
    <row r="7" spans="2:10" s="3" customFormat="1" ht="38.25" customHeight="1">
      <c r="B7" s="209" t="s">
        <v>180</v>
      </c>
      <c r="C7" s="225"/>
      <c r="D7" s="226" t="s">
        <v>185</v>
      </c>
      <c r="E7" s="108"/>
      <c r="F7" s="224" t="s">
        <v>182</v>
      </c>
      <c r="H7" s="306" t="s">
        <v>181</v>
      </c>
      <c r="I7" s="306"/>
      <c r="J7" s="197" t="s">
        <v>175</v>
      </c>
    </row>
    <row r="8" spans="1:10" ht="15">
      <c r="A8" s="26" t="s">
        <v>148</v>
      </c>
      <c r="B8" s="26"/>
      <c r="C8" s="20"/>
      <c r="D8" s="20"/>
      <c r="E8" s="20"/>
      <c r="F8" s="20"/>
      <c r="G8" s="20"/>
      <c r="H8" s="20"/>
      <c r="I8" s="20"/>
      <c r="J8" s="20"/>
    </row>
    <row r="9" spans="1:10" s="19" customFormat="1" ht="15">
      <c r="A9" s="27" t="s">
        <v>212</v>
      </c>
      <c r="B9" s="27"/>
      <c r="E9" s="22"/>
      <c r="F9" s="22"/>
      <c r="G9" s="22"/>
      <c r="H9" s="22"/>
      <c r="I9" s="22"/>
      <c r="J9" s="4" t="s">
        <v>112</v>
      </c>
    </row>
    <row r="10" spans="1:10" s="3" customFormat="1" ht="13.5">
      <c r="A10" s="406" t="s">
        <v>222</v>
      </c>
      <c r="B10" s="407"/>
      <c r="C10" s="313" t="s">
        <v>15</v>
      </c>
      <c r="D10" s="315"/>
      <c r="E10" s="333" t="s">
        <v>171</v>
      </c>
      <c r="F10" s="333" t="s">
        <v>172</v>
      </c>
      <c r="G10" s="292" t="s">
        <v>173</v>
      </c>
      <c r="H10" s="292"/>
      <c r="I10" s="292" t="s">
        <v>213</v>
      </c>
      <c r="J10" s="292"/>
    </row>
    <row r="11" spans="1:10" s="3" customFormat="1" ht="45.75" customHeight="1">
      <c r="A11" s="408"/>
      <c r="B11" s="409"/>
      <c r="C11" s="316"/>
      <c r="D11" s="318"/>
      <c r="E11" s="334"/>
      <c r="F11" s="334"/>
      <c r="G11" s="171" t="s">
        <v>16</v>
      </c>
      <c r="H11" s="171" t="s">
        <v>17</v>
      </c>
      <c r="I11" s="292"/>
      <c r="J11" s="292"/>
    </row>
    <row r="12" spans="1:10" s="3" customFormat="1" ht="13.5">
      <c r="A12" s="294">
        <v>1</v>
      </c>
      <c r="B12" s="296"/>
      <c r="C12" s="294">
        <v>2</v>
      </c>
      <c r="D12" s="296"/>
      <c r="E12" s="28">
        <v>3</v>
      </c>
      <c r="F12" s="28">
        <v>4</v>
      </c>
      <c r="G12" s="28">
        <v>5</v>
      </c>
      <c r="H12" s="28">
        <v>6</v>
      </c>
      <c r="I12" s="394">
        <v>7</v>
      </c>
      <c r="J12" s="394"/>
    </row>
    <row r="13" spans="1:10" s="11" customFormat="1" ht="85.5" customHeight="1">
      <c r="A13" s="403">
        <v>2282</v>
      </c>
      <c r="B13" s="404"/>
      <c r="C13" s="412" t="s">
        <v>45</v>
      </c>
      <c r="D13" s="413"/>
      <c r="E13" s="75">
        <v>1200.3</v>
      </c>
      <c r="F13" s="75">
        <v>1200</v>
      </c>
      <c r="G13" s="75">
        <v>1400</v>
      </c>
      <c r="H13" s="75">
        <v>200</v>
      </c>
      <c r="I13" s="401" t="s">
        <v>273</v>
      </c>
      <c r="J13" s="401"/>
    </row>
    <row r="14" spans="1:10" s="11" customFormat="1" ht="13.5">
      <c r="A14" s="403"/>
      <c r="B14" s="404"/>
      <c r="C14" s="414" t="s">
        <v>232</v>
      </c>
      <c r="D14" s="415"/>
      <c r="E14" s="230">
        <f>E13</f>
        <v>1200.3</v>
      </c>
      <c r="F14" s="230">
        <f>F13</f>
        <v>1200</v>
      </c>
      <c r="G14" s="230">
        <f>G13</f>
        <v>1400</v>
      </c>
      <c r="H14" s="230">
        <f>H13</f>
        <v>200</v>
      </c>
      <c r="I14" s="417"/>
      <c r="J14" s="418"/>
    </row>
    <row r="15" spans="1:10" ht="15" customHeight="1">
      <c r="A15" s="23" t="s">
        <v>107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0" s="3" customFormat="1" ht="58.5" customHeight="1">
      <c r="A16" s="130" t="s">
        <v>11</v>
      </c>
      <c r="B16" s="277" t="s">
        <v>15</v>
      </c>
      <c r="C16" s="278"/>
      <c r="D16" s="279"/>
      <c r="E16" s="130" t="s">
        <v>13</v>
      </c>
      <c r="F16" s="328" t="s">
        <v>14</v>
      </c>
      <c r="G16" s="328"/>
      <c r="H16" s="328"/>
      <c r="I16" s="190" t="s">
        <v>214</v>
      </c>
      <c r="J16" s="171" t="s">
        <v>215</v>
      </c>
    </row>
    <row r="17" spans="1:10" s="3" customFormat="1" ht="13.5">
      <c r="A17" s="68">
        <v>1</v>
      </c>
      <c r="B17" s="325">
        <v>2</v>
      </c>
      <c r="C17" s="326"/>
      <c r="D17" s="327"/>
      <c r="E17" s="68">
        <v>3</v>
      </c>
      <c r="F17" s="325">
        <v>4</v>
      </c>
      <c r="G17" s="326"/>
      <c r="H17" s="327"/>
      <c r="I17" s="28">
        <v>5</v>
      </c>
      <c r="J17" s="28">
        <v>6</v>
      </c>
    </row>
    <row r="18" spans="1:10" s="3" customFormat="1" ht="13.5">
      <c r="A18" s="68"/>
      <c r="B18" s="410" t="str">
        <f>'8.1'!B7</f>
        <v>затрат</v>
      </c>
      <c r="C18" s="410"/>
      <c r="D18" s="410"/>
      <c r="E18" s="68"/>
      <c r="F18" s="261"/>
      <c r="G18" s="261"/>
      <c r="H18" s="261"/>
      <c r="I18" s="113"/>
      <c r="J18" s="113"/>
    </row>
    <row r="19" spans="1:10" s="3" customFormat="1" ht="33" customHeight="1">
      <c r="A19" s="130"/>
      <c r="B19" s="411" t="str">
        <f>'8.1'!B8</f>
        <v>кількість навчально-тренувальних зборів з неолімпійських видів спорту з підготовки до всеукраїнських змагань</v>
      </c>
      <c r="C19" s="411"/>
      <c r="D19" s="411"/>
      <c r="E19" s="130" t="str">
        <f>'8.1'!C8</f>
        <v>од.</v>
      </c>
      <c r="F19" s="322" t="s">
        <v>227</v>
      </c>
      <c r="G19" s="323"/>
      <c r="H19" s="324"/>
      <c r="I19" s="113">
        <f>'8.1'!M8</f>
        <v>17</v>
      </c>
      <c r="J19" s="113">
        <v>20</v>
      </c>
    </row>
    <row r="20" spans="1:10" s="3" customFormat="1" ht="26.25" customHeight="1">
      <c r="A20" s="130"/>
      <c r="B20" s="411" t="str">
        <f>'8.1'!B9</f>
        <v>кількість регіональних змагань з неолімпійських видів спорту</v>
      </c>
      <c r="C20" s="411"/>
      <c r="D20" s="411"/>
      <c r="E20" s="130" t="str">
        <f>'8.1'!C9</f>
        <v>од.</v>
      </c>
      <c r="F20" s="262" t="s">
        <v>227</v>
      </c>
      <c r="G20" s="262"/>
      <c r="H20" s="262"/>
      <c r="I20" s="113">
        <f>'8.1'!M9</f>
        <v>76</v>
      </c>
      <c r="J20" s="113">
        <v>80</v>
      </c>
    </row>
    <row r="21" spans="1:10" s="3" customFormat="1" ht="33" customHeight="1">
      <c r="A21" s="130"/>
      <c r="B21" s="411" t="str">
        <f>'8.1'!B10</f>
        <v>кількість всеукраїнських змагань з неолімпійських видів спорту, в яких беруть участь спортсмени збірних команд області</v>
      </c>
      <c r="C21" s="411"/>
      <c r="D21" s="411"/>
      <c r="E21" s="130" t="str">
        <f>'8.1'!C10</f>
        <v>од.</v>
      </c>
      <c r="F21" s="263" t="s">
        <v>227</v>
      </c>
      <c r="G21" s="264"/>
      <c r="H21" s="265"/>
      <c r="I21" s="113">
        <f>'8.1'!M10</f>
        <v>57</v>
      </c>
      <c r="J21" s="113">
        <f>I21</f>
        <v>57</v>
      </c>
    </row>
    <row r="22" spans="1:10" s="3" customFormat="1" ht="18" customHeight="1">
      <c r="A22" s="144"/>
      <c r="B22" s="410" t="str">
        <f>'8.1'!B11</f>
        <v>продукту</v>
      </c>
      <c r="C22" s="410"/>
      <c r="D22" s="410"/>
      <c r="E22" s="130">
        <f>'8.1'!C11</f>
        <v>0</v>
      </c>
      <c r="F22" s="262"/>
      <c r="G22" s="262"/>
      <c r="H22" s="262"/>
      <c r="I22" s="113">
        <f>'8.1'!M11</f>
        <v>0</v>
      </c>
      <c r="J22" s="113">
        <f>I22</f>
        <v>0</v>
      </c>
    </row>
    <row r="23" spans="1:10" s="3" customFormat="1" ht="42.75" customHeight="1">
      <c r="A23" s="180"/>
      <c r="B23" s="411" t="str">
        <f>'8.1'!B12</f>
        <v>кількість людино-днів навчально-тренувальних зборів з неолімпійських видів спорту з підготовки до всеукраїнських змагань</v>
      </c>
      <c r="C23" s="411"/>
      <c r="D23" s="411"/>
      <c r="E23" s="130" t="str">
        <f>'8.1'!C12</f>
        <v>од.</v>
      </c>
      <c r="F23" s="263" t="s">
        <v>238</v>
      </c>
      <c r="G23" s="264"/>
      <c r="H23" s="265"/>
      <c r="I23" s="113">
        <f>'8.1'!M12</f>
        <v>2856</v>
      </c>
      <c r="J23" s="113">
        <f>20*12*14</f>
        <v>3360</v>
      </c>
    </row>
    <row r="24" spans="1:10" s="3" customFormat="1" ht="36" customHeight="1">
      <c r="A24" s="144"/>
      <c r="B24" s="411" t="str">
        <f>'8.1'!B13</f>
        <v>кількість людино-днів участі у регіональних змаганнях з неолімпійських видів спорту</v>
      </c>
      <c r="C24" s="411"/>
      <c r="D24" s="411"/>
      <c r="E24" s="130" t="str">
        <f>'8.1'!C13</f>
        <v>од.</v>
      </c>
      <c r="F24" s="262" t="s">
        <v>238</v>
      </c>
      <c r="G24" s="262"/>
      <c r="H24" s="262"/>
      <c r="I24" s="113">
        <f>'8.1'!M13</f>
        <v>7296</v>
      </c>
      <c r="J24" s="113">
        <f>80*96*1</f>
        <v>7680</v>
      </c>
    </row>
    <row r="25" spans="1:10" s="3" customFormat="1" ht="45" customHeight="1">
      <c r="A25" s="180"/>
      <c r="B25" s="411" t="str">
        <f>'8.1'!B14</f>
        <v>кількість спортсменів збірних команд області, які беруть участь у всеукраїнських змаганнях з неолімпійських видів спорту</v>
      </c>
      <c r="C25" s="411"/>
      <c r="D25" s="411"/>
      <c r="E25" s="130" t="str">
        <f>'8.1'!C14</f>
        <v>осіб</v>
      </c>
      <c r="F25" s="263" t="s">
        <v>239</v>
      </c>
      <c r="G25" s="264"/>
      <c r="H25" s="265"/>
      <c r="I25" s="113">
        <f>'8.1'!M14</f>
        <v>640</v>
      </c>
      <c r="J25" s="113">
        <f>I25</f>
        <v>640</v>
      </c>
    </row>
    <row r="26" spans="1:10" s="3" customFormat="1" ht="13.5">
      <c r="A26" s="180"/>
      <c r="B26" s="410" t="str">
        <f>'8.1'!B15</f>
        <v>ефективності</v>
      </c>
      <c r="C26" s="410"/>
      <c r="D26" s="410"/>
      <c r="E26" s="130">
        <f>'8.1'!C15</f>
        <v>0</v>
      </c>
      <c r="F26" s="262"/>
      <c r="G26" s="262"/>
      <c r="H26" s="262"/>
      <c r="I26" s="113">
        <f>'8.1'!M15</f>
        <v>0</v>
      </c>
      <c r="J26" s="113">
        <f>I26</f>
        <v>0</v>
      </c>
    </row>
    <row r="27" spans="1:10" s="3" customFormat="1" ht="43.5" customHeight="1">
      <c r="A27" s="180"/>
      <c r="B27" s="411" t="str">
        <f>'8.1'!B16</f>
        <v>середні витрати на один людино-день навчально-тренувальних зборів з неолімпійських видів спорту з підготовки до всеукраїнських змагань</v>
      </c>
      <c r="C27" s="411"/>
      <c r="D27" s="411"/>
      <c r="E27" s="130" t="str">
        <f>'8.1'!C16</f>
        <v>грн.</v>
      </c>
      <c r="F27" s="263" t="s">
        <v>231</v>
      </c>
      <c r="G27" s="264"/>
      <c r="H27" s="265"/>
      <c r="I27" s="113">
        <f>'8.1'!M16</f>
        <v>105</v>
      </c>
      <c r="J27" s="113">
        <f>450000/J23</f>
        <v>133.9</v>
      </c>
    </row>
    <row r="28" spans="1:10" s="3" customFormat="1" ht="36" customHeight="1">
      <c r="A28" s="180"/>
      <c r="B28" s="411" t="str">
        <f>'8.1'!B17</f>
        <v>середні витрати на один людино-день участі у регіональних змаганнях з неолімпійських видів спорту</v>
      </c>
      <c r="C28" s="411"/>
      <c r="D28" s="411"/>
      <c r="E28" s="130" t="str">
        <f>'8.1'!C17</f>
        <v>грн.</v>
      </c>
      <c r="F28" s="262" t="s">
        <v>231</v>
      </c>
      <c r="G28" s="262"/>
      <c r="H28" s="262"/>
      <c r="I28" s="113">
        <f>'8.1'!M17</f>
        <v>68.5</v>
      </c>
      <c r="J28" s="113">
        <f>550000/J24</f>
        <v>71.6</v>
      </c>
    </row>
    <row r="29" spans="1:10" s="3" customFormat="1" ht="42" customHeight="1">
      <c r="A29" s="180"/>
      <c r="B29" s="411" t="str">
        <f>'8.1'!B18</f>
        <v>середні витрати на забезпечення участі (проїзд, добові в дорозі) одного спортсмена збірних команд області у всеукраїнських змаганнях з неолімпійських видів спорту</v>
      </c>
      <c r="C29" s="411"/>
      <c r="D29" s="411"/>
      <c r="E29" s="130" t="str">
        <f>'8.1'!C18</f>
        <v>грн.</v>
      </c>
      <c r="F29" s="263" t="s">
        <v>231</v>
      </c>
      <c r="G29" s="264"/>
      <c r="H29" s="265"/>
      <c r="I29" s="113">
        <f>'8.1'!M18</f>
        <v>937.5</v>
      </c>
      <c r="J29" s="113">
        <f>600000/J25</f>
        <v>937.5</v>
      </c>
    </row>
    <row r="30" spans="1:10" s="3" customFormat="1" ht="18.75" customHeight="1">
      <c r="A30" s="180"/>
      <c r="B30" s="410" t="str">
        <f>'8.1'!B19</f>
        <v>якості</v>
      </c>
      <c r="C30" s="410"/>
      <c r="D30" s="410"/>
      <c r="E30" s="130">
        <f>'8.1'!C19</f>
        <v>0</v>
      </c>
      <c r="F30" s="262"/>
      <c r="G30" s="262"/>
      <c r="H30" s="262"/>
      <c r="I30" s="113">
        <f>'8.1'!M19</f>
        <v>0</v>
      </c>
      <c r="J30" s="113">
        <f>I30</f>
        <v>0</v>
      </c>
    </row>
    <row r="31" spans="1:10" s="3" customFormat="1" ht="46.5" customHeight="1">
      <c r="A31" s="180"/>
      <c r="B31" s="411" t="str">
        <f>'8.1'!B20</f>
        <v>динаміка кількості навчально-тренувальних зборів з неолімпійських видів спорту з підготовки до всеукраїнських змагань порівняно з минулим роком</v>
      </c>
      <c r="C31" s="411"/>
      <c r="D31" s="411"/>
      <c r="E31" s="130" t="str">
        <f>'8.1'!C20</f>
        <v>%</v>
      </c>
      <c r="F31" s="263" t="s">
        <v>238</v>
      </c>
      <c r="G31" s="264"/>
      <c r="H31" s="265"/>
      <c r="I31" s="113">
        <f>'8.1'!M20</f>
        <v>0</v>
      </c>
      <c r="J31" s="113">
        <v>5</v>
      </c>
    </row>
    <row r="32" spans="1:10" s="3" customFormat="1" ht="33" customHeight="1">
      <c r="A32" s="180"/>
      <c r="B32" s="411" t="str">
        <f>'8.1'!B21</f>
        <v>динаміка кількості спортсменів, які беруть участь у регіональних змаганнях, порівняно з минулим роком</v>
      </c>
      <c r="C32" s="411"/>
      <c r="D32" s="411"/>
      <c r="E32" s="130" t="str">
        <f>'8.1'!C21</f>
        <v>%</v>
      </c>
      <c r="F32" s="262" t="s">
        <v>238</v>
      </c>
      <c r="G32" s="262"/>
      <c r="H32" s="262"/>
      <c r="I32" s="113">
        <f>'8.1'!M21</f>
        <v>0</v>
      </c>
      <c r="J32" s="113">
        <v>15</v>
      </c>
    </row>
    <row r="33" spans="1:10" s="3" customFormat="1" ht="41.25" customHeight="1">
      <c r="A33" s="180"/>
      <c r="B33" s="411" t="str">
        <f>'8.1'!B22</f>
        <v>кількість спортсменів регіону, які протягом року посіли призові місця у всеукраїнських змаганнях з неолімпійських видів спорту</v>
      </c>
      <c r="C33" s="411"/>
      <c r="D33" s="411"/>
      <c r="E33" s="130" t="str">
        <f>'8.1'!C22</f>
        <v>осіб</v>
      </c>
      <c r="F33" s="263" t="s">
        <v>238</v>
      </c>
      <c r="G33" s="264"/>
      <c r="H33" s="265"/>
      <c r="I33" s="113">
        <f>'8.1'!M22</f>
        <v>129</v>
      </c>
      <c r="J33" s="113">
        <v>130</v>
      </c>
    </row>
    <row r="34" spans="1:10" s="3" customFormat="1" ht="51" customHeight="1">
      <c r="A34" s="180"/>
      <c r="B34" s="411" t="str">
        <f>'8.1'!B23</f>
        <v>динаміка кількості спортсменів регіону, які посіли призові місця у всеукраїнських змаганнях з неолімпійських видів спорту, порівняно з минулим роком</v>
      </c>
      <c r="C34" s="411"/>
      <c r="D34" s="411"/>
      <c r="E34" s="130" t="str">
        <f>'8.1'!C23</f>
        <v>%</v>
      </c>
      <c r="F34" s="263" t="s">
        <v>238</v>
      </c>
      <c r="G34" s="264"/>
      <c r="H34" s="265"/>
      <c r="I34" s="113">
        <f>'8.1'!M23</f>
        <v>0</v>
      </c>
      <c r="J34" s="113">
        <f>I34</f>
        <v>0</v>
      </c>
    </row>
    <row r="35" spans="1:10" s="3" customFormat="1" ht="13.5">
      <c r="A35" s="231"/>
      <c r="B35" s="232"/>
      <c r="C35" s="232"/>
      <c r="D35" s="232"/>
      <c r="E35" s="233"/>
      <c r="F35" s="234"/>
      <c r="G35" s="234"/>
      <c r="H35" s="234"/>
      <c r="I35" s="235"/>
      <c r="J35" s="235"/>
    </row>
    <row r="36" spans="1:10" s="3" customFormat="1" ht="28.5" customHeight="1">
      <c r="A36" s="405" t="s">
        <v>216</v>
      </c>
      <c r="B36" s="405"/>
      <c r="C36" s="405"/>
      <c r="D36" s="405"/>
      <c r="E36" s="405"/>
      <c r="F36" s="405"/>
      <c r="G36" s="405"/>
      <c r="H36" s="405"/>
      <c r="I36" s="405"/>
      <c r="J36" s="405"/>
    </row>
    <row r="37" spans="1:10" s="3" customFormat="1" ht="15">
      <c r="A37" s="302" t="s">
        <v>269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3" customFormat="1" ht="15">
      <c r="A38" s="89"/>
      <c r="B38" s="89"/>
      <c r="C38" s="89"/>
      <c r="D38" s="89"/>
      <c r="E38" s="89"/>
      <c r="F38" s="89"/>
      <c r="G38" s="89"/>
      <c r="H38" s="89"/>
      <c r="I38" s="89"/>
      <c r="J38" s="89"/>
    </row>
    <row r="39" spans="1:10" s="3" customFormat="1" ht="15">
      <c r="A39" s="96"/>
      <c r="B39" s="96"/>
      <c r="C39" s="97"/>
      <c r="D39" s="97"/>
      <c r="E39" s="24"/>
      <c r="F39" s="24"/>
      <c r="G39" s="24"/>
      <c r="H39" s="100"/>
      <c r="I39" s="100"/>
      <c r="J39" s="100"/>
    </row>
    <row r="40" spans="1:10" s="19" customFormat="1" ht="15">
      <c r="A40" s="27" t="s">
        <v>217</v>
      </c>
      <c r="B40" s="27"/>
      <c r="E40" s="22"/>
      <c r="F40" s="22"/>
      <c r="G40" s="22"/>
      <c r="H40" s="22"/>
      <c r="I40" s="22"/>
      <c r="J40" s="4" t="s">
        <v>112</v>
      </c>
    </row>
    <row r="41" spans="1:10" s="3" customFormat="1" ht="13.5">
      <c r="A41" s="406" t="s">
        <v>3</v>
      </c>
      <c r="B41" s="407"/>
      <c r="C41" s="313" t="s">
        <v>15</v>
      </c>
      <c r="D41" s="315"/>
      <c r="E41" s="292" t="s">
        <v>164</v>
      </c>
      <c r="F41" s="292"/>
      <c r="G41" s="292" t="s">
        <v>174</v>
      </c>
      <c r="H41" s="292"/>
      <c r="I41" s="292" t="s">
        <v>218</v>
      </c>
      <c r="J41" s="292"/>
    </row>
    <row r="42" spans="1:10" s="3" customFormat="1" ht="49.5" customHeight="1">
      <c r="A42" s="408"/>
      <c r="B42" s="409"/>
      <c r="C42" s="316"/>
      <c r="D42" s="318"/>
      <c r="E42" s="171" t="s">
        <v>21</v>
      </c>
      <c r="F42" s="171" t="s">
        <v>149</v>
      </c>
      <c r="G42" s="171" t="s">
        <v>21</v>
      </c>
      <c r="H42" s="171" t="s">
        <v>149</v>
      </c>
      <c r="I42" s="292"/>
      <c r="J42" s="292"/>
    </row>
    <row r="43" spans="1:10" s="3" customFormat="1" ht="13.5">
      <c r="A43" s="294">
        <v>1</v>
      </c>
      <c r="B43" s="296"/>
      <c r="C43" s="294">
        <v>2</v>
      </c>
      <c r="D43" s="296"/>
      <c r="E43" s="28">
        <v>3</v>
      </c>
      <c r="F43" s="28">
        <v>4</v>
      </c>
      <c r="G43" s="28">
        <v>5</v>
      </c>
      <c r="H43" s="28">
        <v>6</v>
      </c>
      <c r="I43" s="394">
        <v>7</v>
      </c>
      <c r="J43" s="394"/>
    </row>
    <row r="44" spans="1:10" s="3" customFormat="1" ht="93" customHeight="1">
      <c r="A44" s="403">
        <v>2282</v>
      </c>
      <c r="B44" s="404"/>
      <c r="C44" s="412" t="str">
        <f>C13</f>
        <v>Окремі заходи по реалізації державних (регіональних) програм, не віднесені до заходів розвитку</v>
      </c>
      <c r="D44" s="413"/>
      <c r="E44" s="75">
        <v>1600</v>
      </c>
      <c r="F44" s="75">
        <v>200</v>
      </c>
      <c r="G44" s="75">
        <v>1700</v>
      </c>
      <c r="H44" s="75">
        <v>200</v>
      </c>
      <c r="I44" s="401" t="str">
        <f>I13</f>
        <v>Для оплати харчування, проживання під час НТЗ, оренда спортивних споруд під час проведення регіональних спортивних заходів, поліграфічні послуги, придбання нагородної атрибутики</v>
      </c>
      <c r="J44" s="401"/>
    </row>
    <row r="45" spans="1:10" s="3" customFormat="1" ht="13.5">
      <c r="A45" s="403"/>
      <c r="B45" s="404"/>
      <c r="C45" s="414" t="s">
        <v>232</v>
      </c>
      <c r="D45" s="415"/>
      <c r="E45" s="230">
        <f>E44</f>
        <v>1600</v>
      </c>
      <c r="F45" s="230">
        <f>F44</f>
        <v>200</v>
      </c>
      <c r="G45" s="230">
        <f>G44</f>
        <v>1700</v>
      </c>
      <c r="H45" s="230">
        <f>H44</f>
        <v>200</v>
      </c>
      <c r="I45" s="402"/>
      <c r="J45" s="402"/>
    </row>
    <row r="46" spans="1:10" s="1" customFormat="1" ht="15" customHeight="1">
      <c r="A46" s="23" t="s">
        <v>150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s="3" customFormat="1" ht="90" customHeight="1">
      <c r="A47" s="130" t="s">
        <v>11</v>
      </c>
      <c r="B47" s="277" t="s">
        <v>15</v>
      </c>
      <c r="C47" s="278"/>
      <c r="D47" s="279"/>
      <c r="E47" s="130" t="s">
        <v>13</v>
      </c>
      <c r="F47" s="130" t="s">
        <v>14</v>
      </c>
      <c r="G47" s="171" t="s">
        <v>165</v>
      </c>
      <c r="H47" s="171" t="s">
        <v>166</v>
      </c>
      <c r="I47" s="171" t="s">
        <v>219</v>
      </c>
      <c r="J47" s="171" t="s">
        <v>220</v>
      </c>
    </row>
    <row r="48" spans="1:10" s="3" customFormat="1" ht="13.5">
      <c r="A48" s="68">
        <v>1</v>
      </c>
      <c r="B48" s="325">
        <v>2</v>
      </c>
      <c r="C48" s="326"/>
      <c r="D48" s="327"/>
      <c r="E48" s="68">
        <v>3</v>
      </c>
      <c r="F48" s="68">
        <v>4</v>
      </c>
      <c r="G48" s="68">
        <v>5</v>
      </c>
      <c r="H48" s="68">
        <v>6</v>
      </c>
      <c r="I48" s="68">
        <v>7</v>
      </c>
      <c r="J48" s="68">
        <v>8</v>
      </c>
    </row>
    <row r="49" spans="1:10" s="3" customFormat="1" ht="13.5">
      <c r="A49" s="68"/>
      <c r="B49" s="395" t="str">
        <f>B18</f>
        <v>затрат</v>
      </c>
      <c r="C49" s="396"/>
      <c r="D49" s="397"/>
      <c r="E49" s="68"/>
      <c r="F49" s="68"/>
      <c r="G49" s="181"/>
      <c r="H49" s="181"/>
      <c r="I49" s="181"/>
      <c r="J49" s="181"/>
    </row>
    <row r="50" spans="1:10" s="3" customFormat="1" ht="30" customHeight="1">
      <c r="A50" s="68"/>
      <c r="B50" s="398" t="str">
        <f aca="true" t="shared" si="0" ref="B50:B65">B19</f>
        <v>кількість навчально-тренувальних зборів з неолімпійських видів спорту з підготовки до всеукраїнських змагань</v>
      </c>
      <c r="C50" s="399"/>
      <c r="D50" s="400"/>
      <c r="E50" s="68" t="str">
        <f>E19</f>
        <v>од.</v>
      </c>
      <c r="F50" s="248" t="str">
        <f>F19</f>
        <v>календарний план заходів</v>
      </c>
      <c r="G50" s="181">
        <f>'8.2'!G7</f>
        <v>17</v>
      </c>
      <c r="H50" s="113">
        <f>J19</f>
        <v>20</v>
      </c>
      <c r="I50" s="181">
        <f>'8.2'!J7</f>
        <v>17</v>
      </c>
      <c r="J50" s="113">
        <f>H50</f>
        <v>20</v>
      </c>
    </row>
    <row r="51" spans="1:10" s="3" customFormat="1" ht="27.75" customHeight="1">
      <c r="A51" s="130"/>
      <c r="B51" s="398" t="str">
        <f t="shared" si="0"/>
        <v>кількість регіональних змагань з неолімпійських видів спорту</v>
      </c>
      <c r="C51" s="399"/>
      <c r="D51" s="400"/>
      <c r="E51" s="68" t="str">
        <f aca="true" t="shared" si="1" ref="E51:E65">E20</f>
        <v>од.</v>
      </c>
      <c r="F51" s="248" t="str">
        <f aca="true" t="shared" si="2" ref="F51:F65">F20</f>
        <v>календарний план заходів</v>
      </c>
      <c r="G51" s="181">
        <f>'8.2'!G8</f>
        <v>76</v>
      </c>
      <c r="H51" s="113">
        <f aca="true" t="shared" si="3" ref="H51:H65">J20</f>
        <v>80</v>
      </c>
      <c r="I51" s="181">
        <f>'8.2'!J8</f>
        <v>76</v>
      </c>
      <c r="J51" s="113">
        <f aca="true" t="shared" si="4" ref="J51:J65">H51</f>
        <v>80</v>
      </c>
    </row>
    <row r="52" spans="1:10" s="3" customFormat="1" ht="31.5" customHeight="1">
      <c r="A52" s="130"/>
      <c r="B52" s="398" t="str">
        <f t="shared" si="0"/>
        <v>кількість всеукраїнських змагань з неолімпійських видів спорту, в яких беруть участь спортсмени збірних команд області</v>
      </c>
      <c r="C52" s="399"/>
      <c r="D52" s="400"/>
      <c r="E52" s="68" t="str">
        <f t="shared" si="1"/>
        <v>од.</v>
      </c>
      <c r="F52" s="248" t="str">
        <f t="shared" si="2"/>
        <v>календарний план заходів</v>
      </c>
      <c r="G52" s="181">
        <f>'8.2'!G9</f>
        <v>57</v>
      </c>
      <c r="H52" s="113">
        <f t="shared" si="3"/>
        <v>57</v>
      </c>
      <c r="I52" s="181">
        <f>'8.2'!J9</f>
        <v>57</v>
      </c>
      <c r="J52" s="113">
        <f t="shared" si="4"/>
        <v>57</v>
      </c>
    </row>
    <row r="53" spans="1:10" s="3" customFormat="1" ht="13.5">
      <c r="A53" s="130"/>
      <c r="B53" s="395" t="str">
        <f t="shared" si="0"/>
        <v>продукту</v>
      </c>
      <c r="C53" s="396"/>
      <c r="D53" s="397"/>
      <c r="E53" s="68">
        <f t="shared" si="1"/>
        <v>0</v>
      </c>
      <c r="F53" s="248">
        <f t="shared" si="2"/>
        <v>0</v>
      </c>
      <c r="G53" s="181">
        <f>'8.2'!G10</f>
        <v>0</v>
      </c>
      <c r="H53" s="113">
        <f t="shared" si="3"/>
        <v>0</v>
      </c>
      <c r="I53" s="181">
        <f>'8.2'!J10</f>
        <v>0</v>
      </c>
      <c r="J53" s="113">
        <f t="shared" si="4"/>
        <v>0</v>
      </c>
    </row>
    <row r="54" spans="1:10" s="3" customFormat="1" ht="39" customHeight="1">
      <c r="A54" s="144"/>
      <c r="B54" s="398" t="str">
        <f t="shared" si="0"/>
        <v>кількість людино-днів навчально-тренувальних зборів з неолімпійських видів спорту з підготовки до всеукраїнських змагань</v>
      </c>
      <c r="C54" s="399"/>
      <c r="D54" s="400"/>
      <c r="E54" s="68" t="str">
        <f t="shared" si="1"/>
        <v>од.</v>
      </c>
      <c r="F54" s="248" t="str">
        <f t="shared" si="2"/>
        <v>внутрішній облік</v>
      </c>
      <c r="G54" s="181">
        <f>'8.2'!G11</f>
        <v>2856</v>
      </c>
      <c r="H54" s="113">
        <f t="shared" si="3"/>
        <v>3360</v>
      </c>
      <c r="I54" s="181">
        <f>'8.2'!J11</f>
        <v>2856</v>
      </c>
      <c r="J54" s="113">
        <f t="shared" si="4"/>
        <v>3360</v>
      </c>
    </row>
    <row r="55" spans="1:10" s="3" customFormat="1" ht="34.5" customHeight="1">
      <c r="A55" s="180"/>
      <c r="B55" s="398" t="str">
        <f t="shared" si="0"/>
        <v>кількість людино-днів участі у регіональних змаганнях з неолімпійських видів спорту</v>
      </c>
      <c r="C55" s="399"/>
      <c r="D55" s="400"/>
      <c r="E55" s="68" t="str">
        <f t="shared" si="1"/>
        <v>од.</v>
      </c>
      <c r="F55" s="248" t="str">
        <f t="shared" si="2"/>
        <v>внутрішній облік</v>
      </c>
      <c r="G55" s="181">
        <f>'8.2'!G12</f>
        <v>7296</v>
      </c>
      <c r="H55" s="113">
        <f t="shared" si="3"/>
        <v>7680</v>
      </c>
      <c r="I55" s="181">
        <f>'8.2'!J12</f>
        <v>7296</v>
      </c>
      <c r="J55" s="113">
        <f t="shared" si="4"/>
        <v>7680</v>
      </c>
    </row>
    <row r="56" spans="1:10" s="3" customFormat="1" ht="36" customHeight="1">
      <c r="A56" s="180"/>
      <c r="B56" s="398" t="str">
        <f t="shared" si="0"/>
        <v>кількість спортсменів збірних команд області, які беруть участь у всеукраїнських змаганнях з неолімпійських видів спорту</v>
      </c>
      <c r="C56" s="399"/>
      <c r="D56" s="400"/>
      <c r="E56" s="68" t="str">
        <f t="shared" si="1"/>
        <v>осіб</v>
      </c>
      <c r="F56" s="248" t="str">
        <f t="shared" si="2"/>
        <v>наказ</v>
      </c>
      <c r="G56" s="181">
        <f>'8.2'!G13</f>
        <v>640</v>
      </c>
      <c r="H56" s="113">
        <f t="shared" si="3"/>
        <v>640</v>
      </c>
      <c r="I56" s="181">
        <f>'8.2'!J13</f>
        <v>640</v>
      </c>
      <c r="J56" s="113">
        <f t="shared" si="4"/>
        <v>640</v>
      </c>
    </row>
    <row r="57" spans="1:10" s="3" customFormat="1" ht="13.5">
      <c r="A57" s="180"/>
      <c r="B57" s="395" t="str">
        <f t="shared" si="0"/>
        <v>ефективності</v>
      </c>
      <c r="C57" s="396"/>
      <c r="D57" s="397"/>
      <c r="E57" s="68">
        <f t="shared" si="1"/>
        <v>0</v>
      </c>
      <c r="F57" s="248">
        <f t="shared" si="2"/>
        <v>0</v>
      </c>
      <c r="G57" s="181">
        <f>'8.2'!G14</f>
        <v>0</v>
      </c>
      <c r="H57" s="113">
        <f t="shared" si="3"/>
        <v>0</v>
      </c>
      <c r="I57" s="181">
        <f>'8.2'!J14</f>
        <v>0</v>
      </c>
      <c r="J57" s="113">
        <f t="shared" si="4"/>
        <v>0</v>
      </c>
    </row>
    <row r="58" spans="1:10" s="3" customFormat="1" ht="43.5" customHeight="1">
      <c r="A58" s="180"/>
      <c r="B58" s="398" t="str">
        <f t="shared" si="0"/>
        <v>середні витрати на один людино-день навчально-тренувальних зборів з неолімпійських видів спорту з підготовки до всеукраїнських змагань</v>
      </c>
      <c r="C58" s="399"/>
      <c r="D58" s="400"/>
      <c r="E58" s="68" t="str">
        <f t="shared" si="1"/>
        <v>грн.</v>
      </c>
      <c r="F58" s="248" t="str">
        <f t="shared" si="2"/>
        <v>розрахунок до кошторису</v>
      </c>
      <c r="G58" s="181">
        <f>'8.2'!G15</f>
        <v>157.56</v>
      </c>
      <c r="H58" s="113">
        <v>157.6</v>
      </c>
      <c r="I58" s="181">
        <f>'8.2'!J15</f>
        <v>175.07</v>
      </c>
      <c r="J58" s="113">
        <v>157.6</v>
      </c>
    </row>
    <row r="59" spans="1:10" s="3" customFormat="1" ht="36" customHeight="1">
      <c r="A59" s="180"/>
      <c r="B59" s="398" t="str">
        <f t="shared" si="0"/>
        <v>середні витрати на один людино-день участі у регіональних змаганнях з неолімпійських видів спорту</v>
      </c>
      <c r="C59" s="399"/>
      <c r="D59" s="400"/>
      <c r="E59" s="68" t="str">
        <f t="shared" si="1"/>
        <v>грн.</v>
      </c>
      <c r="F59" s="248" t="str">
        <f t="shared" si="2"/>
        <v>розрахунок до кошторису</v>
      </c>
      <c r="G59" s="181">
        <f>'8.2'!G16</f>
        <v>75.38</v>
      </c>
      <c r="H59" s="113">
        <f>650000/H55</f>
        <v>84.6</v>
      </c>
      <c r="I59" s="181">
        <f>'8.2'!J16</f>
        <v>82.24</v>
      </c>
      <c r="J59" s="113">
        <f>700000/J55</f>
        <v>91.1</v>
      </c>
    </row>
    <row r="60" spans="1:10" s="3" customFormat="1" ht="42" customHeight="1">
      <c r="A60" s="144"/>
      <c r="B60" s="398" t="str">
        <f t="shared" si="0"/>
        <v>середні витрати на забезпечення участі (проїзд, добові в дорозі) одного спортсмена збірних команд області у всеукраїнських змаганнях з неолімпійських видів спорту</v>
      </c>
      <c r="C60" s="399"/>
      <c r="D60" s="400"/>
      <c r="E60" s="68" t="str">
        <f t="shared" si="1"/>
        <v>грн.</v>
      </c>
      <c r="F60" s="248" t="str">
        <f t="shared" si="2"/>
        <v>розрахунок до кошторису</v>
      </c>
      <c r="G60" s="181">
        <f>'8.2'!G17</f>
        <v>937.5</v>
      </c>
      <c r="H60" s="113">
        <f>700000/H56</f>
        <v>1093.8</v>
      </c>
      <c r="I60" s="181">
        <f>'8.2'!J17</f>
        <v>1093.75</v>
      </c>
      <c r="J60" s="113">
        <f>750000/J56</f>
        <v>1171.9</v>
      </c>
    </row>
    <row r="61" spans="1:10" s="3" customFormat="1" ht="15" customHeight="1">
      <c r="A61" s="144"/>
      <c r="B61" s="395" t="str">
        <f t="shared" si="0"/>
        <v>якості</v>
      </c>
      <c r="C61" s="396"/>
      <c r="D61" s="397"/>
      <c r="E61" s="68">
        <f t="shared" si="1"/>
        <v>0</v>
      </c>
      <c r="F61" s="248">
        <f t="shared" si="2"/>
        <v>0</v>
      </c>
      <c r="G61" s="181">
        <f>'8.2'!G18</f>
        <v>0</v>
      </c>
      <c r="H61" s="113">
        <f t="shared" si="3"/>
        <v>0</v>
      </c>
      <c r="I61" s="181">
        <f>'8.2'!J18</f>
        <v>0</v>
      </c>
      <c r="J61" s="113">
        <f t="shared" si="4"/>
        <v>0</v>
      </c>
    </row>
    <row r="62" spans="1:10" s="3" customFormat="1" ht="45.75" customHeight="1">
      <c r="A62" s="144"/>
      <c r="B62" s="398" t="str">
        <f t="shared" si="0"/>
        <v>динаміка кількості навчально-тренувальних зборів з неолімпійських видів спорту з підготовки до всеукраїнських змагань порівняно з минулим роком</v>
      </c>
      <c r="C62" s="399"/>
      <c r="D62" s="400"/>
      <c r="E62" s="68" t="str">
        <f t="shared" si="1"/>
        <v>%</v>
      </c>
      <c r="F62" s="248" t="str">
        <f t="shared" si="2"/>
        <v>внутрішній облік</v>
      </c>
      <c r="G62" s="181">
        <f>'8.2'!G19</f>
        <v>0</v>
      </c>
      <c r="H62" s="113">
        <f t="shared" si="3"/>
        <v>5</v>
      </c>
      <c r="I62" s="181">
        <f>'8.2'!J19</f>
        <v>0</v>
      </c>
      <c r="J62" s="113">
        <f t="shared" si="4"/>
        <v>5</v>
      </c>
    </row>
    <row r="63" spans="1:10" s="3" customFormat="1" ht="36" customHeight="1">
      <c r="A63" s="144"/>
      <c r="B63" s="398" t="str">
        <f t="shared" si="0"/>
        <v>динаміка кількості спортсменів, які беруть участь у регіональних змаганнях, порівняно з минулим роком</v>
      </c>
      <c r="C63" s="399"/>
      <c r="D63" s="400"/>
      <c r="E63" s="68" t="str">
        <f t="shared" si="1"/>
        <v>%</v>
      </c>
      <c r="F63" s="248" t="str">
        <f t="shared" si="2"/>
        <v>внутрішній облік</v>
      </c>
      <c r="G63" s="181">
        <f>'8.2'!G20</f>
        <v>0</v>
      </c>
      <c r="H63" s="113">
        <f t="shared" si="3"/>
        <v>15</v>
      </c>
      <c r="I63" s="181">
        <f>'8.2'!J20</f>
        <v>0</v>
      </c>
      <c r="J63" s="113">
        <f t="shared" si="4"/>
        <v>15</v>
      </c>
    </row>
    <row r="64" spans="1:10" s="3" customFormat="1" ht="38.25" customHeight="1">
      <c r="A64" s="144"/>
      <c r="B64" s="398" t="str">
        <f t="shared" si="0"/>
        <v>кількість спортсменів регіону, які протягом року посіли призові місця у всеукраїнських змаганнях з неолімпійських видів спорту</v>
      </c>
      <c r="C64" s="399"/>
      <c r="D64" s="400"/>
      <c r="E64" s="68" t="str">
        <f t="shared" si="1"/>
        <v>осіб</v>
      </c>
      <c r="F64" s="248" t="str">
        <f t="shared" si="2"/>
        <v>внутрішній облік</v>
      </c>
      <c r="G64" s="181">
        <f>'8.2'!G21</f>
        <v>129</v>
      </c>
      <c r="H64" s="113">
        <f t="shared" si="3"/>
        <v>130</v>
      </c>
      <c r="I64" s="181">
        <f>'8.2'!J21</f>
        <v>130</v>
      </c>
      <c r="J64" s="113">
        <f t="shared" si="4"/>
        <v>130</v>
      </c>
    </row>
    <row r="65" spans="1:10" s="3" customFormat="1" ht="48" customHeight="1">
      <c r="A65" s="144"/>
      <c r="B65" s="398" t="str">
        <f t="shared" si="0"/>
        <v>динаміка кількості спортсменів регіону, які посіли призові місця у всеукраїнських змаганнях з неолімпійських видів спорту, порівняно з минулим роком</v>
      </c>
      <c r="C65" s="399"/>
      <c r="D65" s="400"/>
      <c r="E65" s="68" t="str">
        <f t="shared" si="1"/>
        <v>%</v>
      </c>
      <c r="F65" s="248" t="str">
        <f t="shared" si="2"/>
        <v>внутрішній облік</v>
      </c>
      <c r="G65" s="181">
        <f>'8.2'!G22</f>
        <v>0</v>
      </c>
      <c r="H65" s="113">
        <f t="shared" si="3"/>
        <v>0</v>
      </c>
      <c r="I65" s="181">
        <f>'8.2'!J22</f>
        <v>0</v>
      </c>
      <c r="J65" s="113">
        <f t="shared" si="4"/>
        <v>0</v>
      </c>
    </row>
    <row r="66" spans="1:10" s="3" customFormat="1" ht="13.5">
      <c r="A66" s="244"/>
      <c r="B66" s="245"/>
      <c r="C66" s="245"/>
      <c r="D66" s="245"/>
      <c r="E66" s="222"/>
      <c r="F66" s="246"/>
      <c r="G66" s="247"/>
      <c r="H66" s="247"/>
      <c r="I66" s="247"/>
      <c r="J66" s="247"/>
    </row>
    <row r="67" spans="1:10" s="3" customFormat="1" ht="28.5" customHeight="1">
      <c r="A67" s="405" t="s">
        <v>221</v>
      </c>
      <c r="B67" s="405"/>
      <c r="C67" s="405"/>
      <c r="D67" s="405"/>
      <c r="E67" s="405"/>
      <c r="F67" s="405"/>
      <c r="G67" s="405"/>
      <c r="H67" s="405"/>
      <c r="I67" s="405"/>
      <c r="J67" s="405"/>
    </row>
    <row r="68" spans="1:10" s="3" customFormat="1" ht="15">
      <c r="A68" s="302" t="s">
        <v>276</v>
      </c>
      <c r="B68" s="302"/>
      <c r="C68" s="302"/>
      <c r="D68" s="302"/>
      <c r="E68" s="302"/>
      <c r="F68" s="302"/>
      <c r="G68" s="302"/>
      <c r="H68" s="302"/>
      <c r="I68" s="302"/>
      <c r="J68" s="302"/>
    </row>
    <row r="69" spans="1:10" s="6" customFormat="1" ht="12.75">
      <c r="A69" s="96"/>
      <c r="B69" s="96"/>
      <c r="C69" s="96"/>
      <c r="D69" s="96"/>
      <c r="E69" s="291"/>
      <c r="F69" s="291"/>
      <c r="G69" s="291"/>
      <c r="H69" s="291"/>
      <c r="I69" s="291"/>
      <c r="J69" s="4"/>
    </row>
    <row r="70" spans="1:11" s="3" customFormat="1" ht="13.5">
      <c r="A70" s="84"/>
      <c r="B70" s="84"/>
      <c r="C70" s="165"/>
      <c r="D70" s="165"/>
      <c r="E70" s="24"/>
      <c r="F70" s="24"/>
      <c r="G70" s="24"/>
      <c r="H70" s="24"/>
      <c r="I70" s="96"/>
      <c r="J70" s="96"/>
      <c r="K70" s="108"/>
    </row>
    <row r="71" spans="1:10" s="14" customFormat="1" ht="15" customHeight="1">
      <c r="A71" s="17" t="s">
        <v>5</v>
      </c>
      <c r="B71" s="17"/>
      <c r="G71" s="15"/>
      <c r="I71" s="236" t="str">
        <f>'14-15'!J35</f>
        <v>ЕРФАН В.Й.</v>
      </c>
      <c r="J71" s="16"/>
    </row>
    <row r="72" spans="1:10" s="7" customFormat="1" ht="12.75">
      <c r="A72" s="21"/>
      <c r="B72" s="21"/>
      <c r="G72" s="5" t="s">
        <v>0</v>
      </c>
      <c r="I72" s="13" t="s">
        <v>1</v>
      </c>
      <c r="J72" s="57"/>
    </row>
    <row r="73" spans="1:10" s="7" customFormat="1" ht="12.75">
      <c r="A73" s="21"/>
      <c r="B73" s="21"/>
      <c r="G73" s="5"/>
      <c r="I73" s="13"/>
      <c r="J73" s="57"/>
    </row>
    <row r="74" spans="1:10" s="14" customFormat="1" ht="15" customHeight="1">
      <c r="A74" s="9" t="s">
        <v>6</v>
      </c>
      <c r="B74" s="9"/>
      <c r="G74" s="18"/>
      <c r="I74" s="236" t="str">
        <f>'14-15'!J38</f>
        <v>ДЗЯМКА М.І.</v>
      </c>
      <c r="J74" s="16"/>
    </row>
    <row r="75" spans="7:10" s="3" customFormat="1" ht="12.75">
      <c r="G75" s="5" t="s">
        <v>0</v>
      </c>
      <c r="I75" s="13" t="s">
        <v>1</v>
      </c>
      <c r="J75" s="57"/>
    </row>
  </sheetData>
  <mergeCells count="96">
    <mergeCell ref="I12:J12"/>
    <mergeCell ref="C41:D42"/>
    <mergeCell ref="A37:J37"/>
    <mergeCell ref="F31:H31"/>
    <mergeCell ref="A41:B42"/>
    <mergeCell ref="G41:H41"/>
    <mergeCell ref="I41:J42"/>
    <mergeCell ref="B32:D32"/>
    <mergeCell ref="B33:D33"/>
    <mergeCell ref="B34:D34"/>
    <mergeCell ref="G10:H10"/>
    <mergeCell ref="I10:J11"/>
    <mergeCell ref="E10:E11"/>
    <mergeCell ref="F10:F11"/>
    <mergeCell ref="I14:J14"/>
    <mergeCell ref="F16:H16"/>
    <mergeCell ref="C44:D44"/>
    <mergeCell ref="C45:D45"/>
    <mergeCell ref="C43:D43"/>
    <mergeCell ref="B28:D28"/>
    <mergeCell ref="B29:D29"/>
    <mergeCell ref="B30:D30"/>
    <mergeCell ref="B31:D31"/>
    <mergeCell ref="A13:B13"/>
    <mergeCell ref="H3:I3"/>
    <mergeCell ref="H2:I2"/>
    <mergeCell ref="H4:I4"/>
    <mergeCell ref="H7:I7"/>
    <mergeCell ref="H6:I6"/>
    <mergeCell ref="I13:J13"/>
    <mergeCell ref="H5:I5"/>
    <mergeCell ref="C10:D11"/>
    <mergeCell ref="C12:D12"/>
    <mergeCell ref="B53:D53"/>
    <mergeCell ref="A14:B14"/>
    <mergeCell ref="B24:D24"/>
    <mergeCell ref="B18:D18"/>
    <mergeCell ref="B19:D19"/>
    <mergeCell ref="B20:D20"/>
    <mergeCell ref="B21:D21"/>
    <mergeCell ref="B16:D16"/>
    <mergeCell ref="A67:J67"/>
    <mergeCell ref="B48:D48"/>
    <mergeCell ref="B49:D49"/>
    <mergeCell ref="A68:J68"/>
    <mergeCell ref="B54:D54"/>
    <mergeCell ref="B50:D50"/>
    <mergeCell ref="B51:D51"/>
    <mergeCell ref="B65:D65"/>
    <mergeCell ref="B59:D59"/>
    <mergeCell ref="B61:D61"/>
    <mergeCell ref="F26:H26"/>
    <mergeCell ref="F27:H27"/>
    <mergeCell ref="B17:D17"/>
    <mergeCell ref="F17:H17"/>
    <mergeCell ref="F19:H19"/>
    <mergeCell ref="F24:H24"/>
    <mergeCell ref="B25:D25"/>
    <mergeCell ref="B26:D26"/>
    <mergeCell ref="B27:D27"/>
    <mergeCell ref="F18:H18"/>
    <mergeCell ref="A10:B11"/>
    <mergeCell ref="F23:H23"/>
    <mergeCell ref="B22:D22"/>
    <mergeCell ref="B23:D23"/>
    <mergeCell ref="F21:H21"/>
    <mergeCell ref="F22:H22"/>
    <mergeCell ref="F20:H20"/>
    <mergeCell ref="A12:B12"/>
    <mergeCell ref="C13:D13"/>
    <mergeCell ref="C14:D14"/>
    <mergeCell ref="F30:H30"/>
    <mergeCell ref="E41:F41"/>
    <mergeCell ref="F32:H32"/>
    <mergeCell ref="F33:H33"/>
    <mergeCell ref="F34:H34"/>
    <mergeCell ref="F25:H25"/>
    <mergeCell ref="A43:B43"/>
    <mergeCell ref="A44:B44"/>
    <mergeCell ref="B64:D64"/>
    <mergeCell ref="B62:D62"/>
    <mergeCell ref="B63:D63"/>
    <mergeCell ref="B60:D60"/>
    <mergeCell ref="F28:H28"/>
    <mergeCell ref="A36:J36"/>
    <mergeCell ref="F29:H29"/>
    <mergeCell ref="I43:J43"/>
    <mergeCell ref="B57:D57"/>
    <mergeCell ref="B58:D58"/>
    <mergeCell ref="B56:D56"/>
    <mergeCell ref="B55:D55"/>
    <mergeCell ref="B52:D52"/>
    <mergeCell ref="I44:J44"/>
    <mergeCell ref="I45:J45"/>
    <mergeCell ref="B47:D47"/>
    <mergeCell ref="A45:B4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8" r:id="rId1"/>
  <rowBreaks count="3" manualBreakCount="3">
    <brk id="21" max="255" man="1"/>
    <brk id="37" max="255" man="1"/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Zeros="0" zoomScaleSheetLayoutView="90" workbookViewId="0" topLeftCell="A1">
      <selection activeCell="H6" sqref="H6"/>
    </sheetView>
  </sheetViews>
  <sheetFormatPr defaultColWidth="9.00390625" defaultRowHeight="12.75"/>
  <cols>
    <col min="1" max="1" width="9.375" style="58" customWidth="1"/>
    <col min="2" max="2" width="69.625" style="58" customWidth="1"/>
    <col min="3" max="10" width="13.50390625" style="58" customWidth="1"/>
    <col min="11" max="16384" width="9.125" style="58" customWidth="1"/>
  </cols>
  <sheetData>
    <row r="1" spans="1:10" ht="15">
      <c r="A1" s="156"/>
      <c r="B1" s="157"/>
      <c r="C1" s="158"/>
      <c r="D1" s="158"/>
      <c r="E1" s="158"/>
      <c r="F1" s="158"/>
      <c r="G1" s="146"/>
      <c r="H1" s="146"/>
      <c r="I1" s="146"/>
      <c r="J1" s="146"/>
    </row>
    <row r="2" spans="1:10" s="80" customFormat="1" ht="15">
      <c r="A2" s="63" t="s">
        <v>188</v>
      </c>
      <c r="B2" s="63"/>
      <c r="C2" s="63"/>
      <c r="D2" s="63"/>
      <c r="E2" s="63"/>
      <c r="F2" s="63"/>
      <c r="G2" s="110"/>
      <c r="H2" s="110"/>
      <c r="I2" s="110"/>
      <c r="J2" s="36" t="s">
        <v>112</v>
      </c>
    </row>
    <row r="3" spans="1:10" ht="15.75" customHeight="1">
      <c r="A3" s="292" t="s">
        <v>3</v>
      </c>
      <c r="B3" s="292" t="s">
        <v>15</v>
      </c>
      <c r="C3" s="292" t="s">
        <v>164</v>
      </c>
      <c r="D3" s="292"/>
      <c r="E3" s="292"/>
      <c r="F3" s="293"/>
      <c r="G3" s="292" t="s">
        <v>174</v>
      </c>
      <c r="H3" s="292"/>
      <c r="I3" s="292"/>
      <c r="J3" s="292"/>
    </row>
    <row r="4" spans="1:10" ht="41.25">
      <c r="A4" s="293"/>
      <c r="B4" s="292"/>
      <c r="C4" s="191" t="s">
        <v>23</v>
      </c>
      <c r="D4" s="130" t="s">
        <v>24</v>
      </c>
      <c r="E4" s="171" t="s">
        <v>116</v>
      </c>
      <c r="F4" s="171" t="s">
        <v>117</v>
      </c>
      <c r="G4" s="191" t="s">
        <v>23</v>
      </c>
      <c r="H4" s="130" t="s">
        <v>24</v>
      </c>
      <c r="I4" s="171" t="s">
        <v>116</v>
      </c>
      <c r="J4" s="171" t="s">
        <v>118</v>
      </c>
    </row>
    <row r="5" spans="1:10" ht="1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</row>
    <row r="6" spans="1:10" s="86" customFormat="1" ht="13.5">
      <c r="A6" s="25"/>
      <c r="B6" s="77" t="s">
        <v>2</v>
      </c>
      <c r="C6" s="111">
        <v>1600</v>
      </c>
      <c r="D6" s="72" t="s">
        <v>160</v>
      </c>
      <c r="E6" s="72" t="s">
        <v>160</v>
      </c>
      <c r="F6" s="112">
        <f>C6</f>
        <v>1600</v>
      </c>
      <c r="G6" s="111">
        <v>1700</v>
      </c>
      <c r="H6" s="72" t="s">
        <v>160</v>
      </c>
      <c r="I6" s="72" t="s">
        <v>160</v>
      </c>
      <c r="J6" s="112">
        <f>G6</f>
        <v>1700</v>
      </c>
    </row>
    <row r="7" spans="1:10" s="86" customFormat="1" ht="13.5">
      <c r="A7" s="25"/>
      <c r="B7" s="77" t="s">
        <v>110</v>
      </c>
      <c r="C7" s="72" t="s">
        <v>160</v>
      </c>
      <c r="D7" s="112"/>
      <c r="E7" s="112"/>
      <c r="F7" s="112"/>
      <c r="G7" s="72" t="s">
        <v>160</v>
      </c>
      <c r="H7" s="112"/>
      <c r="I7" s="112"/>
      <c r="J7" s="112"/>
    </row>
    <row r="8" spans="1:10" s="86" customFormat="1" ht="26.25">
      <c r="A8" s="8">
        <v>25010100</v>
      </c>
      <c r="B8" s="81" t="s">
        <v>7</v>
      </c>
      <c r="C8" s="72" t="s">
        <v>160</v>
      </c>
      <c r="D8" s="112"/>
      <c r="E8" s="112"/>
      <c r="F8" s="112"/>
      <c r="G8" s="72" t="s">
        <v>160</v>
      </c>
      <c r="H8" s="112"/>
      <c r="I8" s="112"/>
      <c r="J8" s="112"/>
    </row>
    <row r="9" spans="1:10" s="35" customFormat="1" ht="13.5">
      <c r="A9" s="8">
        <v>25010200</v>
      </c>
      <c r="B9" s="81" t="s">
        <v>22</v>
      </c>
      <c r="C9" s="72" t="s">
        <v>160</v>
      </c>
      <c r="D9" s="112"/>
      <c r="E9" s="112"/>
      <c r="F9" s="112"/>
      <c r="G9" s="72" t="s">
        <v>160</v>
      </c>
      <c r="H9" s="112"/>
      <c r="I9" s="112"/>
      <c r="J9" s="112"/>
    </row>
    <row r="10" spans="1:10" s="35" customFormat="1" ht="13.5">
      <c r="A10" s="8">
        <v>25010300</v>
      </c>
      <c r="B10" s="81" t="s">
        <v>4</v>
      </c>
      <c r="C10" s="72" t="s">
        <v>160</v>
      </c>
      <c r="D10" s="112"/>
      <c r="E10" s="112"/>
      <c r="F10" s="112"/>
      <c r="G10" s="72" t="s">
        <v>160</v>
      </c>
      <c r="H10" s="112"/>
      <c r="I10" s="112"/>
      <c r="J10" s="112"/>
    </row>
    <row r="11" spans="1:10" s="35" customFormat="1" ht="26.25">
      <c r="A11" s="8">
        <v>25010400</v>
      </c>
      <c r="B11" s="81" t="s">
        <v>8</v>
      </c>
      <c r="C11" s="72" t="s">
        <v>160</v>
      </c>
      <c r="D11" s="112"/>
      <c r="E11" s="112"/>
      <c r="F11" s="112"/>
      <c r="G11" s="72" t="s">
        <v>160</v>
      </c>
      <c r="H11" s="112"/>
      <c r="I11" s="112"/>
      <c r="J11" s="112"/>
    </row>
    <row r="12" spans="1:10" s="35" customFormat="1" ht="13.5">
      <c r="A12" s="8">
        <v>25020100</v>
      </c>
      <c r="B12" s="81" t="s">
        <v>9</v>
      </c>
      <c r="C12" s="72" t="s">
        <v>160</v>
      </c>
      <c r="D12" s="112"/>
      <c r="E12" s="112"/>
      <c r="F12" s="112"/>
      <c r="G12" s="72" t="s">
        <v>160</v>
      </c>
      <c r="H12" s="112"/>
      <c r="I12" s="112"/>
      <c r="J12" s="112"/>
    </row>
    <row r="13" spans="1:10" s="35" customFormat="1" ht="26.25">
      <c r="A13" s="8">
        <v>25020200</v>
      </c>
      <c r="B13" s="82" t="s">
        <v>18</v>
      </c>
      <c r="C13" s="72" t="s">
        <v>160</v>
      </c>
      <c r="D13" s="112"/>
      <c r="E13" s="112"/>
      <c r="F13" s="112"/>
      <c r="G13" s="72" t="s">
        <v>160</v>
      </c>
      <c r="H13" s="112"/>
      <c r="I13" s="112"/>
      <c r="J13" s="112"/>
    </row>
    <row r="14" spans="1:10" s="35" customFormat="1" ht="39">
      <c r="A14" s="8">
        <v>25020300</v>
      </c>
      <c r="B14" s="82" t="s">
        <v>10</v>
      </c>
      <c r="C14" s="72" t="s">
        <v>160</v>
      </c>
      <c r="D14" s="112"/>
      <c r="E14" s="112"/>
      <c r="F14" s="112"/>
      <c r="G14" s="72" t="s">
        <v>160</v>
      </c>
      <c r="H14" s="112"/>
      <c r="I14" s="112"/>
      <c r="J14" s="112"/>
    </row>
    <row r="15" spans="1:10" s="35" customFormat="1" ht="13.5">
      <c r="A15" s="8"/>
      <c r="B15" s="76" t="s">
        <v>98</v>
      </c>
      <c r="C15" s="72" t="s">
        <v>160</v>
      </c>
      <c r="D15" s="112"/>
      <c r="E15" s="112"/>
      <c r="F15" s="112"/>
      <c r="G15" s="72" t="s">
        <v>160</v>
      </c>
      <c r="H15" s="112"/>
      <c r="I15" s="112"/>
      <c r="J15" s="112"/>
    </row>
    <row r="16" spans="1:10" s="86" customFormat="1" ht="26.25">
      <c r="A16" s="2">
        <v>602400</v>
      </c>
      <c r="B16" s="82" t="s">
        <v>20</v>
      </c>
      <c r="C16" s="72" t="s">
        <v>160</v>
      </c>
      <c r="D16" s="113"/>
      <c r="E16" s="113"/>
      <c r="F16" s="113"/>
      <c r="G16" s="72" t="s">
        <v>160</v>
      </c>
      <c r="H16" s="113"/>
      <c r="I16" s="113"/>
      <c r="J16" s="113"/>
    </row>
    <row r="17" spans="1:10" s="86" customFormat="1" ht="13.5">
      <c r="A17" s="2"/>
      <c r="B17" s="76" t="s">
        <v>115</v>
      </c>
      <c r="C17" s="72" t="s">
        <v>160</v>
      </c>
      <c r="D17" s="113"/>
      <c r="E17" s="113"/>
      <c r="F17" s="113"/>
      <c r="G17" s="72" t="s">
        <v>160</v>
      </c>
      <c r="H17" s="113"/>
      <c r="I17" s="113"/>
      <c r="J17" s="113"/>
    </row>
    <row r="18" spans="1:10" s="117" customFormat="1" ht="13.5">
      <c r="A18" s="29"/>
      <c r="B18" s="109" t="s">
        <v>113</v>
      </c>
      <c r="C18" s="164">
        <f>C6</f>
        <v>1600</v>
      </c>
      <c r="D18" s="164"/>
      <c r="E18" s="164"/>
      <c r="F18" s="164">
        <f>F6</f>
        <v>1600</v>
      </c>
      <c r="G18" s="164">
        <f>G6</f>
        <v>1700</v>
      </c>
      <c r="H18" s="164"/>
      <c r="I18" s="164"/>
      <c r="J18" s="164">
        <f>J6</f>
        <v>1700</v>
      </c>
    </row>
    <row r="19" spans="1:10" s="80" customFormat="1" ht="15">
      <c r="A19" s="78"/>
      <c r="B19" s="79"/>
      <c r="C19" s="63"/>
      <c r="D19" s="63"/>
      <c r="E19" s="63"/>
      <c r="F19" s="63"/>
      <c r="G19" s="63"/>
      <c r="H19" s="63"/>
      <c r="I19" s="63"/>
      <c r="J19" s="63"/>
    </row>
  </sheetData>
  <mergeCells count="4">
    <mergeCell ref="G3:J3"/>
    <mergeCell ref="A3:A4"/>
    <mergeCell ref="B3:B4"/>
    <mergeCell ref="C3:F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showZeros="0" zoomScaleSheetLayoutView="80" workbookViewId="0" topLeftCell="A7">
      <selection activeCell="L29" sqref="L29"/>
    </sheetView>
  </sheetViews>
  <sheetFormatPr defaultColWidth="9.00390625" defaultRowHeight="12.75"/>
  <cols>
    <col min="1" max="1" width="13.125" style="58" customWidth="1"/>
    <col min="2" max="2" width="43.00390625" style="58" customWidth="1"/>
    <col min="3" max="14" width="12.625" style="58" customWidth="1"/>
    <col min="15" max="16384" width="9.125" style="58" customWidth="1"/>
  </cols>
  <sheetData>
    <row r="1" spans="12:14" ht="15">
      <c r="L1" s="146"/>
      <c r="M1" s="146"/>
      <c r="N1" s="155"/>
    </row>
    <row r="2" spans="1:14" ht="15">
      <c r="A2" s="63" t="s">
        <v>159</v>
      </c>
      <c r="B2" s="63"/>
      <c r="C2" s="63"/>
      <c r="D2" s="63"/>
      <c r="E2" s="63"/>
      <c r="F2" s="63"/>
      <c r="G2" s="63"/>
      <c r="H2" s="63"/>
      <c r="I2" s="63"/>
      <c r="J2" s="63"/>
      <c r="L2" s="146"/>
      <c r="M2" s="146"/>
      <c r="N2" s="155"/>
    </row>
    <row r="3" spans="1:14" ht="15">
      <c r="A3" s="61" t="s">
        <v>189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4"/>
      <c r="M3" s="64"/>
      <c r="N3" s="36" t="s">
        <v>112</v>
      </c>
    </row>
    <row r="4" spans="1:14" s="86" customFormat="1" ht="13.5">
      <c r="A4" s="284" t="s">
        <v>157</v>
      </c>
      <c r="B4" s="284" t="s">
        <v>97</v>
      </c>
      <c r="C4" s="310" t="s">
        <v>171</v>
      </c>
      <c r="D4" s="311"/>
      <c r="E4" s="311"/>
      <c r="F4" s="312"/>
      <c r="G4" s="310" t="s">
        <v>172</v>
      </c>
      <c r="H4" s="311"/>
      <c r="I4" s="311"/>
      <c r="J4" s="312"/>
      <c r="K4" s="310" t="s">
        <v>173</v>
      </c>
      <c r="L4" s="311"/>
      <c r="M4" s="311"/>
      <c r="N4" s="312"/>
    </row>
    <row r="5" spans="1:14" s="86" customFormat="1" ht="60" customHeight="1">
      <c r="A5" s="275"/>
      <c r="B5" s="275"/>
      <c r="C5" s="191" t="s">
        <v>23</v>
      </c>
      <c r="D5" s="130" t="s">
        <v>24</v>
      </c>
      <c r="E5" s="171" t="s">
        <v>116</v>
      </c>
      <c r="F5" s="171" t="s">
        <v>119</v>
      </c>
      <c r="G5" s="191" t="s">
        <v>23</v>
      </c>
      <c r="H5" s="130" t="s">
        <v>24</v>
      </c>
      <c r="I5" s="171" t="s">
        <v>116</v>
      </c>
      <c r="J5" s="171" t="s">
        <v>120</v>
      </c>
      <c r="K5" s="191" t="s">
        <v>23</v>
      </c>
      <c r="L5" s="130" t="s">
        <v>24</v>
      </c>
      <c r="M5" s="171" t="s">
        <v>116</v>
      </c>
      <c r="N5" s="171" t="s">
        <v>19</v>
      </c>
    </row>
    <row r="6" spans="1:14" s="86" customFormat="1" ht="13.5">
      <c r="A6" s="68">
        <v>1</v>
      </c>
      <c r="B6" s="6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28">
        <v>14</v>
      </c>
    </row>
    <row r="7" spans="1:14" s="86" customFormat="1" ht="13.5">
      <c r="A7" s="132">
        <v>2000</v>
      </c>
      <c r="B7" s="120" t="s">
        <v>25</v>
      </c>
      <c r="C7" s="126">
        <f aca="true" t="shared" si="0" ref="C7:N7">C8+C13+C30+C33+C37+C41</f>
        <v>1200.3</v>
      </c>
      <c r="D7" s="126">
        <f t="shared" si="0"/>
        <v>0</v>
      </c>
      <c r="E7" s="126">
        <f t="shared" si="0"/>
        <v>0</v>
      </c>
      <c r="F7" s="126">
        <f t="shared" si="0"/>
        <v>1200.3</v>
      </c>
      <c r="G7" s="126">
        <f t="shared" si="0"/>
        <v>1200</v>
      </c>
      <c r="H7" s="126">
        <f t="shared" si="0"/>
        <v>0</v>
      </c>
      <c r="I7" s="126">
        <f t="shared" si="0"/>
        <v>0</v>
      </c>
      <c r="J7" s="126">
        <f t="shared" si="0"/>
        <v>1200</v>
      </c>
      <c r="K7" s="126">
        <f t="shared" si="0"/>
        <v>1400</v>
      </c>
      <c r="L7" s="126">
        <f t="shared" si="0"/>
        <v>0</v>
      </c>
      <c r="M7" s="126">
        <f t="shared" si="0"/>
        <v>0</v>
      </c>
      <c r="N7" s="126">
        <f t="shared" si="0"/>
        <v>1400</v>
      </c>
    </row>
    <row r="8" spans="1:14" s="86" customFormat="1" ht="13.5">
      <c r="A8" s="132">
        <v>2100</v>
      </c>
      <c r="B8" s="120" t="s">
        <v>26</v>
      </c>
      <c r="C8" s="126">
        <f>C9+C12</f>
        <v>0</v>
      </c>
      <c r="D8" s="126">
        <f>D9+D12</f>
        <v>0</v>
      </c>
      <c r="E8" s="126">
        <f>E9+E12</f>
        <v>0</v>
      </c>
      <c r="F8" s="126">
        <f>F9+F12</f>
        <v>0</v>
      </c>
      <c r="G8" s="126">
        <f aca="true" t="shared" si="1" ref="G8:N8">G9+G12</f>
        <v>0</v>
      </c>
      <c r="H8" s="126">
        <f t="shared" si="1"/>
        <v>0</v>
      </c>
      <c r="I8" s="126">
        <f t="shared" si="1"/>
        <v>0</v>
      </c>
      <c r="J8" s="126">
        <f t="shared" si="1"/>
        <v>0</v>
      </c>
      <c r="K8" s="126">
        <f t="shared" si="1"/>
        <v>0</v>
      </c>
      <c r="L8" s="126">
        <f t="shared" si="1"/>
        <v>0</v>
      </c>
      <c r="M8" s="126">
        <f t="shared" si="1"/>
        <v>0</v>
      </c>
      <c r="N8" s="126">
        <f t="shared" si="1"/>
        <v>0</v>
      </c>
    </row>
    <row r="9" spans="1:14" s="86" customFormat="1" ht="13.5">
      <c r="A9" s="133">
        <v>2110</v>
      </c>
      <c r="B9" s="121" t="s">
        <v>27</v>
      </c>
      <c r="C9" s="127">
        <f>SUM(C10:C11)</f>
        <v>0</v>
      </c>
      <c r="D9" s="127">
        <f>SUM(D10:D11)</f>
        <v>0</v>
      </c>
      <c r="E9" s="127">
        <f>SUM(E10:E11)</f>
        <v>0</v>
      </c>
      <c r="F9" s="127">
        <f>SUM(F10:F11)</f>
        <v>0</v>
      </c>
      <c r="G9" s="127">
        <f aca="true" t="shared" si="2" ref="G9:N9">SUM(G10:G11)</f>
        <v>0</v>
      </c>
      <c r="H9" s="127">
        <f t="shared" si="2"/>
        <v>0</v>
      </c>
      <c r="I9" s="127">
        <f t="shared" si="2"/>
        <v>0</v>
      </c>
      <c r="J9" s="127">
        <f t="shared" si="2"/>
        <v>0</v>
      </c>
      <c r="K9" s="127">
        <f t="shared" si="2"/>
        <v>0</v>
      </c>
      <c r="L9" s="127">
        <f t="shared" si="2"/>
        <v>0</v>
      </c>
      <c r="M9" s="127">
        <f t="shared" si="2"/>
        <v>0</v>
      </c>
      <c r="N9" s="127">
        <f t="shared" si="2"/>
        <v>0</v>
      </c>
    </row>
    <row r="10" spans="1:14" s="86" customFormat="1" ht="13.5">
      <c r="A10" s="133">
        <v>2111</v>
      </c>
      <c r="B10" s="121" t="s">
        <v>28</v>
      </c>
      <c r="C10" s="127"/>
      <c r="D10" s="127"/>
      <c r="E10" s="127"/>
      <c r="F10" s="127">
        <f aca="true" t="shared" si="3" ref="F10:F36">C10+D10</f>
        <v>0</v>
      </c>
      <c r="G10" s="127"/>
      <c r="H10" s="127"/>
      <c r="I10" s="127"/>
      <c r="J10" s="127">
        <f>G10+H10</f>
        <v>0</v>
      </c>
      <c r="K10" s="127"/>
      <c r="L10" s="127"/>
      <c r="M10" s="127"/>
      <c r="N10" s="127">
        <f>K10+L10</f>
        <v>0</v>
      </c>
    </row>
    <row r="11" spans="1:14" s="86" customFormat="1" ht="13.5">
      <c r="A11" s="133">
        <v>2112</v>
      </c>
      <c r="B11" s="121" t="s">
        <v>29</v>
      </c>
      <c r="C11" s="127"/>
      <c r="D11" s="127"/>
      <c r="E11" s="127"/>
      <c r="F11" s="127">
        <f t="shared" si="3"/>
        <v>0</v>
      </c>
      <c r="G11" s="127"/>
      <c r="H11" s="127"/>
      <c r="I11" s="127"/>
      <c r="J11" s="127">
        <f>G11+H11</f>
        <v>0</v>
      </c>
      <c r="K11" s="127"/>
      <c r="L11" s="127"/>
      <c r="M11" s="127"/>
      <c r="N11" s="127">
        <f>K11+L11</f>
        <v>0</v>
      </c>
    </row>
    <row r="12" spans="1:14" s="86" customFormat="1" ht="13.5">
      <c r="A12" s="133">
        <v>2120</v>
      </c>
      <c r="B12" s="121" t="s">
        <v>30</v>
      </c>
      <c r="C12" s="127"/>
      <c r="D12" s="127"/>
      <c r="E12" s="127"/>
      <c r="F12" s="127">
        <f t="shared" si="3"/>
        <v>0</v>
      </c>
      <c r="G12" s="127"/>
      <c r="H12" s="127"/>
      <c r="I12" s="127"/>
      <c r="J12" s="127">
        <f>G12+H12</f>
        <v>0</v>
      </c>
      <c r="K12" s="127"/>
      <c r="L12" s="127"/>
      <c r="M12" s="127"/>
      <c r="N12" s="127">
        <f>K12+L12</f>
        <v>0</v>
      </c>
    </row>
    <row r="13" spans="1:14" s="86" customFormat="1" ht="13.5">
      <c r="A13" s="132">
        <v>2200</v>
      </c>
      <c r="B13" s="120" t="s">
        <v>31</v>
      </c>
      <c r="C13" s="126">
        <f>C14+C15+C16+C17+C18+C19+C20+C27</f>
        <v>1200.3</v>
      </c>
      <c r="D13" s="126">
        <f>D14+D15+D16+D17+D18+D19+D20+D27</f>
        <v>0</v>
      </c>
      <c r="E13" s="126">
        <f>E14+E15+E16+E17+E18+E19+E20+E27</f>
        <v>0</v>
      </c>
      <c r="F13" s="126">
        <f>F14+F15+F16+F17+F18+F19+F20+F27</f>
        <v>1200.3</v>
      </c>
      <c r="G13" s="126">
        <f aca="true" t="shared" si="4" ref="G13:N13">G14+G15+G16+G17+G18+G19+G20+G27</f>
        <v>1200</v>
      </c>
      <c r="H13" s="126">
        <f t="shared" si="4"/>
        <v>0</v>
      </c>
      <c r="I13" s="126">
        <f t="shared" si="4"/>
        <v>0</v>
      </c>
      <c r="J13" s="126">
        <f t="shared" si="4"/>
        <v>1200</v>
      </c>
      <c r="K13" s="126">
        <f t="shared" si="4"/>
        <v>1400</v>
      </c>
      <c r="L13" s="126">
        <f t="shared" si="4"/>
        <v>0</v>
      </c>
      <c r="M13" s="126">
        <f t="shared" si="4"/>
        <v>0</v>
      </c>
      <c r="N13" s="126">
        <f t="shared" si="4"/>
        <v>1400</v>
      </c>
    </row>
    <row r="14" spans="1:14" s="86" customFormat="1" ht="13.5">
      <c r="A14" s="133">
        <v>2210</v>
      </c>
      <c r="B14" s="121" t="s">
        <v>32</v>
      </c>
      <c r="C14" s="127"/>
      <c r="D14" s="127"/>
      <c r="E14" s="127"/>
      <c r="F14" s="127">
        <f t="shared" si="3"/>
        <v>0</v>
      </c>
      <c r="G14" s="127"/>
      <c r="H14" s="127"/>
      <c r="I14" s="127"/>
      <c r="J14" s="127">
        <f aca="true" t="shared" si="5" ref="J14:J19">G14+H14</f>
        <v>0</v>
      </c>
      <c r="K14" s="127"/>
      <c r="L14" s="127"/>
      <c r="M14" s="127"/>
      <c r="N14" s="127">
        <f aca="true" t="shared" si="6" ref="N14:N19">K14+L14</f>
        <v>0</v>
      </c>
    </row>
    <row r="15" spans="1:14" s="86" customFormat="1" ht="13.5">
      <c r="A15" s="133">
        <v>2220</v>
      </c>
      <c r="B15" s="121" t="s">
        <v>33</v>
      </c>
      <c r="C15" s="127"/>
      <c r="D15" s="127"/>
      <c r="E15" s="127"/>
      <c r="F15" s="127">
        <f t="shared" si="3"/>
        <v>0</v>
      </c>
      <c r="G15" s="127"/>
      <c r="H15" s="127"/>
      <c r="I15" s="127"/>
      <c r="J15" s="127">
        <f t="shared" si="5"/>
        <v>0</v>
      </c>
      <c r="K15" s="127"/>
      <c r="L15" s="127"/>
      <c r="M15" s="127"/>
      <c r="N15" s="127">
        <f t="shared" si="6"/>
        <v>0</v>
      </c>
    </row>
    <row r="16" spans="1:14" s="86" customFormat="1" ht="13.5">
      <c r="A16" s="133">
        <v>2230</v>
      </c>
      <c r="B16" s="121" t="s">
        <v>34</v>
      </c>
      <c r="C16" s="127"/>
      <c r="D16" s="127"/>
      <c r="E16" s="127"/>
      <c r="F16" s="127">
        <f t="shared" si="3"/>
        <v>0</v>
      </c>
      <c r="G16" s="127"/>
      <c r="H16" s="127"/>
      <c r="I16" s="127"/>
      <c r="J16" s="127">
        <f t="shared" si="5"/>
        <v>0</v>
      </c>
      <c r="K16" s="127"/>
      <c r="L16" s="127"/>
      <c r="M16" s="127"/>
      <c r="N16" s="127">
        <f t="shared" si="6"/>
        <v>0</v>
      </c>
    </row>
    <row r="17" spans="1:14" s="86" customFormat="1" ht="13.5">
      <c r="A17" s="133">
        <v>2240</v>
      </c>
      <c r="B17" s="121" t="s">
        <v>35</v>
      </c>
      <c r="C17" s="127"/>
      <c r="D17" s="127"/>
      <c r="E17" s="127"/>
      <c r="F17" s="127">
        <f t="shared" si="3"/>
        <v>0</v>
      </c>
      <c r="G17" s="127"/>
      <c r="H17" s="127"/>
      <c r="I17" s="127"/>
      <c r="J17" s="127">
        <f t="shared" si="5"/>
        <v>0</v>
      </c>
      <c r="K17" s="127"/>
      <c r="L17" s="127"/>
      <c r="M17" s="127"/>
      <c r="N17" s="127">
        <f t="shared" si="6"/>
        <v>0</v>
      </c>
    </row>
    <row r="18" spans="1:14" s="86" customFormat="1" ht="13.5">
      <c r="A18" s="133">
        <v>2250</v>
      </c>
      <c r="B18" s="121" t="s">
        <v>36</v>
      </c>
      <c r="C18" s="127"/>
      <c r="D18" s="127"/>
      <c r="E18" s="127"/>
      <c r="F18" s="127">
        <f t="shared" si="3"/>
        <v>0</v>
      </c>
      <c r="G18" s="127"/>
      <c r="H18" s="127"/>
      <c r="I18" s="127"/>
      <c r="J18" s="127">
        <f t="shared" si="5"/>
        <v>0</v>
      </c>
      <c r="K18" s="127"/>
      <c r="L18" s="127"/>
      <c r="M18" s="127"/>
      <c r="N18" s="127">
        <f t="shared" si="6"/>
        <v>0</v>
      </c>
    </row>
    <row r="19" spans="1:14" s="86" customFormat="1" ht="13.5">
      <c r="A19" s="133">
        <v>2260</v>
      </c>
      <c r="B19" s="121" t="s">
        <v>37</v>
      </c>
      <c r="C19" s="127"/>
      <c r="D19" s="127"/>
      <c r="E19" s="127"/>
      <c r="F19" s="127">
        <f t="shared" si="3"/>
        <v>0</v>
      </c>
      <c r="G19" s="127"/>
      <c r="H19" s="127"/>
      <c r="I19" s="127"/>
      <c r="J19" s="127">
        <f t="shared" si="5"/>
        <v>0</v>
      </c>
      <c r="K19" s="127"/>
      <c r="L19" s="127"/>
      <c r="M19" s="127"/>
      <c r="N19" s="127">
        <f t="shared" si="6"/>
        <v>0</v>
      </c>
    </row>
    <row r="20" spans="1:14" s="86" customFormat="1" ht="13.5">
      <c r="A20" s="133">
        <v>2270</v>
      </c>
      <c r="B20" s="121" t="s">
        <v>38</v>
      </c>
      <c r="C20" s="127">
        <f>SUM(C21:C26)</f>
        <v>0</v>
      </c>
      <c r="D20" s="127">
        <f>SUM(D21:D26)</f>
        <v>0</v>
      </c>
      <c r="E20" s="127">
        <f>SUM(E21:E26)</f>
        <v>0</v>
      </c>
      <c r="F20" s="127">
        <f>SUM(F21:F26)</f>
        <v>0</v>
      </c>
      <c r="G20" s="127">
        <f aca="true" t="shared" si="7" ref="G20:N20">SUM(G21:G26)</f>
        <v>0</v>
      </c>
      <c r="H20" s="127">
        <f t="shared" si="7"/>
        <v>0</v>
      </c>
      <c r="I20" s="127">
        <f t="shared" si="7"/>
        <v>0</v>
      </c>
      <c r="J20" s="127">
        <f t="shared" si="7"/>
        <v>0</v>
      </c>
      <c r="K20" s="127">
        <f t="shared" si="7"/>
        <v>0</v>
      </c>
      <c r="L20" s="127">
        <f t="shared" si="7"/>
        <v>0</v>
      </c>
      <c r="M20" s="127">
        <f t="shared" si="7"/>
        <v>0</v>
      </c>
      <c r="N20" s="127">
        <f t="shared" si="7"/>
        <v>0</v>
      </c>
    </row>
    <row r="21" spans="1:14" s="86" customFormat="1" ht="13.5">
      <c r="A21" s="133">
        <v>2271</v>
      </c>
      <c r="B21" s="121" t="s">
        <v>39</v>
      </c>
      <c r="C21" s="127"/>
      <c r="D21" s="127"/>
      <c r="E21" s="127"/>
      <c r="F21" s="127">
        <f t="shared" si="3"/>
        <v>0</v>
      </c>
      <c r="G21" s="127"/>
      <c r="H21" s="127"/>
      <c r="I21" s="127"/>
      <c r="J21" s="127">
        <f aca="true" t="shared" si="8" ref="J21:J26">G21+H21</f>
        <v>0</v>
      </c>
      <c r="K21" s="127"/>
      <c r="L21" s="127"/>
      <c r="M21" s="127"/>
      <c r="N21" s="127">
        <f aca="true" t="shared" si="9" ref="N21:N26">K21+L21</f>
        <v>0</v>
      </c>
    </row>
    <row r="22" spans="1:14" s="86" customFormat="1" ht="13.5">
      <c r="A22" s="133">
        <v>2272</v>
      </c>
      <c r="B22" s="121" t="s">
        <v>40</v>
      </c>
      <c r="C22" s="127"/>
      <c r="D22" s="127"/>
      <c r="E22" s="127"/>
      <c r="F22" s="127">
        <f t="shared" si="3"/>
        <v>0</v>
      </c>
      <c r="G22" s="127"/>
      <c r="H22" s="127"/>
      <c r="I22" s="127"/>
      <c r="J22" s="127">
        <f t="shared" si="8"/>
        <v>0</v>
      </c>
      <c r="K22" s="127"/>
      <c r="L22" s="127"/>
      <c r="M22" s="127"/>
      <c r="N22" s="127">
        <f t="shared" si="9"/>
        <v>0</v>
      </c>
    </row>
    <row r="23" spans="1:14" s="117" customFormat="1" ht="13.5">
      <c r="A23" s="133">
        <v>2273</v>
      </c>
      <c r="B23" s="121" t="s">
        <v>41</v>
      </c>
      <c r="C23" s="127"/>
      <c r="D23" s="127"/>
      <c r="E23" s="127"/>
      <c r="F23" s="127">
        <f t="shared" si="3"/>
        <v>0</v>
      </c>
      <c r="G23" s="127"/>
      <c r="H23" s="127"/>
      <c r="I23" s="127"/>
      <c r="J23" s="127">
        <f t="shared" si="8"/>
        <v>0</v>
      </c>
      <c r="K23" s="127"/>
      <c r="L23" s="127"/>
      <c r="M23" s="127"/>
      <c r="N23" s="127">
        <f t="shared" si="9"/>
        <v>0</v>
      </c>
    </row>
    <row r="24" spans="1:14" s="86" customFormat="1" ht="13.5">
      <c r="A24" s="133">
        <v>2274</v>
      </c>
      <c r="B24" s="121" t="s">
        <v>42</v>
      </c>
      <c r="C24" s="127"/>
      <c r="D24" s="127"/>
      <c r="E24" s="127"/>
      <c r="F24" s="127">
        <f t="shared" si="3"/>
        <v>0</v>
      </c>
      <c r="G24" s="127"/>
      <c r="H24" s="127"/>
      <c r="I24" s="127"/>
      <c r="J24" s="127">
        <f t="shared" si="8"/>
        <v>0</v>
      </c>
      <c r="K24" s="127"/>
      <c r="L24" s="127"/>
      <c r="M24" s="127"/>
      <c r="N24" s="127">
        <f t="shared" si="9"/>
        <v>0</v>
      </c>
    </row>
    <row r="25" spans="1:14" s="118" customFormat="1" ht="26.25">
      <c r="A25" s="133">
        <v>2275</v>
      </c>
      <c r="B25" s="121" t="s">
        <v>223</v>
      </c>
      <c r="C25" s="127"/>
      <c r="D25" s="127"/>
      <c r="E25" s="127"/>
      <c r="F25" s="127">
        <f>C25+D25</f>
        <v>0</v>
      </c>
      <c r="G25" s="127"/>
      <c r="H25" s="127"/>
      <c r="I25" s="127"/>
      <c r="J25" s="127">
        <f t="shared" si="8"/>
        <v>0</v>
      </c>
      <c r="K25" s="127"/>
      <c r="L25" s="127"/>
      <c r="M25" s="127"/>
      <c r="N25" s="127">
        <f t="shared" si="9"/>
        <v>0</v>
      </c>
    </row>
    <row r="26" spans="1:14" s="118" customFormat="1" ht="13.5">
      <c r="A26" s="133">
        <v>2276</v>
      </c>
      <c r="B26" s="121" t="s">
        <v>108</v>
      </c>
      <c r="C26" s="127"/>
      <c r="D26" s="127"/>
      <c r="E26" s="127"/>
      <c r="F26" s="127">
        <f t="shared" si="3"/>
        <v>0</v>
      </c>
      <c r="G26" s="127"/>
      <c r="H26" s="127"/>
      <c r="I26" s="127"/>
      <c r="J26" s="127">
        <f t="shared" si="8"/>
        <v>0</v>
      </c>
      <c r="K26" s="127"/>
      <c r="L26" s="127"/>
      <c r="M26" s="127"/>
      <c r="N26" s="127">
        <f t="shared" si="9"/>
        <v>0</v>
      </c>
    </row>
    <row r="27" spans="1:14" s="118" customFormat="1" ht="26.25">
      <c r="A27" s="133">
        <v>2280</v>
      </c>
      <c r="B27" s="121" t="s">
        <v>43</v>
      </c>
      <c r="C27" s="127">
        <f>SUM(C28:C29)</f>
        <v>1200.3</v>
      </c>
      <c r="D27" s="127">
        <f>SUM(D28:D29)</f>
        <v>0</v>
      </c>
      <c r="E27" s="127">
        <f>SUM(E28:E29)</f>
        <v>0</v>
      </c>
      <c r="F27" s="127">
        <f>SUM(F28:F29)</f>
        <v>1200.3</v>
      </c>
      <c r="G27" s="127">
        <f aca="true" t="shared" si="10" ref="G27:N27">SUM(G28:G29)</f>
        <v>1200</v>
      </c>
      <c r="H27" s="127">
        <f t="shared" si="10"/>
        <v>0</v>
      </c>
      <c r="I27" s="127">
        <f t="shared" si="10"/>
        <v>0</v>
      </c>
      <c r="J27" s="127">
        <f t="shared" si="10"/>
        <v>1200</v>
      </c>
      <c r="K27" s="127">
        <f t="shared" si="10"/>
        <v>1400</v>
      </c>
      <c r="L27" s="127">
        <f t="shared" si="10"/>
        <v>0</v>
      </c>
      <c r="M27" s="127">
        <f t="shared" si="10"/>
        <v>0</v>
      </c>
      <c r="N27" s="127">
        <f t="shared" si="10"/>
        <v>1400</v>
      </c>
    </row>
    <row r="28" spans="1:14" s="118" customFormat="1" ht="26.25">
      <c r="A28" s="133">
        <v>2281</v>
      </c>
      <c r="B28" s="121" t="s">
        <v>44</v>
      </c>
      <c r="C28" s="127"/>
      <c r="D28" s="127"/>
      <c r="E28" s="127"/>
      <c r="F28" s="127">
        <f t="shared" si="3"/>
        <v>0</v>
      </c>
      <c r="G28" s="127"/>
      <c r="H28" s="127"/>
      <c r="I28" s="127"/>
      <c r="J28" s="127">
        <f>G28+H28</f>
        <v>0</v>
      </c>
      <c r="K28" s="127"/>
      <c r="L28" s="127"/>
      <c r="M28" s="127"/>
      <c r="N28" s="127">
        <f>K28+L28</f>
        <v>0</v>
      </c>
    </row>
    <row r="29" spans="1:14" s="86" customFormat="1" ht="27" customHeight="1">
      <c r="A29" s="133">
        <v>2282</v>
      </c>
      <c r="B29" s="121" t="s">
        <v>45</v>
      </c>
      <c r="C29" s="127">
        <v>1200.3</v>
      </c>
      <c r="D29" s="127"/>
      <c r="E29" s="127"/>
      <c r="F29" s="127">
        <f t="shared" si="3"/>
        <v>1200.3</v>
      </c>
      <c r="G29" s="127">
        <v>1200</v>
      </c>
      <c r="H29" s="127"/>
      <c r="I29" s="127"/>
      <c r="J29" s="127">
        <f>G29+H29</f>
        <v>1200</v>
      </c>
      <c r="K29" s="127">
        <v>1400</v>
      </c>
      <c r="L29" s="127"/>
      <c r="M29" s="127"/>
      <c r="N29" s="127">
        <f>K29+L29</f>
        <v>1400</v>
      </c>
    </row>
    <row r="30" spans="1:14" s="86" customFormat="1" ht="13.5">
      <c r="A30" s="132">
        <v>2400</v>
      </c>
      <c r="B30" s="120" t="s">
        <v>46</v>
      </c>
      <c r="C30" s="126">
        <f>SUM(C31:C32)</f>
        <v>0</v>
      </c>
      <c r="D30" s="126">
        <f>SUM(D31:D32)</f>
        <v>0</v>
      </c>
      <c r="E30" s="126">
        <f>SUM(E31:E32)</f>
        <v>0</v>
      </c>
      <c r="F30" s="126">
        <f>SUM(F31:F32)</f>
        <v>0</v>
      </c>
      <c r="G30" s="126">
        <f aca="true" t="shared" si="11" ref="G30:N30">SUM(G31:G32)</f>
        <v>0</v>
      </c>
      <c r="H30" s="126">
        <f t="shared" si="11"/>
        <v>0</v>
      </c>
      <c r="I30" s="126">
        <f t="shared" si="11"/>
        <v>0</v>
      </c>
      <c r="J30" s="126">
        <f t="shared" si="11"/>
        <v>0</v>
      </c>
      <c r="K30" s="126">
        <f t="shared" si="11"/>
        <v>0</v>
      </c>
      <c r="L30" s="126">
        <f t="shared" si="11"/>
        <v>0</v>
      </c>
      <c r="M30" s="126">
        <f t="shared" si="11"/>
        <v>0</v>
      </c>
      <c r="N30" s="126">
        <f t="shared" si="11"/>
        <v>0</v>
      </c>
    </row>
    <row r="31" spans="1:14" s="86" customFormat="1" ht="13.5">
      <c r="A31" s="133">
        <v>2410</v>
      </c>
      <c r="B31" s="121" t="s">
        <v>47</v>
      </c>
      <c r="C31" s="127"/>
      <c r="D31" s="127"/>
      <c r="E31" s="127"/>
      <c r="F31" s="127">
        <f t="shared" si="3"/>
        <v>0</v>
      </c>
      <c r="G31" s="127"/>
      <c r="H31" s="127"/>
      <c r="I31" s="127"/>
      <c r="J31" s="127">
        <f aca="true" t="shared" si="12" ref="J31:J36">G31+H31</f>
        <v>0</v>
      </c>
      <c r="K31" s="127"/>
      <c r="L31" s="127"/>
      <c r="M31" s="127"/>
      <c r="N31" s="127">
        <f aca="true" t="shared" si="13" ref="N31:N36">K31+L31</f>
        <v>0</v>
      </c>
    </row>
    <row r="32" spans="1:14" s="86" customFormat="1" ht="13.5">
      <c r="A32" s="133">
        <v>2420</v>
      </c>
      <c r="B32" s="121" t="s">
        <v>48</v>
      </c>
      <c r="C32" s="127"/>
      <c r="D32" s="127"/>
      <c r="E32" s="127"/>
      <c r="F32" s="127">
        <f t="shared" si="3"/>
        <v>0</v>
      </c>
      <c r="G32" s="127"/>
      <c r="H32" s="127"/>
      <c r="I32" s="127"/>
      <c r="J32" s="127">
        <f t="shared" si="12"/>
        <v>0</v>
      </c>
      <c r="K32" s="127"/>
      <c r="L32" s="127"/>
      <c r="M32" s="127"/>
      <c r="N32" s="127">
        <f t="shared" si="13"/>
        <v>0</v>
      </c>
    </row>
    <row r="33" spans="1:14" s="86" customFormat="1" ht="13.5">
      <c r="A33" s="132">
        <v>2600</v>
      </c>
      <c r="B33" s="120" t="s">
        <v>49</v>
      </c>
      <c r="C33" s="126">
        <f>SUM(C34:C36)</f>
        <v>0</v>
      </c>
      <c r="D33" s="126">
        <f>SUM(D34:D36)</f>
        <v>0</v>
      </c>
      <c r="E33" s="126">
        <f>SUM(E34:E36)</f>
        <v>0</v>
      </c>
      <c r="F33" s="126">
        <f t="shared" si="3"/>
        <v>0</v>
      </c>
      <c r="G33" s="126">
        <f>SUM(G34:G36)</f>
        <v>0</v>
      </c>
      <c r="H33" s="126">
        <f>SUM(H34:H36)</f>
        <v>0</v>
      </c>
      <c r="I33" s="126">
        <f>SUM(I34:I36)</f>
        <v>0</v>
      </c>
      <c r="J33" s="126">
        <f t="shared" si="12"/>
        <v>0</v>
      </c>
      <c r="K33" s="126">
        <f>SUM(K34:K36)</f>
        <v>0</v>
      </c>
      <c r="L33" s="126">
        <f>SUM(L34:L36)</f>
        <v>0</v>
      </c>
      <c r="M33" s="126">
        <f>SUM(M34:M36)</f>
        <v>0</v>
      </c>
      <c r="N33" s="126">
        <f t="shared" si="13"/>
        <v>0</v>
      </c>
    </row>
    <row r="34" spans="1:14" s="86" customFormat="1" ht="26.25">
      <c r="A34" s="133">
        <v>2610</v>
      </c>
      <c r="B34" s="121" t="s">
        <v>50</v>
      </c>
      <c r="C34" s="127"/>
      <c r="D34" s="127"/>
      <c r="E34" s="127"/>
      <c r="F34" s="127">
        <f t="shared" si="3"/>
        <v>0</v>
      </c>
      <c r="G34" s="127"/>
      <c r="H34" s="127"/>
      <c r="I34" s="127"/>
      <c r="J34" s="127">
        <f t="shared" si="12"/>
        <v>0</v>
      </c>
      <c r="K34" s="127"/>
      <c r="L34" s="127"/>
      <c r="M34" s="127"/>
      <c r="N34" s="127">
        <f t="shared" si="13"/>
        <v>0</v>
      </c>
    </row>
    <row r="35" spans="1:14" s="86" customFormat="1" ht="26.25">
      <c r="A35" s="134">
        <v>2620</v>
      </c>
      <c r="B35" s="122" t="s">
        <v>51</v>
      </c>
      <c r="C35" s="128"/>
      <c r="D35" s="128"/>
      <c r="E35" s="128"/>
      <c r="F35" s="128">
        <f t="shared" si="3"/>
        <v>0</v>
      </c>
      <c r="G35" s="128"/>
      <c r="H35" s="128"/>
      <c r="I35" s="128"/>
      <c r="J35" s="128">
        <f t="shared" si="12"/>
        <v>0</v>
      </c>
      <c r="K35" s="128"/>
      <c r="L35" s="128"/>
      <c r="M35" s="128"/>
      <c r="N35" s="128">
        <f t="shared" si="13"/>
        <v>0</v>
      </c>
    </row>
    <row r="36" spans="1:14" s="86" customFormat="1" ht="26.25">
      <c r="A36" s="135">
        <v>2630</v>
      </c>
      <c r="B36" s="123" t="s">
        <v>52</v>
      </c>
      <c r="C36" s="127"/>
      <c r="D36" s="127"/>
      <c r="E36" s="127"/>
      <c r="F36" s="127">
        <f t="shared" si="3"/>
        <v>0</v>
      </c>
      <c r="G36" s="127"/>
      <c r="H36" s="127"/>
      <c r="I36" s="127"/>
      <c r="J36" s="127">
        <f t="shared" si="12"/>
        <v>0</v>
      </c>
      <c r="K36" s="127"/>
      <c r="L36" s="127"/>
      <c r="M36" s="127"/>
      <c r="N36" s="127">
        <f t="shared" si="13"/>
        <v>0</v>
      </c>
    </row>
    <row r="37" spans="1:14" s="86" customFormat="1" ht="13.5">
      <c r="A37" s="136">
        <v>2700</v>
      </c>
      <c r="B37" s="124" t="s">
        <v>53</v>
      </c>
      <c r="C37" s="126">
        <f>SUM(C38:C40)</f>
        <v>0</v>
      </c>
      <c r="D37" s="126">
        <f>SUM(D38:D40)</f>
        <v>0</v>
      </c>
      <c r="E37" s="126">
        <f>SUM(E38:E40)</f>
        <v>0</v>
      </c>
      <c r="F37" s="126">
        <f>SUM(F38:F40)</f>
        <v>0</v>
      </c>
      <c r="G37" s="126">
        <f aca="true" t="shared" si="14" ref="G37:N37">SUM(G38:G40)</f>
        <v>0</v>
      </c>
      <c r="H37" s="126">
        <f t="shared" si="14"/>
        <v>0</v>
      </c>
      <c r="I37" s="126">
        <f t="shared" si="14"/>
        <v>0</v>
      </c>
      <c r="J37" s="126">
        <f t="shared" si="14"/>
        <v>0</v>
      </c>
      <c r="K37" s="126">
        <f t="shared" si="14"/>
        <v>0</v>
      </c>
      <c r="L37" s="126">
        <f t="shared" si="14"/>
        <v>0</v>
      </c>
      <c r="M37" s="126">
        <f t="shared" si="14"/>
        <v>0</v>
      </c>
      <c r="N37" s="126">
        <f t="shared" si="14"/>
        <v>0</v>
      </c>
    </row>
    <row r="38" spans="1:14" s="86" customFormat="1" ht="13.5">
      <c r="A38" s="135">
        <v>2710</v>
      </c>
      <c r="B38" s="123" t="s">
        <v>54</v>
      </c>
      <c r="C38" s="127"/>
      <c r="D38" s="127"/>
      <c r="E38" s="127"/>
      <c r="F38" s="127">
        <f>C38+D38</f>
        <v>0</v>
      </c>
      <c r="G38" s="127"/>
      <c r="H38" s="127"/>
      <c r="I38" s="127"/>
      <c r="J38" s="127">
        <f>G38+H38</f>
        <v>0</v>
      </c>
      <c r="K38" s="127"/>
      <c r="L38" s="127"/>
      <c r="M38" s="127"/>
      <c r="N38" s="127">
        <f>K38+L38</f>
        <v>0</v>
      </c>
    </row>
    <row r="39" spans="1:14" s="86" customFormat="1" ht="13.5">
      <c r="A39" s="137">
        <v>2720</v>
      </c>
      <c r="B39" s="125" t="s">
        <v>55</v>
      </c>
      <c r="C39" s="129"/>
      <c r="D39" s="129"/>
      <c r="E39" s="129"/>
      <c r="F39" s="129">
        <f>C39+D39</f>
        <v>0</v>
      </c>
      <c r="G39" s="129"/>
      <c r="H39" s="129"/>
      <c r="I39" s="129"/>
      <c r="J39" s="129">
        <f>G39+H39</f>
        <v>0</v>
      </c>
      <c r="K39" s="129"/>
      <c r="L39" s="129"/>
      <c r="M39" s="129"/>
      <c r="N39" s="129">
        <f>K39+L39</f>
        <v>0</v>
      </c>
    </row>
    <row r="40" spans="1:14" s="86" customFormat="1" ht="13.5">
      <c r="A40" s="133">
        <v>2730</v>
      </c>
      <c r="B40" s="121" t="s">
        <v>56</v>
      </c>
      <c r="C40" s="127"/>
      <c r="D40" s="127"/>
      <c r="E40" s="127"/>
      <c r="F40" s="127">
        <f>C40+D40</f>
        <v>0</v>
      </c>
      <c r="G40" s="127"/>
      <c r="H40" s="127"/>
      <c r="I40" s="127"/>
      <c r="J40" s="127">
        <f>G40+H40</f>
        <v>0</v>
      </c>
      <c r="K40" s="127"/>
      <c r="L40" s="127"/>
      <c r="M40" s="127"/>
      <c r="N40" s="127">
        <f>K40+L40</f>
        <v>0</v>
      </c>
    </row>
    <row r="41" spans="1:14" s="86" customFormat="1" ht="13.5">
      <c r="A41" s="132">
        <v>2800</v>
      </c>
      <c r="B41" s="120" t="s">
        <v>57</v>
      </c>
      <c r="C41" s="126"/>
      <c r="D41" s="126"/>
      <c r="E41" s="126"/>
      <c r="F41" s="126">
        <f>C41+D41</f>
        <v>0</v>
      </c>
      <c r="G41" s="126"/>
      <c r="H41" s="126"/>
      <c r="I41" s="126"/>
      <c r="J41" s="126">
        <f>G41+H41</f>
        <v>0</v>
      </c>
      <c r="K41" s="126"/>
      <c r="L41" s="126"/>
      <c r="M41" s="126"/>
      <c r="N41" s="126">
        <f>K41+L41</f>
        <v>0</v>
      </c>
    </row>
    <row r="42" spans="1:14" ht="15">
      <c r="A42" s="90"/>
      <c r="B42" s="91"/>
      <c r="C42" s="92"/>
      <c r="D42" s="92"/>
      <c r="E42" s="93"/>
      <c r="F42" s="93"/>
      <c r="G42" s="93"/>
      <c r="H42" s="93"/>
      <c r="I42" s="93"/>
      <c r="J42" s="93"/>
      <c r="K42" s="93"/>
      <c r="L42" s="93"/>
      <c r="M42" s="93"/>
      <c r="N42" s="93"/>
    </row>
    <row r="43" spans="1:14" ht="15">
      <c r="A43" s="90"/>
      <c r="B43" s="91"/>
      <c r="C43" s="92"/>
      <c r="D43" s="92"/>
      <c r="E43" s="93"/>
      <c r="F43" s="93"/>
      <c r="G43" s="93"/>
      <c r="H43" s="93"/>
      <c r="I43" s="93"/>
      <c r="J43" s="93"/>
      <c r="K43" s="93"/>
      <c r="L43" s="93"/>
      <c r="M43" s="93"/>
      <c r="N43" s="93"/>
    </row>
    <row r="44" s="35" customFormat="1" ht="12.75">
      <c r="N44" s="36" t="s">
        <v>112</v>
      </c>
    </row>
    <row r="45" spans="1:14" s="86" customFormat="1" ht="15" customHeight="1">
      <c r="A45" s="284" t="s">
        <v>157</v>
      </c>
      <c r="B45" s="284" t="s">
        <v>97</v>
      </c>
      <c r="C45" s="310" t="s">
        <v>171</v>
      </c>
      <c r="D45" s="311"/>
      <c r="E45" s="311"/>
      <c r="F45" s="312"/>
      <c r="G45" s="310" t="s">
        <v>172</v>
      </c>
      <c r="H45" s="311"/>
      <c r="I45" s="311"/>
      <c r="J45" s="312"/>
      <c r="K45" s="310" t="s">
        <v>173</v>
      </c>
      <c r="L45" s="311"/>
      <c r="M45" s="311"/>
      <c r="N45" s="312"/>
    </row>
    <row r="46" spans="1:14" s="86" customFormat="1" ht="60" customHeight="1">
      <c r="A46" s="275"/>
      <c r="B46" s="275"/>
      <c r="C46" s="191" t="s">
        <v>23</v>
      </c>
      <c r="D46" s="130" t="s">
        <v>24</v>
      </c>
      <c r="E46" s="171" t="s">
        <v>116</v>
      </c>
      <c r="F46" s="171" t="s">
        <v>119</v>
      </c>
      <c r="G46" s="191" t="s">
        <v>23</v>
      </c>
      <c r="H46" s="130" t="s">
        <v>24</v>
      </c>
      <c r="I46" s="171" t="s">
        <v>116</v>
      </c>
      <c r="J46" s="171" t="s">
        <v>120</v>
      </c>
      <c r="K46" s="191" t="s">
        <v>23</v>
      </c>
      <c r="L46" s="130" t="s">
        <v>24</v>
      </c>
      <c r="M46" s="171" t="s">
        <v>116</v>
      </c>
      <c r="N46" s="171" t="s">
        <v>19</v>
      </c>
    </row>
    <row r="47" spans="1:14" s="86" customFormat="1" ht="13.5">
      <c r="A47" s="68">
        <v>1</v>
      </c>
      <c r="B47" s="68">
        <v>2</v>
      </c>
      <c r="C47" s="28">
        <v>3</v>
      </c>
      <c r="D47" s="28">
        <v>4</v>
      </c>
      <c r="E47" s="28">
        <v>5</v>
      </c>
      <c r="F47" s="28">
        <v>6</v>
      </c>
      <c r="G47" s="28">
        <v>7</v>
      </c>
      <c r="H47" s="28">
        <v>8</v>
      </c>
      <c r="I47" s="28">
        <v>9</v>
      </c>
      <c r="J47" s="28">
        <v>10</v>
      </c>
      <c r="K47" s="28">
        <v>11</v>
      </c>
      <c r="L47" s="28">
        <v>12</v>
      </c>
      <c r="M47" s="28">
        <v>13</v>
      </c>
      <c r="N47" s="28">
        <v>14</v>
      </c>
    </row>
    <row r="48" spans="1:14" s="86" customFormat="1" ht="13.5">
      <c r="A48" s="132">
        <v>3000</v>
      </c>
      <c r="B48" s="120" t="s">
        <v>58</v>
      </c>
      <c r="C48" s="126">
        <f>C49+C63</f>
        <v>0</v>
      </c>
      <c r="D48" s="126">
        <f>D49+D63</f>
        <v>0</v>
      </c>
      <c r="E48" s="126">
        <f>E49+E63</f>
        <v>0</v>
      </c>
      <c r="F48" s="126">
        <f>F49+F63</f>
        <v>0</v>
      </c>
      <c r="G48" s="126">
        <f aca="true" t="shared" si="15" ref="G48:N48">G49+G63</f>
        <v>0</v>
      </c>
      <c r="H48" s="126">
        <f t="shared" si="15"/>
        <v>0</v>
      </c>
      <c r="I48" s="126">
        <f t="shared" si="15"/>
        <v>0</v>
      </c>
      <c r="J48" s="126">
        <f t="shared" si="15"/>
        <v>0</v>
      </c>
      <c r="K48" s="126">
        <f t="shared" si="15"/>
        <v>0</v>
      </c>
      <c r="L48" s="126">
        <f t="shared" si="15"/>
        <v>0</v>
      </c>
      <c r="M48" s="126">
        <f t="shared" si="15"/>
        <v>0</v>
      </c>
      <c r="N48" s="126">
        <f t="shared" si="15"/>
        <v>0</v>
      </c>
    </row>
    <row r="49" spans="1:14" s="86" customFormat="1" ht="13.5">
      <c r="A49" s="132">
        <v>3100</v>
      </c>
      <c r="B49" s="120" t="s">
        <v>59</v>
      </c>
      <c r="C49" s="126">
        <f>C50+C51+C54+C57+C61+C62</f>
        <v>0</v>
      </c>
      <c r="D49" s="126">
        <f>D50+D51+D54+D57+D61+D62</f>
        <v>0</v>
      </c>
      <c r="E49" s="126">
        <f>E50+E51+E54+E57+E61+E62</f>
        <v>0</v>
      </c>
      <c r="F49" s="126">
        <f>F50+F51+F54+F57+F61+F62</f>
        <v>0</v>
      </c>
      <c r="G49" s="126">
        <f aca="true" t="shared" si="16" ref="G49:N49">G50+G51+G54+G57+G61+G62</f>
        <v>0</v>
      </c>
      <c r="H49" s="126">
        <f t="shared" si="16"/>
        <v>0</v>
      </c>
      <c r="I49" s="126">
        <f t="shared" si="16"/>
        <v>0</v>
      </c>
      <c r="J49" s="126">
        <f t="shared" si="16"/>
        <v>0</v>
      </c>
      <c r="K49" s="126">
        <f t="shared" si="16"/>
        <v>0</v>
      </c>
      <c r="L49" s="126">
        <f t="shared" si="16"/>
        <v>0</v>
      </c>
      <c r="M49" s="126">
        <f t="shared" si="16"/>
        <v>0</v>
      </c>
      <c r="N49" s="126">
        <f t="shared" si="16"/>
        <v>0</v>
      </c>
    </row>
    <row r="50" spans="1:14" s="86" customFormat="1" ht="26.25">
      <c r="A50" s="133">
        <v>3110</v>
      </c>
      <c r="B50" s="121" t="s">
        <v>60</v>
      </c>
      <c r="C50" s="127"/>
      <c r="D50" s="127"/>
      <c r="E50" s="127"/>
      <c r="F50" s="127">
        <f aca="true" t="shared" si="17" ref="F50:F67">C50+D50</f>
        <v>0</v>
      </c>
      <c r="G50" s="127"/>
      <c r="H50" s="127"/>
      <c r="I50" s="127"/>
      <c r="J50" s="127">
        <f>G50+H50</f>
        <v>0</v>
      </c>
      <c r="K50" s="127"/>
      <c r="L50" s="127"/>
      <c r="M50" s="127"/>
      <c r="N50" s="127">
        <f>K50+L50</f>
        <v>0</v>
      </c>
    </row>
    <row r="51" spans="1:14" s="86" customFormat="1" ht="13.5">
      <c r="A51" s="133">
        <v>3120</v>
      </c>
      <c r="B51" s="121" t="s">
        <v>61</v>
      </c>
      <c r="C51" s="127">
        <f>SUM(C52:C53)</f>
        <v>0</v>
      </c>
      <c r="D51" s="127">
        <f>SUM(D52:D53)</f>
        <v>0</v>
      </c>
      <c r="E51" s="127">
        <f>SUM(E52:E53)</f>
        <v>0</v>
      </c>
      <c r="F51" s="127">
        <f>SUM(F52:F53)</f>
        <v>0</v>
      </c>
      <c r="G51" s="127">
        <f aca="true" t="shared" si="18" ref="G51:N51">SUM(G52:G53)</f>
        <v>0</v>
      </c>
      <c r="H51" s="127">
        <f t="shared" si="18"/>
        <v>0</v>
      </c>
      <c r="I51" s="127">
        <f t="shared" si="18"/>
        <v>0</v>
      </c>
      <c r="J51" s="127">
        <f t="shared" si="18"/>
        <v>0</v>
      </c>
      <c r="K51" s="127">
        <f t="shared" si="18"/>
        <v>0</v>
      </c>
      <c r="L51" s="127">
        <f t="shared" si="18"/>
        <v>0</v>
      </c>
      <c r="M51" s="127">
        <f t="shared" si="18"/>
        <v>0</v>
      </c>
      <c r="N51" s="127">
        <f t="shared" si="18"/>
        <v>0</v>
      </c>
    </row>
    <row r="52" spans="1:14" s="86" customFormat="1" ht="13.5">
      <c r="A52" s="133">
        <v>3121</v>
      </c>
      <c r="B52" s="121" t="s">
        <v>62</v>
      </c>
      <c r="C52" s="127"/>
      <c r="D52" s="127"/>
      <c r="E52" s="127"/>
      <c r="F52" s="127">
        <f t="shared" si="17"/>
        <v>0</v>
      </c>
      <c r="G52" s="127"/>
      <c r="H52" s="127"/>
      <c r="I52" s="127"/>
      <c r="J52" s="127">
        <f>G52+H52</f>
        <v>0</v>
      </c>
      <c r="K52" s="127"/>
      <c r="L52" s="127"/>
      <c r="M52" s="127"/>
      <c r="N52" s="127">
        <f>K52+L52</f>
        <v>0</v>
      </c>
    </row>
    <row r="53" spans="1:14" s="86" customFormat="1" ht="13.5">
      <c r="A53" s="133">
        <v>3122</v>
      </c>
      <c r="B53" s="121" t="s">
        <v>63</v>
      </c>
      <c r="C53" s="127"/>
      <c r="D53" s="127"/>
      <c r="E53" s="127"/>
      <c r="F53" s="127">
        <f t="shared" si="17"/>
        <v>0</v>
      </c>
      <c r="G53" s="127"/>
      <c r="H53" s="127"/>
      <c r="I53" s="127"/>
      <c r="J53" s="127">
        <f>G53+H53</f>
        <v>0</v>
      </c>
      <c r="K53" s="127"/>
      <c r="L53" s="127"/>
      <c r="M53" s="127"/>
      <c r="N53" s="127">
        <f>K53+L53</f>
        <v>0</v>
      </c>
    </row>
    <row r="54" spans="1:14" s="86" customFormat="1" ht="13.5">
      <c r="A54" s="133">
        <v>3130</v>
      </c>
      <c r="B54" s="121" t="s">
        <v>64</v>
      </c>
      <c r="C54" s="127">
        <f>SUM(C55:C56)</f>
        <v>0</v>
      </c>
      <c r="D54" s="127">
        <f>SUM(D55:D56)</f>
        <v>0</v>
      </c>
      <c r="E54" s="127">
        <f>SUM(E55:E56)</f>
        <v>0</v>
      </c>
      <c r="F54" s="127">
        <f>SUM(F55:F56)</f>
        <v>0</v>
      </c>
      <c r="G54" s="127">
        <f aca="true" t="shared" si="19" ref="G54:N54">SUM(G55:G56)</f>
        <v>0</v>
      </c>
      <c r="H54" s="127">
        <f t="shared" si="19"/>
        <v>0</v>
      </c>
      <c r="I54" s="127">
        <f t="shared" si="19"/>
        <v>0</v>
      </c>
      <c r="J54" s="127">
        <f t="shared" si="19"/>
        <v>0</v>
      </c>
      <c r="K54" s="127">
        <f t="shared" si="19"/>
        <v>0</v>
      </c>
      <c r="L54" s="127">
        <f t="shared" si="19"/>
        <v>0</v>
      </c>
      <c r="M54" s="127">
        <f t="shared" si="19"/>
        <v>0</v>
      </c>
      <c r="N54" s="127">
        <f t="shared" si="19"/>
        <v>0</v>
      </c>
    </row>
    <row r="55" spans="1:14" s="86" customFormat="1" ht="13.5">
      <c r="A55" s="133">
        <v>3131</v>
      </c>
      <c r="B55" s="121" t="s">
        <v>65</v>
      </c>
      <c r="C55" s="127"/>
      <c r="D55" s="127"/>
      <c r="E55" s="127"/>
      <c r="F55" s="127">
        <f t="shared" si="17"/>
        <v>0</v>
      </c>
      <c r="G55" s="127"/>
      <c r="H55" s="127"/>
      <c r="I55" s="127"/>
      <c r="J55" s="127">
        <f>G55+H55</f>
        <v>0</v>
      </c>
      <c r="K55" s="127"/>
      <c r="L55" s="127"/>
      <c r="M55" s="127"/>
      <c r="N55" s="127">
        <f>K55+L55</f>
        <v>0</v>
      </c>
    </row>
    <row r="56" spans="1:14" s="86" customFormat="1" ht="13.5">
      <c r="A56" s="133">
        <v>3132</v>
      </c>
      <c r="B56" s="121" t="s">
        <v>66</v>
      </c>
      <c r="C56" s="127"/>
      <c r="D56" s="127"/>
      <c r="E56" s="127"/>
      <c r="F56" s="127">
        <f t="shared" si="17"/>
        <v>0</v>
      </c>
      <c r="G56" s="127"/>
      <c r="H56" s="127"/>
      <c r="I56" s="127"/>
      <c r="J56" s="127">
        <f>G56+H56</f>
        <v>0</v>
      </c>
      <c r="K56" s="127"/>
      <c r="L56" s="127"/>
      <c r="M56" s="127"/>
      <c r="N56" s="127">
        <f>K56+L56</f>
        <v>0</v>
      </c>
    </row>
    <row r="57" spans="1:14" s="86" customFormat="1" ht="13.5">
      <c r="A57" s="133">
        <v>3140</v>
      </c>
      <c r="B57" s="121" t="s">
        <v>67</v>
      </c>
      <c r="C57" s="127">
        <f>SUM(C58:C60)</f>
        <v>0</v>
      </c>
      <c r="D57" s="127">
        <f>SUM(D58:D60)</f>
        <v>0</v>
      </c>
      <c r="E57" s="127">
        <f>SUM(E58:E60)</f>
        <v>0</v>
      </c>
      <c r="F57" s="127">
        <f>SUM(F58:F60)</f>
        <v>0</v>
      </c>
      <c r="G57" s="127">
        <f aca="true" t="shared" si="20" ref="G57:N57">SUM(G58:G60)</f>
        <v>0</v>
      </c>
      <c r="H57" s="127">
        <f t="shared" si="20"/>
        <v>0</v>
      </c>
      <c r="I57" s="127">
        <f t="shared" si="20"/>
        <v>0</v>
      </c>
      <c r="J57" s="127">
        <f t="shared" si="20"/>
        <v>0</v>
      </c>
      <c r="K57" s="127">
        <f t="shared" si="20"/>
        <v>0</v>
      </c>
      <c r="L57" s="127">
        <f t="shared" si="20"/>
        <v>0</v>
      </c>
      <c r="M57" s="127">
        <f t="shared" si="20"/>
        <v>0</v>
      </c>
      <c r="N57" s="127">
        <f t="shared" si="20"/>
        <v>0</v>
      </c>
    </row>
    <row r="58" spans="1:14" s="86" customFormat="1" ht="13.5">
      <c r="A58" s="133">
        <v>3141</v>
      </c>
      <c r="B58" s="121" t="s">
        <v>68</v>
      </c>
      <c r="C58" s="127"/>
      <c r="D58" s="127"/>
      <c r="E58" s="127"/>
      <c r="F58" s="127">
        <f t="shared" si="17"/>
        <v>0</v>
      </c>
      <c r="G58" s="127"/>
      <c r="H58" s="127"/>
      <c r="I58" s="127"/>
      <c r="J58" s="127">
        <f>G58+H58</f>
        <v>0</v>
      </c>
      <c r="K58" s="127"/>
      <c r="L58" s="127"/>
      <c r="M58" s="127"/>
      <c r="N58" s="127">
        <f>K58+L58</f>
        <v>0</v>
      </c>
    </row>
    <row r="59" spans="1:14" s="86" customFormat="1" ht="13.5">
      <c r="A59" s="133">
        <v>3142</v>
      </c>
      <c r="B59" s="121" t="s">
        <v>69</v>
      </c>
      <c r="C59" s="127"/>
      <c r="D59" s="127"/>
      <c r="E59" s="127"/>
      <c r="F59" s="127">
        <f t="shared" si="17"/>
        <v>0</v>
      </c>
      <c r="G59" s="127"/>
      <c r="H59" s="127"/>
      <c r="I59" s="127"/>
      <c r="J59" s="127">
        <f>G59+H59</f>
        <v>0</v>
      </c>
      <c r="K59" s="127"/>
      <c r="L59" s="127"/>
      <c r="M59" s="127"/>
      <c r="N59" s="127">
        <f>K59+L59</f>
        <v>0</v>
      </c>
    </row>
    <row r="60" spans="1:14" s="86" customFormat="1" ht="15" customHeight="1">
      <c r="A60" s="133">
        <v>3143</v>
      </c>
      <c r="B60" s="121" t="s">
        <v>70</v>
      </c>
      <c r="C60" s="127"/>
      <c r="D60" s="127"/>
      <c r="E60" s="127"/>
      <c r="F60" s="127">
        <f t="shared" si="17"/>
        <v>0</v>
      </c>
      <c r="G60" s="127"/>
      <c r="H60" s="127"/>
      <c r="I60" s="127"/>
      <c r="J60" s="127">
        <f>G60+H60</f>
        <v>0</v>
      </c>
      <c r="K60" s="127"/>
      <c r="L60" s="127"/>
      <c r="M60" s="127"/>
      <c r="N60" s="127">
        <f>K60+L60</f>
        <v>0</v>
      </c>
    </row>
    <row r="61" spans="1:14" s="86" customFormat="1" ht="13.5">
      <c r="A61" s="133">
        <v>3150</v>
      </c>
      <c r="B61" s="121" t="s">
        <v>71</v>
      </c>
      <c r="C61" s="127"/>
      <c r="D61" s="127"/>
      <c r="E61" s="127"/>
      <c r="F61" s="127">
        <f t="shared" si="17"/>
        <v>0</v>
      </c>
      <c r="G61" s="127"/>
      <c r="H61" s="127"/>
      <c r="I61" s="127"/>
      <c r="J61" s="127">
        <f>G61+H61</f>
        <v>0</v>
      </c>
      <c r="K61" s="127"/>
      <c r="L61" s="127"/>
      <c r="M61" s="127"/>
      <c r="N61" s="127">
        <f>K61+L61</f>
        <v>0</v>
      </c>
    </row>
    <row r="62" spans="1:14" s="86" customFormat="1" ht="13.5">
      <c r="A62" s="133">
        <v>3160</v>
      </c>
      <c r="B62" s="121" t="s">
        <v>72</v>
      </c>
      <c r="C62" s="127"/>
      <c r="D62" s="127"/>
      <c r="E62" s="127"/>
      <c r="F62" s="127">
        <f t="shared" si="17"/>
        <v>0</v>
      </c>
      <c r="G62" s="127"/>
      <c r="H62" s="127"/>
      <c r="I62" s="127"/>
      <c r="J62" s="127">
        <f>G62+H62</f>
        <v>0</v>
      </c>
      <c r="K62" s="127"/>
      <c r="L62" s="127"/>
      <c r="M62" s="127"/>
      <c r="N62" s="127">
        <f>K62+L62</f>
        <v>0</v>
      </c>
    </row>
    <row r="63" spans="1:14" s="86" customFormat="1" ht="13.5">
      <c r="A63" s="132">
        <v>3200</v>
      </c>
      <c r="B63" s="120" t="s">
        <v>73</v>
      </c>
      <c r="C63" s="126">
        <f>SUM(C64:C67)</f>
        <v>0</v>
      </c>
      <c r="D63" s="126">
        <f>SUM(D64:D67)</f>
        <v>0</v>
      </c>
      <c r="E63" s="126">
        <f>SUM(E64:E67)</f>
        <v>0</v>
      </c>
      <c r="F63" s="126">
        <f>SUM(F64:F67)</f>
        <v>0</v>
      </c>
      <c r="G63" s="126">
        <f aca="true" t="shared" si="21" ref="G63:N63">SUM(G64:G67)</f>
        <v>0</v>
      </c>
      <c r="H63" s="126">
        <f t="shared" si="21"/>
        <v>0</v>
      </c>
      <c r="I63" s="126">
        <f t="shared" si="21"/>
        <v>0</v>
      </c>
      <c r="J63" s="126">
        <f t="shared" si="21"/>
        <v>0</v>
      </c>
      <c r="K63" s="126">
        <f t="shared" si="21"/>
        <v>0</v>
      </c>
      <c r="L63" s="126">
        <f t="shared" si="21"/>
        <v>0</v>
      </c>
      <c r="M63" s="126">
        <f t="shared" si="21"/>
        <v>0</v>
      </c>
      <c r="N63" s="126">
        <f t="shared" si="21"/>
        <v>0</v>
      </c>
    </row>
    <row r="64" spans="1:14" s="86" customFormat="1" ht="26.25">
      <c r="A64" s="133">
        <v>3210</v>
      </c>
      <c r="B64" s="121" t="s">
        <v>74</v>
      </c>
      <c r="C64" s="127"/>
      <c r="D64" s="127"/>
      <c r="E64" s="127"/>
      <c r="F64" s="127">
        <f t="shared" si="17"/>
        <v>0</v>
      </c>
      <c r="G64" s="127"/>
      <c r="H64" s="127"/>
      <c r="I64" s="127"/>
      <c r="J64" s="127">
        <f>G64+H64</f>
        <v>0</v>
      </c>
      <c r="K64" s="127"/>
      <c r="L64" s="127"/>
      <c r="M64" s="127"/>
      <c r="N64" s="127">
        <f>K64+L64</f>
        <v>0</v>
      </c>
    </row>
    <row r="65" spans="1:14" s="86" customFormat="1" ht="26.25">
      <c r="A65" s="133">
        <v>3220</v>
      </c>
      <c r="B65" s="121" t="s">
        <v>75</v>
      </c>
      <c r="C65" s="127"/>
      <c r="D65" s="127"/>
      <c r="E65" s="127"/>
      <c r="F65" s="127">
        <f t="shared" si="17"/>
        <v>0</v>
      </c>
      <c r="G65" s="127"/>
      <c r="H65" s="127"/>
      <c r="I65" s="127"/>
      <c r="J65" s="127">
        <f>G65+H65</f>
        <v>0</v>
      </c>
      <c r="K65" s="127"/>
      <c r="L65" s="127"/>
      <c r="M65" s="127"/>
      <c r="N65" s="127">
        <f>K65+L65</f>
        <v>0</v>
      </c>
    </row>
    <row r="66" spans="1:14" s="86" customFormat="1" ht="26.25">
      <c r="A66" s="133">
        <v>3230</v>
      </c>
      <c r="B66" s="121" t="s">
        <v>76</v>
      </c>
      <c r="C66" s="127"/>
      <c r="D66" s="127"/>
      <c r="E66" s="127"/>
      <c r="F66" s="127">
        <f t="shared" si="17"/>
        <v>0</v>
      </c>
      <c r="G66" s="127"/>
      <c r="H66" s="127"/>
      <c r="I66" s="127"/>
      <c r="J66" s="127">
        <f>G66+H66</f>
        <v>0</v>
      </c>
      <c r="K66" s="127"/>
      <c r="L66" s="127"/>
      <c r="M66" s="127"/>
      <c r="N66" s="127">
        <f>K66+L66</f>
        <v>0</v>
      </c>
    </row>
    <row r="67" spans="1:14" s="86" customFormat="1" ht="13.5">
      <c r="A67" s="134">
        <v>3240</v>
      </c>
      <c r="B67" s="121" t="s">
        <v>77</v>
      </c>
      <c r="C67" s="127"/>
      <c r="D67" s="127"/>
      <c r="E67" s="127"/>
      <c r="F67" s="127">
        <f t="shared" si="17"/>
        <v>0</v>
      </c>
      <c r="G67" s="127"/>
      <c r="H67" s="127"/>
      <c r="I67" s="127"/>
      <c r="J67" s="127">
        <f>G67+H67</f>
        <v>0</v>
      </c>
      <c r="K67" s="127"/>
      <c r="L67" s="127"/>
      <c r="M67" s="127"/>
      <c r="N67" s="127">
        <f>K67+L67</f>
        <v>0</v>
      </c>
    </row>
    <row r="68" spans="1:14" s="117" customFormat="1" ht="13.5">
      <c r="A68" s="185"/>
      <c r="B68" s="109" t="s">
        <v>113</v>
      </c>
      <c r="C68" s="131">
        <f aca="true" t="shared" si="22" ref="C68:N68">C7+C48</f>
        <v>1200.3</v>
      </c>
      <c r="D68" s="131">
        <f t="shared" si="22"/>
        <v>0</v>
      </c>
      <c r="E68" s="131">
        <f t="shared" si="22"/>
        <v>0</v>
      </c>
      <c r="F68" s="131">
        <f t="shared" si="22"/>
        <v>1200.3</v>
      </c>
      <c r="G68" s="131">
        <f t="shared" si="22"/>
        <v>1200</v>
      </c>
      <c r="H68" s="131">
        <f t="shared" si="22"/>
        <v>0</v>
      </c>
      <c r="I68" s="131">
        <f t="shared" si="22"/>
        <v>0</v>
      </c>
      <c r="J68" s="131">
        <f t="shared" si="22"/>
        <v>1200</v>
      </c>
      <c r="K68" s="131">
        <f t="shared" si="22"/>
        <v>1400</v>
      </c>
      <c r="L68" s="131">
        <f t="shared" si="22"/>
        <v>0</v>
      </c>
      <c r="M68" s="131">
        <f t="shared" si="22"/>
        <v>0</v>
      </c>
      <c r="N68" s="131">
        <f t="shared" si="22"/>
        <v>1400</v>
      </c>
    </row>
    <row r="70" spans="1:14" ht="15">
      <c r="A70" s="196" t="s">
        <v>190</v>
      </c>
      <c r="B70" s="196"/>
      <c r="C70" s="196"/>
      <c r="D70" s="196"/>
      <c r="E70" s="196"/>
      <c r="F70" s="196"/>
      <c r="G70" s="67"/>
      <c r="H70" s="67"/>
      <c r="I70" s="67"/>
      <c r="J70" s="67"/>
      <c r="K70" s="67"/>
      <c r="L70" s="67"/>
      <c r="M70" s="67"/>
      <c r="N70" s="36" t="s">
        <v>112</v>
      </c>
    </row>
    <row r="71" spans="1:14" s="86" customFormat="1" ht="15" customHeight="1">
      <c r="A71" s="284" t="s">
        <v>158</v>
      </c>
      <c r="B71" s="284" t="s">
        <v>97</v>
      </c>
      <c r="C71" s="310" t="s">
        <v>171</v>
      </c>
      <c r="D71" s="311"/>
      <c r="E71" s="311"/>
      <c r="F71" s="312"/>
      <c r="G71" s="310" t="s">
        <v>172</v>
      </c>
      <c r="H71" s="311"/>
      <c r="I71" s="311"/>
      <c r="J71" s="312"/>
      <c r="K71" s="310" t="s">
        <v>173</v>
      </c>
      <c r="L71" s="311"/>
      <c r="M71" s="311"/>
      <c r="N71" s="312"/>
    </row>
    <row r="72" spans="1:14" s="86" customFormat="1" ht="41.25">
      <c r="A72" s="276"/>
      <c r="B72" s="275"/>
      <c r="C72" s="191" t="s">
        <v>23</v>
      </c>
      <c r="D72" s="130" t="s">
        <v>24</v>
      </c>
      <c r="E72" s="171" t="s">
        <v>116</v>
      </c>
      <c r="F72" s="171" t="s">
        <v>119</v>
      </c>
      <c r="G72" s="191" t="s">
        <v>23</v>
      </c>
      <c r="H72" s="130" t="s">
        <v>24</v>
      </c>
      <c r="I72" s="171" t="s">
        <v>116</v>
      </c>
      <c r="J72" s="171" t="s">
        <v>120</v>
      </c>
      <c r="K72" s="191" t="s">
        <v>23</v>
      </c>
      <c r="L72" s="130" t="s">
        <v>24</v>
      </c>
      <c r="M72" s="171" t="s">
        <v>116</v>
      </c>
      <c r="N72" s="171" t="s">
        <v>19</v>
      </c>
    </row>
    <row r="73" spans="1:14" s="86" customFormat="1" ht="13.5">
      <c r="A73" s="66">
        <v>1</v>
      </c>
      <c r="B73" s="66">
        <v>2</v>
      </c>
      <c r="C73" s="28">
        <v>3</v>
      </c>
      <c r="D73" s="28">
        <v>4</v>
      </c>
      <c r="E73" s="28">
        <v>5</v>
      </c>
      <c r="F73" s="28">
        <v>6</v>
      </c>
      <c r="G73" s="28">
        <v>7</v>
      </c>
      <c r="H73" s="28">
        <v>8</v>
      </c>
      <c r="I73" s="28">
        <v>9</v>
      </c>
      <c r="J73" s="28">
        <v>10</v>
      </c>
      <c r="K73" s="28">
        <v>11</v>
      </c>
      <c r="L73" s="28">
        <v>12</v>
      </c>
      <c r="M73" s="28">
        <v>13</v>
      </c>
      <c r="N73" s="28">
        <v>14</v>
      </c>
    </row>
    <row r="74" spans="1:14" s="86" customFormat="1" ht="13.5">
      <c r="A74" s="68"/>
      <c r="B74" s="85"/>
      <c r="C74" s="166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</row>
    <row r="75" spans="1:14" s="86" customFormat="1" ht="13.5">
      <c r="A75" s="68"/>
      <c r="B75" s="85"/>
      <c r="C75" s="166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</row>
    <row r="76" spans="1:14" s="86" customFormat="1" ht="13.5">
      <c r="A76" s="142"/>
      <c r="B76" s="109" t="s">
        <v>113</v>
      </c>
      <c r="C76" s="141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</row>
  </sheetData>
  <mergeCells count="15">
    <mergeCell ref="G71:J71"/>
    <mergeCell ref="K71:N71"/>
    <mergeCell ref="C71:F71"/>
    <mergeCell ref="A71:A72"/>
    <mergeCell ref="B71:B72"/>
    <mergeCell ref="A4:A5"/>
    <mergeCell ref="K45:N45"/>
    <mergeCell ref="A45:A46"/>
    <mergeCell ref="B45:B46"/>
    <mergeCell ref="C45:F45"/>
    <mergeCell ref="G45:J45"/>
    <mergeCell ref="C4:F4"/>
    <mergeCell ref="G4:J4"/>
    <mergeCell ref="K4:N4"/>
    <mergeCell ref="B4:B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0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showZeros="0" zoomScaleSheetLayoutView="90" workbookViewId="0" topLeftCell="A4">
      <selection activeCell="H28" sqref="H28"/>
    </sheetView>
  </sheetViews>
  <sheetFormatPr defaultColWidth="9.00390625" defaultRowHeight="12.75"/>
  <cols>
    <col min="1" max="1" width="13.125" style="35" customWidth="1"/>
    <col min="2" max="2" width="67.625" style="35" customWidth="1"/>
    <col min="3" max="10" width="12.625" style="35" customWidth="1"/>
    <col min="11" max="16384" width="9.125" style="35" customWidth="1"/>
  </cols>
  <sheetData>
    <row r="1" spans="2:10" s="58" customFormat="1" ht="15">
      <c r="B1" s="33"/>
      <c r="C1" s="33"/>
      <c r="D1" s="33"/>
      <c r="E1" s="33"/>
      <c r="F1" s="33"/>
      <c r="H1" s="146"/>
      <c r="I1" s="146"/>
      <c r="J1" s="155"/>
    </row>
    <row r="2" spans="1:10" s="37" customFormat="1" ht="15">
      <c r="A2" s="33" t="s">
        <v>191</v>
      </c>
      <c r="B2" s="35"/>
      <c r="C2" s="35"/>
      <c r="D2" s="35"/>
      <c r="E2" s="35"/>
      <c r="F2" s="35"/>
      <c r="G2" s="35"/>
      <c r="H2" s="35"/>
      <c r="I2" s="35"/>
      <c r="J2" s="36" t="s">
        <v>112</v>
      </c>
    </row>
    <row r="3" spans="1:10" s="86" customFormat="1" ht="15" customHeight="1">
      <c r="A3" s="284" t="s">
        <v>157</v>
      </c>
      <c r="B3" s="284" t="s">
        <v>97</v>
      </c>
      <c r="C3" s="277" t="s">
        <v>164</v>
      </c>
      <c r="D3" s="278"/>
      <c r="E3" s="278"/>
      <c r="F3" s="279"/>
      <c r="G3" s="277" t="s">
        <v>174</v>
      </c>
      <c r="H3" s="278"/>
      <c r="I3" s="278"/>
      <c r="J3" s="279"/>
    </row>
    <row r="4" spans="1:10" s="86" customFormat="1" ht="60" customHeight="1">
      <c r="A4" s="275"/>
      <c r="B4" s="276"/>
      <c r="C4" s="191" t="s">
        <v>23</v>
      </c>
      <c r="D4" s="130" t="s">
        <v>24</v>
      </c>
      <c r="E4" s="171" t="s">
        <v>116</v>
      </c>
      <c r="F4" s="171" t="s">
        <v>119</v>
      </c>
      <c r="G4" s="191" t="s">
        <v>23</v>
      </c>
      <c r="H4" s="130" t="s">
        <v>24</v>
      </c>
      <c r="I4" s="171" t="s">
        <v>116</v>
      </c>
      <c r="J4" s="171" t="s">
        <v>120</v>
      </c>
    </row>
    <row r="5" spans="1:10" s="86" customFormat="1" ht="13.5">
      <c r="A5" s="68">
        <v>1</v>
      </c>
      <c r="B5" s="6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</row>
    <row r="6" spans="1:10" s="86" customFormat="1" ht="13.5">
      <c r="A6" s="132">
        <v>2000</v>
      </c>
      <c r="B6" s="120" t="s">
        <v>25</v>
      </c>
      <c r="C6" s="126">
        <f aca="true" t="shared" si="0" ref="C6:J6">C7+C12+C29+C32+C36+C40</f>
        <v>1600</v>
      </c>
      <c r="D6" s="126">
        <f t="shared" si="0"/>
        <v>0</v>
      </c>
      <c r="E6" s="126">
        <f t="shared" si="0"/>
        <v>0</v>
      </c>
      <c r="F6" s="126">
        <f t="shared" si="0"/>
        <v>1600</v>
      </c>
      <c r="G6" s="126">
        <f t="shared" si="0"/>
        <v>1800</v>
      </c>
      <c r="H6" s="126">
        <f t="shared" si="0"/>
        <v>0</v>
      </c>
      <c r="I6" s="126">
        <f t="shared" si="0"/>
        <v>0</v>
      </c>
      <c r="J6" s="126">
        <f t="shared" si="0"/>
        <v>1800</v>
      </c>
    </row>
    <row r="7" spans="1:10" s="86" customFormat="1" ht="13.5">
      <c r="A7" s="132">
        <v>2100</v>
      </c>
      <c r="B7" s="120" t="s">
        <v>26</v>
      </c>
      <c r="C7" s="126">
        <f aca="true" t="shared" si="1" ref="C7:J7">C8+C11</f>
        <v>0</v>
      </c>
      <c r="D7" s="126">
        <f t="shared" si="1"/>
        <v>0</v>
      </c>
      <c r="E7" s="126">
        <f t="shared" si="1"/>
        <v>0</v>
      </c>
      <c r="F7" s="126">
        <f t="shared" si="1"/>
        <v>0</v>
      </c>
      <c r="G7" s="126">
        <f t="shared" si="1"/>
        <v>0</v>
      </c>
      <c r="H7" s="126">
        <f t="shared" si="1"/>
        <v>0</v>
      </c>
      <c r="I7" s="126">
        <f t="shared" si="1"/>
        <v>0</v>
      </c>
      <c r="J7" s="126">
        <f t="shared" si="1"/>
        <v>0</v>
      </c>
    </row>
    <row r="8" spans="1:10" s="86" customFormat="1" ht="13.5">
      <c r="A8" s="133">
        <v>2110</v>
      </c>
      <c r="B8" s="121" t="s">
        <v>27</v>
      </c>
      <c r="C8" s="127">
        <f aca="true" t="shared" si="2" ref="C8:J8">SUM(C9:C10)</f>
        <v>0</v>
      </c>
      <c r="D8" s="127">
        <f t="shared" si="2"/>
        <v>0</v>
      </c>
      <c r="E8" s="127">
        <f t="shared" si="2"/>
        <v>0</v>
      </c>
      <c r="F8" s="127">
        <f t="shared" si="2"/>
        <v>0</v>
      </c>
      <c r="G8" s="127">
        <f t="shared" si="2"/>
        <v>0</v>
      </c>
      <c r="H8" s="127">
        <f t="shared" si="2"/>
        <v>0</v>
      </c>
      <c r="I8" s="127">
        <f t="shared" si="2"/>
        <v>0</v>
      </c>
      <c r="J8" s="127">
        <f t="shared" si="2"/>
        <v>0</v>
      </c>
    </row>
    <row r="9" spans="1:10" s="86" customFormat="1" ht="13.5">
      <c r="A9" s="133">
        <v>2111</v>
      </c>
      <c r="B9" s="121" t="s">
        <v>28</v>
      </c>
      <c r="C9" s="127"/>
      <c r="D9" s="127"/>
      <c r="E9" s="127"/>
      <c r="F9" s="127">
        <f aca="true" t="shared" si="3" ref="F9:F35">C9+D9</f>
        <v>0</v>
      </c>
      <c r="G9" s="127"/>
      <c r="H9" s="127"/>
      <c r="I9" s="127"/>
      <c r="J9" s="127">
        <f>G9+H9</f>
        <v>0</v>
      </c>
    </row>
    <row r="10" spans="1:10" s="86" customFormat="1" ht="13.5">
      <c r="A10" s="133">
        <v>2112</v>
      </c>
      <c r="B10" s="121" t="s">
        <v>29</v>
      </c>
      <c r="C10" s="127"/>
      <c r="D10" s="127"/>
      <c r="E10" s="127"/>
      <c r="F10" s="127">
        <f t="shared" si="3"/>
        <v>0</v>
      </c>
      <c r="G10" s="127"/>
      <c r="H10" s="127"/>
      <c r="I10" s="127"/>
      <c r="J10" s="127">
        <f>G10+H10</f>
        <v>0</v>
      </c>
    </row>
    <row r="11" spans="1:10" s="86" customFormat="1" ht="13.5">
      <c r="A11" s="133">
        <v>2120</v>
      </c>
      <c r="B11" s="121" t="s">
        <v>30</v>
      </c>
      <c r="C11" s="127"/>
      <c r="D11" s="127"/>
      <c r="E11" s="127"/>
      <c r="F11" s="127">
        <f t="shared" si="3"/>
        <v>0</v>
      </c>
      <c r="G11" s="127"/>
      <c r="H11" s="127"/>
      <c r="I11" s="127"/>
      <c r="J11" s="127">
        <f>G11+H11</f>
        <v>0</v>
      </c>
    </row>
    <row r="12" spans="1:10" s="86" customFormat="1" ht="13.5">
      <c r="A12" s="132">
        <v>2200</v>
      </c>
      <c r="B12" s="120" t="s">
        <v>31</v>
      </c>
      <c r="C12" s="126">
        <f aca="true" t="shared" si="4" ref="C12:J12">C13+C14+C15+C16+C17+C18+C19+C26</f>
        <v>1600</v>
      </c>
      <c r="D12" s="126">
        <f t="shared" si="4"/>
        <v>0</v>
      </c>
      <c r="E12" s="126">
        <f t="shared" si="4"/>
        <v>0</v>
      </c>
      <c r="F12" s="126">
        <f t="shared" si="4"/>
        <v>1600</v>
      </c>
      <c r="G12" s="126">
        <f t="shared" si="4"/>
        <v>1800</v>
      </c>
      <c r="H12" s="126">
        <f t="shared" si="4"/>
        <v>0</v>
      </c>
      <c r="I12" s="126">
        <f t="shared" si="4"/>
        <v>0</v>
      </c>
      <c r="J12" s="126">
        <f t="shared" si="4"/>
        <v>1800</v>
      </c>
    </row>
    <row r="13" spans="1:10" s="86" customFormat="1" ht="13.5">
      <c r="A13" s="133">
        <v>2210</v>
      </c>
      <c r="B13" s="121" t="s">
        <v>32</v>
      </c>
      <c r="C13" s="127"/>
      <c r="D13" s="127"/>
      <c r="E13" s="127"/>
      <c r="F13" s="127">
        <f t="shared" si="3"/>
        <v>0</v>
      </c>
      <c r="G13" s="127"/>
      <c r="H13" s="127"/>
      <c r="I13" s="127"/>
      <c r="J13" s="127">
        <f aca="true" t="shared" si="5" ref="J13:J18">G13+H13</f>
        <v>0</v>
      </c>
    </row>
    <row r="14" spans="1:10" s="86" customFormat="1" ht="13.5">
      <c r="A14" s="133">
        <v>2220</v>
      </c>
      <c r="B14" s="121" t="s">
        <v>33</v>
      </c>
      <c r="C14" s="127"/>
      <c r="D14" s="127"/>
      <c r="E14" s="127"/>
      <c r="F14" s="127">
        <f t="shared" si="3"/>
        <v>0</v>
      </c>
      <c r="G14" s="127"/>
      <c r="H14" s="127"/>
      <c r="I14" s="127"/>
      <c r="J14" s="127">
        <f t="shared" si="5"/>
        <v>0</v>
      </c>
    </row>
    <row r="15" spans="1:10" s="86" customFormat="1" ht="13.5">
      <c r="A15" s="133">
        <v>2230</v>
      </c>
      <c r="B15" s="121" t="s">
        <v>34</v>
      </c>
      <c r="C15" s="127"/>
      <c r="D15" s="127"/>
      <c r="E15" s="127"/>
      <c r="F15" s="127">
        <f t="shared" si="3"/>
        <v>0</v>
      </c>
      <c r="G15" s="127"/>
      <c r="H15" s="127"/>
      <c r="I15" s="127"/>
      <c r="J15" s="127">
        <f t="shared" si="5"/>
        <v>0</v>
      </c>
    </row>
    <row r="16" spans="1:10" s="86" customFormat="1" ht="13.5">
      <c r="A16" s="133">
        <v>2240</v>
      </c>
      <c r="B16" s="121" t="s">
        <v>35</v>
      </c>
      <c r="C16" s="127"/>
      <c r="D16" s="127"/>
      <c r="E16" s="127"/>
      <c r="F16" s="127">
        <f t="shared" si="3"/>
        <v>0</v>
      </c>
      <c r="G16" s="127"/>
      <c r="H16" s="127"/>
      <c r="I16" s="127"/>
      <c r="J16" s="127">
        <f t="shared" si="5"/>
        <v>0</v>
      </c>
    </row>
    <row r="17" spans="1:10" s="86" customFormat="1" ht="13.5">
      <c r="A17" s="133">
        <v>2250</v>
      </c>
      <c r="B17" s="121" t="s">
        <v>36</v>
      </c>
      <c r="C17" s="127"/>
      <c r="D17" s="127"/>
      <c r="E17" s="127"/>
      <c r="F17" s="127">
        <f t="shared" si="3"/>
        <v>0</v>
      </c>
      <c r="G17" s="127"/>
      <c r="H17" s="127"/>
      <c r="I17" s="127"/>
      <c r="J17" s="127">
        <f t="shared" si="5"/>
        <v>0</v>
      </c>
    </row>
    <row r="18" spans="1:10" s="86" customFormat="1" ht="13.5">
      <c r="A18" s="133">
        <v>2260</v>
      </c>
      <c r="B18" s="121" t="s">
        <v>37</v>
      </c>
      <c r="C18" s="127"/>
      <c r="D18" s="127"/>
      <c r="E18" s="127"/>
      <c r="F18" s="127">
        <f t="shared" si="3"/>
        <v>0</v>
      </c>
      <c r="G18" s="127"/>
      <c r="H18" s="127"/>
      <c r="I18" s="127"/>
      <c r="J18" s="127">
        <f t="shared" si="5"/>
        <v>0</v>
      </c>
    </row>
    <row r="19" spans="1:10" s="86" customFormat="1" ht="13.5">
      <c r="A19" s="133">
        <v>2270</v>
      </c>
      <c r="B19" s="121" t="s">
        <v>38</v>
      </c>
      <c r="C19" s="127">
        <f aca="true" t="shared" si="6" ref="C19:J19">SUM(C20:C25)</f>
        <v>0</v>
      </c>
      <c r="D19" s="127">
        <f t="shared" si="6"/>
        <v>0</v>
      </c>
      <c r="E19" s="127">
        <f t="shared" si="6"/>
        <v>0</v>
      </c>
      <c r="F19" s="127">
        <f t="shared" si="6"/>
        <v>0</v>
      </c>
      <c r="G19" s="127">
        <f t="shared" si="6"/>
        <v>0</v>
      </c>
      <c r="H19" s="127">
        <f t="shared" si="6"/>
        <v>0</v>
      </c>
      <c r="I19" s="127">
        <f t="shared" si="6"/>
        <v>0</v>
      </c>
      <c r="J19" s="127">
        <f t="shared" si="6"/>
        <v>0</v>
      </c>
    </row>
    <row r="20" spans="1:10" s="86" customFormat="1" ht="13.5">
      <c r="A20" s="133">
        <v>2271</v>
      </c>
      <c r="B20" s="121" t="s">
        <v>39</v>
      </c>
      <c r="C20" s="127"/>
      <c r="D20" s="127"/>
      <c r="E20" s="127"/>
      <c r="F20" s="127">
        <f t="shared" si="3"/>
        <v>0</v>
      </c>
      <c r="G20" s="127"/>
      <c r="H20" s="127"/>
      <c r="I20" s="127"/>
      <c r="J20" s="127">
        <f aca="true" t="shared" si="7" ref="J20:J25">G20+H20</f>
        <v>0</v>
      </c>
    </row>
    <row r="21" spans="1:10" s="86" customFormat="1" ht="13.5">
      <c r="A21" s="133">
        <v>2272</v>
      </c>
      <c r="B21" s="121" t="s">
        <v>40</v>
      </c>
      <c r="C21" s="127"/>
      <c r="D21" s="127"/>
      <c r="E21" s="127"/>
      <c r="F21" s="127">
        <f t="shared" si="3"/>
        <v>0</v>
      </c>
      <c r="G21" s="127"/>
      <c r="H21" s="127"/>
      <c r="I21" s="127"/>
      <c r="J21" s="127">
        <f t="shared" si="7"/>
        <v>0</v>
      </c>
    </row>
    <row r="22" spans="1:10" s="86" customFormat="1" ht="13.5">
      <c r="A22" s="133">
        <v>2273</v>
      </c>
      <c r="B22" s="121" t="s">
        <v>41</v>
      </c>
      <c r="C22" s="127"/>
      <c r="D22" s="127"/>
      <c r="E22" s="127"/>
      <c r="F22" s="127">
        <f t="shared" si="3"/>
        <v>0</v>
      </c>
      <c r="G22" s="127"/>
      <c r="H22" s="127"/>
      <c r="I22" s="127"/>
      <c r="J22" s="127">
        <f t="shared" si="7"/>
        <v>0</v>
      </c>
    </row>
    <row r="23" spans="1:10" s="86" customFormat="1" ht="13.5">
      <c r="A23" s="133">
        <v>2274</v>
      </c>
      <c r="B23" s="121" t="s">
        <v>42</v>
      </c>
      <c r="C23" s="127"/>
      <c r="D23" s="127"/>
      <c r="E23" s="127"/>
      <c r="F23" s="127">
        <f t="shared" si="3"/>
        <v>0</v>
      </c>
      <c r="G23" s="127"/>
      <c r="H23" s="127"/>
      <c r="I23" s="127"/>
      <c r="J23" s="127">
        <f t="shared" si="7"/>
        <v>0</v>
      </c>
    </row>
    <row r="24" spans="1:10" s="86" customFormat="1" ht="13.5">
      <c r="A24" s="133">
        <v>2275</v>
      </c>
      <c r="B24" s="121" t="s">
        <v>223</v>
      </c>
      <c r="C24" s="127"/>
      <c r="D24" s="127"/>
      <c r="E24" s="127"/>
      <c r="F24" s="127">
        <f>C24+D24</f>
        <v>0</v>
      </c>
      <c r="G24" s="127"/>
      <c r="H24" s="127"/>
      <c r="I24" s="127"/>
      <c r="J24" s="127">
        <f t="shared" si="7"/>
        <v>0</v>
      </c>
    </row>
    <row r="25" spans="1:10" s="86" customFormat="1" ht="13.5">
      <c r="A25" s="133">
        <v>2276</v>
      </c>
      <c r="B25" s="121" t="s">
        <v>108</v>
      </c>
      <c r="C25" s="127"/>
      <c r="D25" s="127"/>
      <c r="E25" s="127"/>
      <c r="F25" s="127">
        <f t="shared" si="3"/>
        <v>0</v>
      </c>
      <c r="G25" s="127"/>
      <c r="H25" s="127"/>
      <c r="I25" s="127"/>
      <c r="J25" s="127">
        <f t="shared" si="7"/>
        <v>0</v>
      </c>
    </row>
    <row r="26" spans="1:10" s="86" customFormat="1" ht="26.25">
      <c r="A26" s="133">
        <v>2280</v>
      </c>
      <c r="B26" s="121" t="s">
        <v>43</v>
      </c>
      <c r="C26" s="127">
        <f aca="true" t="shared" si="8" ref="C26:J26">SUM(C27:C28)</f>
        <v>1600</v>
      </c>
      <c r="D26" s="127">
        <f t="shared" si="8"/>
        <v>0</v>
      </c>
      <c r="E26" s="127">
        <f t="shared" si="8"/>
        <v>0</v>
      </c>
      <c r="F26" s="127">
        <f t="shared" si="8"/>
        <v>1600</v>
      </c>
      <c r="G26" s="127">
        <f t="shared" si="8"/>
        <v>1800</v>
      </c>
      <c r="H26" s="127">
        <f t="shared" si="8"/>
        <v>0</v>
      </c>
      <c r="I26" s="127">
        <f t="shared" si="8"/>
        <v>0</v>
      </c>
      <c r="J26" s="127">
        <f t="shared" si="8"/>
        <v>1800</v>
      </c>
    </row>
    <row r="27" spans="1:10" s="86" customFormat="1" ht="26.25">
      <c r="A27" s="133">
        <v>2281</v>
      </c>
      <c r="B27" s="121" t="s">
        <v>44</v>
      </c>
      <c r="C27" s="127"/>
      <c r="D27" s="127"/>
      <c r="E27" s="127"/>
      <c r="F27" s="127">
        <f t="shared" si="3"/>
        <v>0</v>
      </c>
      <c r="G27" s="127"/>
      <c r="H27" s="127"/>
      <c r="I27" s="127"/>
      <c r="J27" s="127">
        <f>G27+H27</f>
        <v>0</v>
      </c>
    </row>
    <row r="28" spans="1:10" s="86" customFormat="1" ht="26.25">
      <c r="A28" s="133">
        <v>2282</v>
      </c>
      <c r="B28" s="121" t="s">
        <v>45</v>
      </c>
      <c r="C28" s="127">
        <v>1600</v>
      </c>
      <c r="D28" s="127"/>
      <c r="E28" s="127"/>
      <c r="F28" s="127">
        <f t="shared" si="3"/>
        <v>1600</v>
      </c>
      <c r="G28" s="127">
        <v>1800</v>
      </c>
      <c r="H28" s="127"/>
      <c r="I28" s="127"/>
      <c r="J28" s="127">
        <f>G28+H28</f>
        <v>1800</v>
      </c>
    </row>
    <row r="29" spans="1:10" s="86" customFormat="1" ht="13.5">
      <c r="A29" s="132">
        <v>2400</v>
      </c>
      <c r="B29" s="120" t="s">
        <v>46</v>
      </c>
      <c r="C29" s="126">
        <f aca="true" t="shared" si="9" ref="C29:J29">SUM(C30:C31)</f>
        <v>0</v>
      </c>
      <c r="D29" s="126">
        <f t="shared" si="9"/>
        <v>0</v>
      </c>
      <c r="E29" s="126">
        <f t="shared" si="9"/>
        <v>0</v>
      </c>
      <c r="F29" s="126">
        <f t="shared" si="9"/>
        <v>0</v>
      </c>
      <c r="G29" s="126">
        <f t="shared" si="9"/>
        <v>0</v>
      </c>
      <c r="H29" s="126">
        <f t="shared" si="9"/>
        <v>0</v>
      </c>
      <c r="I29" s="126">
        <f t="shared" si="9"/>
        <v>0</v>
      </c>
      <c r="J29" s="126">
        <f t="shared" si="9"/>
        <v>0</v>
      </c>
    </row>
    <row r="30" spans="1:10" s="86" customFormat="1" ht="13.5">
      <c r="A30" s="133">
        <v>2410</v>
      </c>
      <c r="B30" s="121" t="s">
        <v>47</v>
      </c>
      <c r="C30" s="127"/>
      <c r="D30" s="127"/>
      <c r="E30" s="127"/>
      <c r="F30" s="127">
        <f t="shared" si="3"/>
        <v>0</v>
      </c>
      <c r="G30" s="127"/>
      <c r="H30" s="127"/>
      <c r="I30" s="127"/>
      <c r="J30" s="127">
        <f aca="true" t="shared" si="10" ref="J30:J35">G30+H30</f>
        <v>0</v>
      </c>
    </row>
    <row r="31" spans="1:10" s="86" customFormat="1" ht="13.5">
      <c r="A31" s="133">
        <v>2420</v>
      </c>
      <c r="B31" s="121" t="s">
        <v>48</v>
      </c>
      <c r="C31" s="127"/>
      <c r="D31" s="127"/>
      <c r="E31" s="127"/>
      <c r="F31" s="127">
        <f t="shared" si="3"/>
        <v>0</v>
      </c>
      <c r="G31" s="127"/>
      <c r="H31" s="127"/>
      <c r="I31" s="127"/>
      <c r="J31" s="127">
        <f t="shared" si="10"/>
        <v>0</v>
      </c>
    </row>
    <row r="32" spans="1:10" s="86" customFormat="1" ht="13.5">
      <c r="A32" s="132">
        <v>2600</v>
      </c>
      <c r="B32" s="120" t="s">
        <v>49</v>
      </c>
      <c r="C32" s="126">
        <f>SUM(C33:C35)</f>
        <v>0</v>
      </c>
      <c r="D32" s="126">
        <f>SUM(D33:D35)</f>
        <v>0</v>
      </c>
      <c r="E32" s="126">
        <f>SUM(E33:E35)</f>
        <v>0</v>
      </c>
      <c r="F32" s="126">
        <f t="shared" si="3"/>
        <v>0</v>
      </c>
      <c r="G32" s="126">
        <f>SUM(G33:G35)</f>
        <v>0</v>
      </c>
      <c r="H32" s="126">
        <f>SUM(H33:H35)</f>
        <v>0</v>
      </c>
      <c r="I32" s="126">
        <f>SUM(I33:I35)</f>
        <v>0</v>
      </c>
      <c r="J32" s="126">
        <f t="shared" si="10"/>
        <v>0</v>
      </c>
    </row>
    <row r="33" spans="1:10" s="86" customFormat="1" ht="13.5">
      <c r="A33" s="133">
        <v>2610</v>
      </c>
      <c r="B33" s="121" t="s">
        <v>50</v>
      </c>
      <c r="C33" s="127"/>
      <c r="D33" s="127"/>
      <c r="E33" s="127"/>
      <c r="F33" s="127">
        <f t="shared" si="3"/>
        <v>0</v>
      </c>
      <c r="G33" s="127"/>
      <c r="H33" s="127"/>
      <c r="I33" s="127"/>
      <c r="J33" s="127">
        <f t="shared" si="10"/>
        <v>0</v>
      </c>
    </row>
    <row r="34" spans="1:10" s="86" customFormat="1" ht="13.5">
      <c r="A34" s="134">
        <v>2620</v>
      </c>
      <c r="B34" s="122" t="s">
        <v>51</v>
      </c>
      <c r="C34" s="128"/>
      <c r="D34" s="128"/>
      <c r="E34" s="128"/>
      <c r="F34" s="128">
        <f t="shared" si="3"/>
        <v>0</v>
      </c>
      <c r="G34" s="128"/>
      <c r="H34" s="128"/>
      <c r="I34" s="128"/>
      <c r="J34" s="128">
        <f t="shared" si="10"/>
        <v>0</v>
      </c>
    </row>
    <row r="35" spans="1:10" s="86" customFormat="1" ht="13.5">
      <c r="A35" s="135">
        <v>2630</v>
      </c>
      <c r="B35" s="123" t="s">
        <v>52</v>
      </c>
      <c r="C35" s="127"/>
      <c r="D35" s="127"/>
      <c r="E35" s="127"/>
      <c r="F35" s="127">
        <f t="shared" si="3"/>
        <v>0</v>
      </c>
      <c r="G35" s="127"/>
      <c r="H35" s="127"/>
      <c r="I35" s="127"/>
      <c r="J35" s="127">
        <f t="shared" si="10"/>
        <v>0</v>
      </c>
    </row>
    <row r="36" spans="1:10" s="86" customFormat="1" ht="13.5">
      <c r="A36" s="136">
        <v>2700</v>
      </c>
      <c r="B36" s="124" t="s">
        <v>53</v>
      </c>
      <c r="C36" s="126">
        <f aca="true" t="shared" si="11" ref="C36:J36">SUM(C37:C39)</f>
        <v>0</v>
      </c>
      <c r="D36" s="126">
        <f t="shared" si="11"/>
        <v>0</v>
      </c>
      <c r="E36" s="126">
        <f t="shared" si="11"/>
        <v>0</v>
      </c>
      <c r="F36" s="126">
        <f t="shared" si="11"/>
        <v>0</v>
      </c>
      <c r="G36" s="126">
        <f t="shared" si="11"/>
        <v>0</v>
      </c>
      <c r="H36" s="126">
        <f t="shared" si="11"/>
        <v>0</v>
      </c>
      <c r="I36" s="126">
        <f t="shared" si="11"/>
        <v>0</v>
      </c>
      <c r="J36" s="126">
        <f t="shared" si="11"/>
        <v>0</v>
      </c>
    </row>
    <row r="37" spans="1:10" s="86" customFormat="1" ht="13.5">
      <c r="A37" s="135">
        <v>2710</v>
      </c>
      <c r="B37" s="123" t="s">
        <v>54</v>
      </c>
      <c r="C37" s="127"/>
      <c r="D37" s="127"/>
      <c r="E37" s="127"/>
      <c r="F37" s="127">
        <f>C37+D37</f>
        <v>0</v>
      </c>
      <c r="G37" s="127"/>
      <c r="H37" s="127"/>
      <c r="I37" s="127"/>
      <c r="J37" s="127">
        <f>G37+H37</f>
        <v>0</v>
      </c>
    </row>
    <row r="38" spans="1:10" s="86" customFormat="1" ht="13.5">
      <c r="A38" s="137">
        <v>2720</v>
      </c>
      <c r="B38" s="125" t="s">
        <v>55</v>
      </c>
      <c r="C38" s="129"/>
      <c r="D38" s="129"/>
      <c r="E38" s="129"/>
      <c r="F38" s="129">
        <f>C38+D38</f>
        <v>0</v>
      </c>
      <c r="G38" s="129"/>
      <c r="H38" s="129"/>
      <c r="I38" s="129"/>
      <c r="J38" s="129">
        <f>G38+H38</f>
        <v>0</v>
      </c>
    </row>
    <row r="39" spans="1:10" s="86" customFormat="1" ht="13.5">
      <c r="A39" s="133">
        <v>2730</v>
      </c>
      <c r="B39" s="121" t="s">
        <v>56</v>
      </c>
      <c r="C39" s="127"/>
      <c r="D39" s="127"/>
      <c r="E39" s="127"/>
      <c r="F39" s="127">
        <f>C39+D39</f>
        <v>0</v>
      </c>
      <c r="G39" s="127"/>
      <c r="H39" s="127"/>
      <c r="I39" s="127"/>
      <c r="J39" s="127">
        <f>G39+H39</f>
        <v>0</v>
      </c>
    </row>
    <row r="40" spans="1:10" s="86" customFormat="1" ht="13.5">
      <c r="A40" s="132">
        <v>2800</v>
      </c>
      <c r="B40" s="120" t="s">
        <v>57</v>
      </c>
      <c r="C40" s="126"/>
      <c r="D40" s="126"/>
      <c r="E40" s="126"/>
      <c r="F40" s="126">
        <f>C40+D40</f>
        <v>0</v>
      </c>
      <c r="G40" s="126"/>
      <c r="H40" s="126"/>
      <c r="I40" s="126"/>
      <c r="J40" s="126">
        <f>G40+H40</f>
        <v>0</v>
      </c>
    </row>
    <row r="41" spans="2:10" ht="15">
      <c r="B41" s="33"/>
      <c r="C41" s="33"/>
      <c r="D41" s="33"/>
      <c r="E41" s="33"/>
      <c r="F41" s="33"/>
      <c r="G41" s="86"/>
      <c r="H41" s="146"/>
      <c r="I41" s="146"/>
      <c r="J41" s="155"/>
    </row>
    <row r="42" spans="2:10" ht="15">
      <c r="B42" s="33"/>
      <c r="C42" s="33"/>
      <c r="D42" s="33"/>
      <c r="E42" s="33"/>
      <c r="F42" s="33"/>
      <c r="G42" s="86"/>
      <c r="H42" s="146"/>
      <c r="I42" s="146"/>
      <c r="J42" s="155"/>
    </row>
    <row r="43" spans="1:10" ht="12" customHeight="1">
      <c r="A43" s="90"/>
      <c r="B43" s="91"/>
      <c r="C43" s="92"/>
      <c r="D43" s="92"/>
      <c r="E43" s="92"/>
      <c r="F43" s="92"/>
      <c r="G43" s="92"/>
      <c r="H43" s="92"/>
      <c r="I43" s="92"/>
      <c r="J43" s="36" t="s">
        <v>112</v>
      </c>
    </row>
    <row r="44" spans="1:10" ht="15" customHeight="1">
      <c r="A44" s="284" t="s">
        <v>157</v>
      </c>
      <c r="B44" s="284" t="s">
        <v>97</v>
      </c>
      <c r="C44" s="277" t="s">
        <v>164</v>
      </c>
      <c r="D44" s="278"/>
      <c r="E44" s="278"/>
      <c r="F44" s="279"/>
      <c r="G44" s="277" t="s">
        <v>174</v>
      </c>
      <c r="H44" s="278"/>
      <c r="I44" s="278"/>
      <c r="J44" s="279"/>
    </row>
    <row r="45" spans="1:10" ht="60" customHeight="1">
      <c r="A45" s="275"/>
      <c r="B45" s="276"/>
      <c r="C45" s="191" t="s">
        <v>23</v>
      </c>
      <c r="D45" s="130" t="s">
        <v>24</v>
      </c>
      <c r="E45" s="171" t="s">
        <v>116</v>
      </c>
      <c r="F45" s="171" t="s">
        <v>119</v>
      </c>
      <c r="G45" s="191" t="s">
        <v>23</v>
      </c>
      <c r="H45" s="130" t="s">
        <v>24</v>
      </c>
      <c r="I45" s="171" t="s">
        <v>116</v>
      </c>
      <c r="J45" s="171" t="s">
        <v>120</v>
      </c>
    </row>
    <row r="46" spans="1:10" s="86" customFormat="1" ht="13.5">
      <c r="A46" s="68">
        <v>1</v>
      </c>
      <c r="B46" s="68">
        <v>2</v>
      </c>
      <c r="C46" s="28">
        <v>3</v>
      </c>
      <c r="D46" s="28">
        <v>4</v>
      </c>
      <c r="E46" s="28">
        <v>5</v>
      </c>
      <c r="F46" s="28">
        <v>6</v>
      </c>
      <c r="G46" s="28">
        <v>7</v>
      </c>
      <c r="H46" s="28">
        <v>8</v>
      </c>
      <c r="I46" s="28">
        <v>9</v>
      </c>
      <c r="J46" s="28">
        <v>10</v>
      </c>
    </row>
    <row r="47" spans="1:10" s="86" customFormat="1" ht="13.5">
      <c r="A47" s="132">
        <v>3000</v>
      </c>
      <c r="B47" s="120" t="s">
        <v>58</v>
      </c>
      <c r="C47" s="126">
        <f aca="true" t="shared" si="12" ref="C47:J47">C48+C62</f>
        <v>0</v>
      </c>
      <c r="D47" s="126">
        <f t="shared" si="12"/>
        <v>0</v>
      </c>
      <c r="E47" s="126">
        <f t="shared" si="12"/>
        <v>0</v>
      </c>
      <c r="F47" s="126">
        <f t="shared" si="12"/>
        <v>0</v>
      </c>
      <c r="G47" s="126">
        <f t="shared" si="12"/>
        <v>0</v>
      </c>
      <c r="H47" s="126">
        <f t="shared" si="12"/>
        <v>0</v>
      </c>
      <c r="I47" s="126">
        <f t="shared" si="12"/>
        <v>0</v>
      </c>
      <c r="J47" s="126">
        <f t="shared" si="12"/>
        <v>0</v>
      </c>
    </row>
    <row r="48" spans="1:10" s="86" customFormat="1" ht="13.5">
      <c r="A48" s="132">
        <v>3100</v>
      </c>
      <c r="B48" s="120" t="s">
        <v>59</v>
      </c>
      <c r="C48" s="126">
        <f aca="true" t="shared" si="13" ref="C48:J48">C49+C50+C53+C56+C60+C61</f>
        <v>0</v>
      </c>
      <c r="D48" s="126">
        <f t="shared" si="13"/>
        <v>0</v>
      </c>
      <c r="E48" s="126">
        <f t="shared" si="13"/>
        <v>0</v>
      </c>
      <c r="F48" s="126">
        <f t="shared" si="13"/>
        <v>0</v>
      </c>
      <c r="G48" s="126">
        <f t="shared" si="13"/>
        <v>0</v>
      </c>
      <c r="H48" s="126">
        <f t="shared" si="13"/>
        <v>0</v>
      </c>
      <c r="I48" s="126">
        <f t="shared" si="13"/>
        <v>0</v>
      </c>
      <c r="J48" s="126">
        <f t="shared" si="13"/>
        <v>0</v>
      </c>
    </row>
    <row r="49" spans="1:10" s="86" customFormat="1" ht="13.5">
      <c r="A49" s="133">
        <v>3110</v>
      </c>
      <c r="B49" s="121" t="s">
        <v>60</v>
      </c>
      <c r="C49" s="127"/>
      <c r="D49" s="127"/>
      <c r="E49" s="127"/>
      <c r="F49" s="127">
        <f aca="true" t="shared" si="14" ref="F49:F66">C49+D49</f>
        <v>0</v>
      </c>
      <c r="G49" s="127"/>
      <c r="H49" s="127"/>
      <c r="I49" s="127"/>
      <c r="J49" s="127">
        <f>G49+H49</f>
        <v>0</v>
      </c>
    </row>
    <row r="50" spans="1:10" s="86" customFormat="1" ht="13.5">
      <c r="A50" s="133">
        <v>3120</v>
      </c>
      <c r="B50" s="121" t="s">
        <v>61</v>
      </c>
      <c r="C50" s="127">
        <f aca="true" t="shared" si="15" ref="C50:J50">SUM(C51:C52)</f>
        <v>0</v>
      </c>
      <c r="D50" s="127">
        <f t="shared" si="15"/>
        <v>0</v>
      </c>
      <c r="E50" s="127">
        <f t="shared" si="15"/>
        <v>0</v>
      </c>
      <c r="F50" s="127">
        <f t="shared" si="15"/>
        <v>0</v>
      </c>
      <c r="G50" s="127">
        <f t="shared" si="15"/>
        <v>0</v>
      </c>
      <c r="H50" s="127">
        <f t="shared" si="15"/>
        <v>0</v>
      </c>
      <c r="I50" s="127">
        <f t="shared" si="15"/>
        <v>0</v>
      </c>
      <c r="J50" s="127">
        <f t="shared" si="15"/>
        <v>0</v>
      </c>
    </row>
    <row r="51" spans="1:10" s="86" customFormat="1" ht="13.5">
      <c r="A51" s="133">
        <v>3121</v>
      </c>
      <c r="B51" s="121" t="s">
        <v>62</v>
      </c>
      <c r="C51" s="127"/>
      <c r="D51" s="127"/>
      <c r="E51" s="127"/>
      <c r="F51" s="127">
        <f t="shared" si="14"/>
        <v>0</v>
      </c>
      <c r="G51" s="127"/>
      <c r="H51" s="127"/>
      <c r="I51" s="127"/>
      <c r="J51" s="127">
        <f>G51+H51</f>
        <v>0</v>
      </c>
    </row>
    <row r="52" spans="1:10" s="86" customFormat="1" ht="13.5">
      <c r="A52" s="133">
        <v>3122</v>
      </c>
      <c r="B52" s="121" t="s">
        <v>63</v>
      </c>
      <c r="C52" s="127"/>
      <c r="D52" s="127"/>
      <c r="E52" s="127"/>
      <c r="F52" s="127">
        <f t="shared" si="14"/>
        <v>0</v>
      </c>
      <c r="G52" s="127"/>
      <c r="H52" s="127"/>
      <c r="I52" s="127"/>
      <c r="J52" s="127">
        <f>G52+H52</f>
        <v>0</v>
      </c>
    </row>
    <row r="53" spans="1:10" s="86" customFormat="1" ht="13.5">
      <c r="A53" s="133">
        <v>3130</v>
      </c>
      <c r="B53" s="121" t="s">
        <v>64</v>
      </c>
      <c r="C53" s="127">
        <f aca="true" t="shared" si="16" ref="C53:J53">SUM(C54:C55)</f>
        <v>0</v>
      </c>
      <c r="D53" s="127">
        <f t="shared" si="16"/>
        <v>0</v>
      </c>
      <c r="E53" s="127">
        <f t="shared" si="16"/>
        <v>0</v>
      </c>
      <c r="F53" s="127">
        <f t="shared" si="16"/>
        <v>0</v>
      </c>
      <c r="G53" s="127">
        <f t="shared" si="16"/>
        <v>0</v>
      </c>
      <c r="H53" s="127">
        <f t="shared" si="16"/>
        <v>0</v>
      </c>
      <c r="I53" s="127">
        <f t="shared" si="16"/>
        <v>0</v>
      </c>
      <c r="J53" s="127">
        <f t="shared" si="16"/>
        <v>0</v>
      </c>
    </row>
    <row r="54" spans="1:10" s="86" customFormat="1" ht="13.5">
      <c r="A54" s="133">
        <v>3131</v>
      </c>
      <c r="B54" s="121" t="s">
        <v>65</v>
      </c>
      <c r="C54" s="127"/>
      <c r="D54" s="127"/>
      <c r="E54" s="127"/>
      <c r="F54" s="127">
        <f t="shared" si="14"/>
        <v>0</v>
      </c>
      <c r="G54" s="127"/>
      <c r="H54" s="127"/>
      <c r="I54" s="127"/>
      <c r="J54" s="127">
        <f>G54+H54</f>
        <v>0</v>
      </c>
    </row>
    <row r="55" spans="1:10" s="86" customFormat="1" ht="13.5">
      <c r="A55" s="133">
        <v>3132</v>
      </c>
      <c r="B55" s="121" t="s">
        <v>66</v>
      </c>
      <c r="C55" s="127"/>
      <c r="D55" s="127"/>
      <c r="E55" s="127"/>
      <c r="F55" s="127">
        <f t="shared" si="14"/>
        <v>0</v>
      </c>
      <c r="G55" s="127"/>
      <c r="H55" s="127"/>
      <c r="I55" s="127"/>
      <c r="J55" s="127">
        <f>G55+H55</f>
        <v>0</v>
      </c>
    </row>
    <row r="56" spans="1:10" s="86" customFormat="1" ht="13.5">
      <c r="A56" s="133">
        <v>3140</v>
      </c>
      <c r="B56" s="121" t="s">
        <v>67</v>
      </c>
      <c r="C56" s="127">
        <f aca="true" t="shared" si="17" ref="C56:J56">SUM(C57:C59)</f>
        <v>0</v>
      </c>
      <c r="D56" s="127">
        <f t="shared" si="17"/>
        <v>0</v>
      </c>
      <c r="E56" s="127">
        <f t="shared" si="17"/>
        <v>0</v>
      </c>
      <c r="F56" s="127">
        <f t="shared" si="17"/>
        <v>0</v>
      </c>
      <c r="G56" s="127">
        <f t="shared" si="17"/>
        <v>0</v>
      </c>
      <c r="H56" s="127">
        <f t="shared" si="17"/>
        <v>0</v>
      </c>
      <c r="I56" s="127">
        <f t="shared" si="17"/>
        <v>0</v>
      </c>
      <c r="J56" s="127">
        <f t="shared" si="17"/>
        <v>0</v>
      </c>
    </row>
    <row r="57" spans="1:10" s="86" customFormat="1" ht="13.5">
      <c r="A57" s="133">
        <v>3141</v>
      </c>
      <c r="B57" s="121" t="s">
        <v>68</v>
      </c>
      <c r="C57" s="127"/>
      <c r="D57" s="127"/>
      <c r="E57" s="127"/>
      <c r="F57" s="127">
        <f t="shared" si="14"/>
        <v>0</v>
      </c>
      <c r="G57" s="127"/>
      <c r="H57" s="127"/>
      <c r="I57" s="127"/>
      <c r="J57" s="127">
        <f>G57+H57</f>
        <v>0</v>
      </c>
    </row>
    <row r="58" spans="1:10" s="86" customFormat="1" ht="13.5">
      <c r="A58" s="133">
        <v>3142</v>
      </c>
      <c r="B58" s="121" t="s">
        <v>69</v>
      </c>
      <c r="C58" s="127"/>
      <c r="D58" s="127"/>
      <c r="E58" s="127"/>
      <c r="F58" s="127">
        <f t="shared" si="14"/>
        <v>0</v>
      </c>
      <c r="G58" s="127"/>
      <c r="H58" s="127"/>
      <c r="I58" s="127"/>
      <c r="J58" s="127">
        <f>G58+H58</f>
        <v>0</v>
      </c>
    </row>
    <row r="59" spans="1:10" s="86" customFormat="1" ht="13.5">
      <c r="A59" s="133">
        <v>3143</v>
      </c>
      <c r="B59" s="121" t="s">
        <v>70</v>
      </c>
      <c r="C59" s="127"/>
      <c r="D59" s="127"/>
      <c r="E59" s="127"/>
      <c r="F59" s="127">
        <f t="shared" si="14"/>
        <v>0</v>
      </c>
      <c r="G59" s="127"/>
      <c r="H59" s="127"/>
      <c r="I59" s="127"/>
      <c r="J59" s="127">
        <f>G59+H59</f>
        <v>0</v>
      </c>
    </row>
    <row r="60" spans="1:10" s="86" customFormat="1" ht="13.5">
      <c r="A60" s="133">
        <v>3150</v>
      </c>
      <c r="B60" s="121" t="s">
        <v>71</v>
      </c>
      <c r="C60" s="127"/>
      <c r="D60" s="127"/>
      <c r="E60" s="127"/>
      <c r="F60" s="127">
        <f t="shared" si="14"/>
        <v>0</v>
      </c>
      <c r="G60" s="127"/>
      <c r="H60" s="127"/>
      <c r="I60" s="127"/>
      <c r="J60" s="127">
        <f>G60+H60</f>
        <v>0</v>
      </c>
    </row>
    <row r="61" spans="1:10" s="86" customFormat="1" ht="13.5">
      <c r="A61" s="133">
        <v>3160</v>
      </c>
      <c r="B61" s="121" t="s">
        <v>72</v>
      </c>
      <c r="C61" s="127"/>
      <c r="D61" s="127"/>
      <c r="E61" s="127"/>
      <c r="F61" s="127">
        <f t="shared" si="14"/>
        <v>0</v>
      </c>
      <c r="G61" s="127"/>
      <c r="H61" s="127"/>
      <c r="I61" s="127"/>
      <c r="J61" s="127">
        <f>G61+H61</f>
        <v>0</v>
      </c>
    </row>
    <row r="62" spans="1:10" s="86" customFormat="1" ht="13.5">
      <c r="A62" s="132">
        <v>3200</v>
      </c>
      <c r="B62" s="120" t="s">
        <v>73</v>
      </c>
      <c r="C62" s="126">
        <f aca="true" t="shared" si="18" ref="C62:J62">SUM(C63:C66)</f>
        <v>0</v>
      </c>
      <c r="D62" s="126">
        <f t="shared" si="18"/>
        <v>0</v>
      </c>
      <c r="E62" s="126">
        <f t="shared" si="18"/>
        <v>0</v>
      </c>
      <c r="F62" s="126">
        <f t="shared" si="18"/>
        <v>0</v>
      </c>
      <c r="G62" s="126">
        <f t="shared" si="18"/>
        <v>0</v>
      </c>
      <c r="H62" s="126">
        <f t="shared" si="18"/>
        <v>0</v>
      </c>
      <c r="I62" s="126">
        <f t="shared" si="18"/>
        <v>0</v>
      </c>
      <c r="J62" s="126">
        <f t="shared" si="18"/>
        <v>0</v>
      </c>
    </row>
    <row r="63" spans="1:10" s="86" customFormat="1" ht="13.5">
      <c r="A63" s="133">
        <v>3210</v>
      </c>
      <c r="B63" s="121" t="s">
        <v>74</v>
      </c>
      <c r="C63" s="127"/>
      <c r="D63" s="127"/>
      <c r="E63" s="127"/>
      <c r="F63" s="127">
        <f t="shared" si="14"/>
        <v>0</v>
      </c>
      <c r="G63" s="127"/>
      <c r="H63" s="127"/>
      <c r="I63" s="127"/>
      <c r="J63" s="127">
        <f>G63+H63</f>
        <v>0</v>
      </c>
    </row>
    <row r="64" spans="1:10" s="86" customFormat="1" ht="13.5">
      <c r="A64" s="133">
        <v>3220</v>
      </c>
      <c r="B64" s="121" t="s">
        <v>75</v>
      </c>
      <c r="C64" s="127"/>
      <c r="D64" s="127"/>
      <c r="E64" s="127"/>
      <c r="F64" s="127">
        <f t="shared" si="14"/>
        <v>0</v>
      </c>
      <c r="G64" s="127"/>
      <c r="H64" s="127"/>
      <c r="I64" s="127"/>
      <c r="J64" s="127">
        <f>G64+H64</f>
        <v>0</v>
      </c>
    </row>
    <row r="65" spans="1:10" s="86" customFormat="1" ht="13.5">
      <c r="A65" s="133">
        <v>3230</v>
      </c>
      <c r="B65" s="121" t="s">
        <v>76</v>
      </c>
      <c r="C65" s="127"/>
      <c r="D65" s="127"/>
      <c r="E65" s="127"/>
      <c r="F65" s="127">
        <f t="shared" si="14"/>
        <v>0</v>
      </c>
      <c r="G65" s="127"/>
      <c r="H65" s="127"/>
      <c r="I65" s="127"/>
      <c r="J65" s="127">
        <f>G65+H65</f>
        <v>0</v>
      </c>
    </row>
    <row r="66" spans="1:10" s="86" customFormat="1" ht="13.5">
      <c r="A66" s="134">
        <v>3240</v>
      </c>
      <c r="B66" s="121" t="s">
        <v>77</v>
      </c>
      <c r="C66" s="127"/>
      <c r="D66" s="127"/>
      <c r="E66" s="127"/>
      <c r="F66" s="127">
        <f t="shared" si="14"/>
        <v>0</v>
      </c>
      <c r="G66" s="127"/>
      <c r="H66" s="127"/>
      <c r="I66" s="127"/>
      <c r="J66" s="127">
        <f>G66+H66</f>
        <v>0</v>
      </c>
    </row>
    <row r="67" spans="1:10" s="86" customFormat="1" ht="13.5">
      <c r="A67" s="185"/>
      <c r="B67" s="109" t="s">
        <v>113</v>
      </c>
      <c r="C67" s="131">
        <f aca="true" t="shared" si="19" ref="C67:J67">C6+C47</f>
        <v>1600</v>
      </c>
      <c r="D67" s="131">
        <f t="shared" si="19"/>
        <v>0</v>
      </c>
      <c r="E67" s="131">
        <f t="shared" si="19"/>
        <v>0</v>
      </c>
      <c r="F67" s="131">
        <f t="shared" si="19"/>
        <v>1600</v>
      </c>
      <c r="G67" s="131">
        <f t="shared" si="19"/>
        <v>1800</v>
      </c>
      <c r="H67" s="131">
        <f t="shared" si="19"/>
        <v>0</v>
      </c>
      <c r="I67" s="131">
        <f t="shared" si="19"/>
        <v>0</v>
      </c>
      <c r="J67" s="131">
        <f t="shared" si="19"/>
        <v>1800</v>
      </c>
    </row>
    <row r="68" spans="1:10" s="107" customFormat="1" ht="13.5">
      <c r="A68" s="138"/>
      <c r="B68" s="139"/>
      <c r="C68" s="140"/>
      <c r="D68" s="140"/>
      <c r="E68" s="140"/>
      <c r="F68" s="140"/>
      <c r="G68" s="140"/>
      <c r="H68" s="140"/>
      <c r="I68" s="140"/>
      <c r="J68" s="140"/>
    </row>
    <row r="69" spans="1:10" ht="15">
      <c r="A69" s="61" t="s">
        <v>192</v>
      </c>
      <c r="B69" s="61"/>
      <c r="C69" s="61"/>
      <c r="D69" s="61"/>
      <c r="E69" s="61"/>
      <c r="F69" s="61"/>
      <c r="G69" s="61"/>
      <c r="H69" s="61"/>
      <c r="I69" s="61"/>
      <c r="J69" s="36" t="s">
        <v>112</v>
      </c>
    </row>
    <row r="70" spans="1:10" ht="15" customHeight="1">
      <c r="A70" s="284" t="s">
        <v>158</v>
      </c>
      <c r="B70" s="284" t="s">
        <v>97</v>
      </c>
      <c r="C70" s="277" t="s">
        <v>164</v>
      </c>
      <c r="D70" s="278"/>
      <c r="E70" s="278"/>
      <c r="F70" s="279"/>
      <c r="G70" s="277" t="s">
        <v>174</v>
      </c>
      <c r="H70" s="278"/>
      <c r="I70" s="278"/>
      <c r="J70" s="279"/>
    </row>
    <row r="71" spans="1:10" ht="41.25">
      <c r="A71" s="276"/>
      <c r="B71" s="275"/>
      <c r="C71" s="191" t="s">
        <v>23</v>
      </c>
      <c r="D71" s="130" t="s">
        <v>24</v>
      </c>
      <c r="E71" s="171" t="s">
        <v>116</v>
      </c>
      <c r="F71" s="171" t="s">
        <v>119</v>
      </c>
      <c r="G71" s="191" t="s">
        <v>23</v>
      </c>
      <c r="H71" s="130" t="s">
        <v>24</v>
      </c>
      <c r="I71" s="171" t="s">
        <v>116</v>
      </c>
      <c r="J71" s="171" t="s">
        <v>120</v>
      </c>
    </row>
    <row r="72" spans="1:10" s="86" customFormat="1" ht="13.5">
      <c r="A72" s="68">
        <v>1</v>
      </c>
      <c r="B72" s="68">
        <v>2</v>
      </c>
      <c r="C72" s="28">
        <v>3</v>
      </c>
      <c r="D72" s="28">
        <v>4</v>
      </c>
      <c r="E72" s="28">
        <v>5</v>
      </c>
      <c r="F72" s="28">
        <v>6</v>
      </c>
      <c r="G72" s="28">
        <v>7</v>
      </c>
      <c r="H72" s="28">
        <v>8</v>
      </c>
      <c r="I72" s="28">
        <v>9</v>
      </c>
      <c r="J72" s="28">
        <v>10</v>
      </c>
    </row>
    <row r="73" spans="1:10" s="86" customFormat="1" ht="13.5">
      <c r="A73" s="68"/>
      <c r="B73" s="85"/>
      <c r="C73" s="166"/>
      <c r="D73" s="143"/>
      <c r="E73" s="143"/>
      <c r="F73" s="143"/>
      <c r="G73" s="143"/>
      <c r="H73" s="143"/>
      <c r="I73" s="143"/>
      <c r="J73" s="143"/>
    </row>
    <row r="74" spans="1:10" s="86" customFormat="1" ht="13.5">
      <c r="A74" s="68"/>
      <c r="B74" s="85"/>
      <c r="C74" s="166"/>
      <c r="D74" s="143"/>
      <c r="E74" s="143"/>
      <c r="F74" s="143"/>
      <c r="G74" s="143"/>
      <c r="H74" s="143"/>
      <c r="I74" s="143"/>
      <c r="J74" s="143"/>
    </row>
    <row r="75" spans="1:10" s="86" customFormat="1" ht="13.5">
      <c r="A75" s="142"/>
      <c r="B75" s="109" t="s">
        <v>113</v>
      </c>
      <c r="C75" s="141"/>
      <c r="D75" s="115"/>
      <c r="E75" s="115"/>
      <c r="F75" s="115"/>
      <c r="G75" s="115"/>
      <c r="H75" s="115"/>
      <c r="I75" s="115"/>
      <c r="J75" s="115"/>
    </row>
  </sheetData>
  <mergeCells count="12">
    <mergeCell ref="G70:J70"/>
    <mergeCell ref="B70:B71"/>
    <mergeCell ref="G3:J3"/>
    <mergeCell ref="A44:A45"/>
    <mergeCell ref="B44:B45"/>
    <mergeCell ref="A70:A71"/>
    <mergeCell ref="B3:B4"/>
    <mergeCell ref="A3:A4"/>
    <mergeCell ref="C70:F70"/>
    <mergeCell ref="C3:F3"/>
    <mergeCell ref="C44:F44"/>
    <mergeCell ref="G44:J4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6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showZeros="0" zoomScaleSheetLayoutView="90" workbookViewId="0" topLeftCell="A1">
      <selection activeCell="B4" sqref="B4:B5"/>
    </sheetView>
  </sheetViews>
  <sheetFormatPr defaultColWidth="9.00390625" defaultRowHeight="12.75"/>
  <cols>
    <col min="1" max="1" width="3.50390625" style="35" customWidth="1"/>
    <col min="2" max="2" width="35.50390625" style="35" customWidth="1"/>
    <col min="3" max="14" width="11.50390625" style="35" customWidth="1"/>
    <col min="15" max="16384" width="9.125" style="35" customWidth="1"/>
  </cols>
  <sheetData>
    <row r="1" spans="6:14" s="65" customFormat="1" ht="15">
      <c r="F1" s="33"/>
      <c r="G1" s="33"/>
      <c r="H1" s="33"/>
      <c r="I1" s="33"/>
      <c r="J1" s="33"/>
      <c r="K1" s="58"/>
      <c r="L1" s="146"/>
      <c r="M1" s="146"/>
      <c r="N1" s="155"/>
    </row>
    <row r="2" spans="1:14" s="65" customFormat="1" ht="15">
      <c r="A2" s="33" t="s">
        <v>121</v>
      </c>
      <c r="B2" s="33"/>
      <c r="C2" s="33"/>
      <c r="D2" s="33"/>
      <c r="E2" s="33"/>
      <c r="F2" s="33"/>
      <c r="G2" s="33"/>
      <c r="H2" s="33"/>
      <c r="I2" s="33"/>
      <c r="J2" s="33"/>
      <c r="K2" s="58"/>
      <c r="L2" s="146"/>
      <c r="M2" s="146"/>
      <c r="N2" s="155"/>
    </row>
    <row r="3" spans="1:14" ht="15.75" customHeight="1">
      <c r="A3" s="34" t="s">
        <v>193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6" t="s">
        <v>112</v>
      </c>
    </row>
    <row r="4" spans="1:14" s="118" customFormat="1" ht="15" customHeight="1">
      <c r="A4" s="284" t="s">
        <v>11</v>
      </c>
      <c r="B4" s="284" t="s">
        <v>122</v>
      </c>
      <c r="C4" s="310" t="s">
        <v>171</v>
      </c>
      <c r="D4" s="311"/>
      <c r="E4" s="311"/>
      <c r="F4" s="312"/>
      <c r="G4" s="310" t="s">
        <v>172</v>
      </c>
      <c r="H4" s="311"/>
      <c r="I4" s="311"/>
      <c r="J4" s="312"/>
      <c r="K4" s="310" t="s">
        <v>173</v>
      </c>
      <c r="L4" s="311"/>
      <c r="M4" s="311"/>
      <c r="N4" s="312"/>
    </row>
    <row r="5" spans="1:14" s="86" customFormat="1" ht="54.75">
      <c r="A5" s="276"/>
      <c r="B5" s="276"/>
      <c r="C5" s="191" t="s">
        <v>23</v>
      </c>
      <c r="D5" s="130" t="s">
        <v>24</v>
      </c>
      <c r="E5" s="171" t="s">
        <v>116</v>
      </c>
      <c r="F5" s="171" t="s">
        <v>119</v>
      </c>
      <c r="G5" s="191" t="s">
        <v>23</v>
      </c>
      <c r="H5" s="130" t="s">
        <v>24</v>
      </c>
      <c r="I5" s="171" t="s">
        <v>116</v>
      </c>
      <c r="J5" s="171" t="s">
        <v>120</v>
      </c>
      <c r="K5" s="191" t="s">
        <v>23</v>
      </c>
      <c r="L5" s="130" t="s">
        <v>24</v>
      </c>
      <c r="M5" s="171" t="s">
        <v>116</v>
      </c>
      <c r="N5" s="171" t="s">
        <v>19</v>
      </c>
    </row>
    <row r="6" spans="1:14" s="86" customFormat="1" ht="13.5">
      <c r="A6" s="68">
        <v>1</v>
      </c>
      <c r="B6" s="68">
        <v>2</v>
      </c>
      <c r="C6" s="68">
        <v>3</v>
      </c>
      <c r="D6" s="68">
        <v>4</v>
      </c>
      <c r="E6" s="68">
        <v>5</v>
      </c>
      <c r="F6" s="68">
        <v>6</v>
      </c>
      <c r="G6" s="68">
        <v>7</v>
      </c>
      <c r="H6" s="68">
        <v>8</v>
      </c>
      <c r="I6" s="68">
        <v>9</v>
      </c>
      <c r="J6" s="68">
        <v>10</v>
      </c>
      <c r="K6" s="68">
        <v>11</v>
      </c>
      <c r="L6" s="68">
        <v>12</v>
      </c>
      <c r="M6" s="68">
        <v>13</v>
      </c>
      <c r="N6" s="68">
        <v>14</v>
      </c>
    </row>
    <row r="7" spans="1:14" s="86" customFormat="1" ht="46.5" customHeight="1">
      <c r="A7" s="149">
        <v>1</v>
      </c>
      <c r="B7" s="237" t="s">
        <v>270</v>
      </c>
      <c r="C7" s="143">
        <v>180.3</v>
      </c>
      <c r="D7" s="119"/>
      <c r="E7" s="119"/>
      <c r="F7" s="114">
        <f>C7</f>
        <v>180.3</v>
      </c>
      <c r="G7" s="143">
        <v>250</v>
      </c>
      <c r="H7" s="119"/>
      <c r="I7" s="119"/>
      <c r="J7" s="114">
        <f>G7</f>
        <v>250</v>
      </c>
      <c r="K7" s="143">
        <v>300</v>
      </c>
      <c r="L7" s="119"/>
      <c r="M7" s="119"/>
      <c r="N7" s="114">
        <f>K7</f>
        <v>300</v>
      </c>
    </row>
    <row r="8" spans="1:14" s="86" customFormat="1" ht="37.5" customHeight="1">
      <c r="A8" s="149">
        <v>2</v>
      </c>
      <c r="B8" s="149" t="s">
        <v>271</v>
      </c>
      <c r="C8" s="143">
        <v>470</v>
      </c>
      <c r="D8" s="143"/>
      <c r="E8" s="143"/>
      <c r="F8" s="114">
        <f>C8</f>
        <v>470</v>
      </c>
      <c r="G8" s="143">
        <v>450</v>
      </c>
      <c r="H8" s="143"/>
      <c r="I8" s="143"/>
      <c r="J8" s="114">
        <f>G8</f>
        <v>450</v>
      </c>
      <c r="K8" s="143">
        <v>500</v>
      </c>
      <c r="L8" s="143"/>
      <c r="M8" s="143"/>
      <c r="N8" s="114">
        <f>K8</f>
        <v>500</v>
      </c>
    </row>
    <row r="9" spans="1:14" s="86" customFormat="1" ht="63.75" customHeight="1">
      <c r="A9" s="149">
        <v>3</v>
      </c>
      <c r="B9" s="149" t="s">
        <v>272</v>
      </c>
      <c r="C9" s="114">
        <v>550</v>
      </c>
      <c r="D9" s="114"/>
      <c r="E9" s="114"/>
      <c r="F9" s="114">
        <f>C9</f>
        <v>550</v>
      </c>
      <c r="G9" s="143">
        <v>500</v>
      </c>
      <c r="H9" s="114"/>
      <c r="I9" s="114"/>
      <c r="J9" s="114">
        <f>G9</f>
        <v>500</v>
      </c>
      <c r="K9" s="143">
        <v>600</v>
      </c>
      <c r="L9" s="114"/>
      <c r="M9" s="114"/>
      <c r="N9" s="114">
        <f>K9</f>
        <v>600</v>
      </c>
    </row>
    <row r="10" spans="1:14" s="86" customFormat="1" ht="13.5">
      <c r="A10" s="149"/>
      <c r="B10" s="149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s="86" customFormat="1" ht="13.5">
      <c r="A11" s="149"/>
      <c r="B11" s="149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</row>
    <row r="12" spans="1:14" s="86" customFormat="1" ht="13.5">
      <c r="A12" s="130"/>
      <c r="B12" s="31" t="s">
        <v>113</v>
      </c>
      <c r="C12" s="115">
        <f>C7+C8+C9</f>
        <v>1200.3</v>
      </c>
      <c r="D12" s="115">
        <f aca="true" t="shared" si="0" ref="D12:N12">D7+D8+D9</f>
        <v>0</v>
      </c>
      <c r="E12" s="115">
        <f t="shared" si="0"/>
        <v>0</v>
      </c>
      <c r="F12" s="115">
        <f t="shared" si="0"/>
        <v>1200.3</v>
      </c>
      <c r="G12" s="115">
        <f t="shared" si="0"/>
        <v>1200</v>
      </c>
      <c r="H12" s="115">
        <f t="shared" si="0"/>
        <v>0</v>
      </c>
      <c r="I12" s="115">
        <f t="shared" si="0"/>
        <v>0</v>
      </c>
      <c r="J12" s="115">
        <f t="shared" si="0"/>
        <v>1200</v>
      </c>
      <c r="K12" s="115">
        <f t="shared" si="0"/>
        <v>1400</v>
      </c>
      <c r="L12" s="115">
        <f t="shared" si="0"/>
        <v>0</v>
      </c>
      <c r="M12" s="115">
        <f t="shared" si="0"/>
        <v>0</v>
      </c>
      <c r="N12" s="115">
        <f t="shared" si="0"/>
        <v>1400</v>
      </c>
    </row>
    <row r="13" s="86" customFormat="1" ht="13.5"/>
    <row r="14" spans="1:14" s="86" customFormat="1" ht="15">
      <c r="A14" s="34" t="s">
        <v>194</v>
      </c>
      <c r="C14" s="145"/>
      <c r="D14" s="145"/>
      <c r="E14" s="145"/>
      <c r="F14" s="145"/>
      <c r="G14" s="145"/>
      <c r="H14" s="145"/>
      <c r="I14" s="145"/>
      <c r="J14" s="145"/>
      <c r="N14" s="36" t="s">
        <v>112</v>
      </c>
    </row>
    <row r="15" spans="1:14" s="86" customFormat="1" ht="13.5">
      <c r="A15" s="284" t="s">
        <v>11</v>
      </c>
      <c r="B15" s="280" t="s">
        <v>122</v>
      </c>
      <c r="C15" s="268"/>
      <c r="D15" s="268"/>
      <c r="E15" s="268"/>
      <c r="F15" s="269"/>
      <c r="G15" s="277" t="s">
        <v>164</v>
      </c>
      <c r="H15" s="278"/>
      <c r="I15" s="278"/>
      <c r="J15" s="279"/>
      <c r="K15" s="277" t="s">
        <v>174</v>
      </c>
      <c r="L15" s="278"/>
      <c r="M15" s="278"/>
      <c r="N15" s="279"/>
    </row>
    <row r="16" spans="1:14" s="86" customFormat="1" ht="54.75">
      <c r="A16" s="276"/>
      <c r="B16" s="270"/>
      <c r="C16" s="271"/>
      <c r="D16" s="271"/>
      <c r="E16" s="271"/>
      <c r="F16" s="272"/>
      <c r="G16" s="191" t="s">
        <v>23</v>
      </c>
      <c r="H16" s="130" t="s">
        <v>24</v>
      </c>
      <c r="I16" s="171" t="s">
        <v>116</v>
      </c>
      <c r="J16" s="171" t="s">
        <v>119</v>
      </c>
      <c r="K16" s="191" t="s">
        <v>23</v>
      </c>
      <c r="L16" s="130" t="s">
        <v>24</v>
      </c>
      <c r="M16" s="171" t="s">
        <v>116</v>
      </c>
      <c r="N16" s="171" t="s">
        <v>120</v>
      </c>
    </row>
    <row r="17" spans="1:14" s="86" customFormat="1" ht="13.5">
      <c r="A17" s="68">
        <v>1</v>
      </c>
      <c r="B17" s="261">
        <v>2</v>
      </c>
      <c r="C17" s="261"/>
      <c r="D17" s="261"/>
      <c r="E17" s="261"/>
      <c r="F17" s="261"/>
      <c r="G17" s="68">
        <v>3</v>
      </c>
      <c r="H17" s="68">
        <v>4</v>
      </c>
      <c r="I17" s="68">
        <v>5</v>
      </c>
      <c r="J17" s="68">
        <v>6</v>
      </c>
      <c r="K17" s="68">
        <v>7</v>
      </c>
      <c r="L17" s="68">
        <v>8</v>
      </c>
      <c r="M17" s="68">
        <v>9</v>
      </c>
      <c r="N17" s="68">
        <v>10</v>
      </c>
    </row>
    <row r="18" spans="1:14" s="86" customFormat="1" ht="35.25" customHeight="1">
      <c r="A18" s="149">
        <v>1</v>
      </c>
      <c r="B18" s="274" t="str">
        <f>B7</f>
        <v>Проведення навчально-тренувальних зборів з неолімпійських видів спорту з підготовки до всеукраїнських змагань</v>
      </c>
      <c r="C18" s="274"/>
      <c r="D18" s="274"/>
      <c r="E18" s="274"/>
      <c r="F18" s="274"/>
      <c r="G18" s="143">
        <v>450</v>
      </c>
      <c r="H18" s="119"/>
      <c r="I18" s="119"/>
      <c r="J18" s="114">
        <f>G18</f>
        <v>450</v>
      </c>
      <c r="K18" s="143">
        <v>500</v>
      </c>
      <c r="L18" s="119"/>
      <c r="M18" s="119"/>
      <c r="N18" s="114">
        <f>K18</f>
        <v>500</v>
      </c>
    </row>
    <row r="19" spans="1:14" s="86" customFormat="1" ht="15.75" customHeight="1">
      <c r="A19" s="149">
        <v>2</v>
      </c>
      <c r="B19" s="274" t="str">
        <f>B8</f>
        <v>Організація і проведення регіональних змагань з неолімпійських видів спорту</v>
      </c>
      <c r="C19" s="274"/>
      <c r="D19" s="274"/>
      <c r="E19" s="274"/>
      <c r="F19" s="274"/>
      <c r="G19" s="143">
        <v>550</v>
      </c>
      <c r="H19" s="143"/>
      <c r="I19" s="143"/>
      <c r="J19" s="114">
        <f>G19</f>
        <v>550</v>
      </c>
      <c r="K19" s="143">
        <v>600</v>
      </c>
      <c r="L19" s="143"/>
      <c r="M19" s="143"/>
      <c r="N19" s="114">
        <f>K19</f>
        <v>600</v>
      </c>
    </row>
    <row r="20" spans="1:14" s="86" customFormat="1" ht="37.5" customHeight="1">
      <c r="A20" s="149">
        <v>3</v>
      </c>
      <c r="B20" s="274" t="str">
        <f>B9</f>
        <v>Представлення спортивних досягнень спортсменами збірних команд області на всеукраїнських змаганнях з неолімпійських видів спорту</v>
      </c>
      <c r="C20" s="274"/>
      <c r="D20" s="274"/>
      <c r="E20" s="274"/>
      <c r="F20" s="274"/>
      <c r="G20" s="143">
        <v>600</v>
      </c>
      <c r="H20" s="143"/>
      <c r="I20" s="143"/>
      <c r="J20" s="114">
        <f>G20</f>
        <v>600</v>
      </c>
      <c r="K20" s="143">
        <v>700</v>
      </c>
      <c r="L20" s="143"/>
      <c r="M20" s="143"/>
      <c r="N20" s="114">
        <f>K20</f>
        <v>700</v>
      </c>
    </row>
    <row r="21" spans="1:14" s="86" customFormat="1" ht="13.5">
      <c r="A21" s="149"/>
      <c r="B21" s="274"/>
      <c r="C21" s="274"/>
      <c r="D21" s="274"/>
      <c r="E21" s="274"/>
      <c r="F21" s="274"/>
      <c r="G21" s="114"/>
      <c r="H21" s="114"/>
      <c r="I21" s="114"/>
      <c r="J21" s="114"/>
      <c r="K21" s="114"/>
      <c r="L21" s="114"/>
      <c r="M21" s="114"/>
      <c r="N21" s="114"/>
    </row>
    <row r="22" spans="1:14" s="86" customFormat="1" ht="13.5">
      <c r="A22" s="149"/>
      <c r="B22" s="274"/>
      <c r="C22" s="274"/>
      <c r="D22" s="274"/>
      <c r="E22" s="274"/>
      <c r="F22" s="274"/>
      <c r="G22" s="114"/>
      <c r="H22" s="114"/>
      <c r="I22" s="114"/>
      <c r="J22" s="114"/>
      <c r="K22" s="114"/>
      <c r="L22" s="114"/>
      <c r="M22" s="114"/>
      <c r="N22" s="114"/>
    </row>
    <row r="23" spans="1:14" s="86" customFormat="1" ht="13.5">
      <c r="A23" s="149"/>
      <c r="B23" s="274"/>
      <c r="C23" s="274"/>
      <c r="D23" s="274"/>
      <c r="E23" s="274"/>
      <c r="F23" s="274"/>
      <c r="G23" s="114"/>
      <c r="H23" s="114"/>
      <c r="I23" s="114"/>
      <c r="J23" s="114"/>
      <c r="K23" s="114"/>
      <c r="L23" s="114"/>
      <c r="M23" s="114"/>
      <c r="N23" s="114"/>
    </row>
    <row r="24" spans="1:14" s="86" customFormat="1" ht="13.5">
      <c r="A24" s="149"/>
      <c r="B24" s="274"/>
      <c r="C24" s="274"/>
      <c r="D24" s="274"/>
      <c r="E24" s="274"/>
      <c r="F24" s="274"/>
      <c r="G24" s="114"/>
      <c r="H24" s="114"/>
      <c r="I24" s="114"/>
      <c r="J24" s="114"/>
      <c r="K24" s="114"/>
      <c r="L24" s="114"/>
      <c r="M24" s="114"/>
      <c r="N24" s="114"/>
    </row>
    <row r="25" spans="1:14" s="86" customFormat="1" ht="13.5">
      <c r="A25" s="149"/>
      <c r="B25" s="274"/>
      <c r="C25" s="274"/>
      <c r="D25" s="274"/>
      <c r="E25" s="274"/>
      <c r="F25" s="274"/>
      <c r="G25" s="114"/>
      <c r="H25" s="114"/>
      <c r="I25" s="114"/>
      <c r="J25" s="114"/>
      <c r="K25" s="114"/>
      <c r="L25" s="114"/>
      <c r="M25" s="114"/>
      <c r="N25" s="114"/>
    </row>
    <row r="26" spans="1:14" s="86" customFormat="1" ht="13.5">
      <c r="A26" s="130"/>
      <c r="B26" s="273" t="s">
        <v>113</v>
      </c>
      <c r="C26" s="273"/>
      <c r="D26" s="273"/>
      <c r="E26" s="273"/>
      <c r="F26" s="273"/>
      <c r="G26" s="115">
        <f>G18+G19+G20</f>
        <v>1600</v>
      </c>
      <c r="H26" s="115">
        <f aca="true" t="shared" si="1" ref="H26:N26">H18+H19+H20</f>
        <v>0</v>
      </c>
      <c r="I26" s="115">
        <f t="shared" si="1"/>
        <v>0</v>
      </c>
      <c r="J26" s="115">
        <f t="shared" si="1"/>
        <v>1600</v>
      </c>
      <c r="K26" s="115">
        <f t="shared" si="1"/>
        <v>1800</v>
      </c>
      <c r="L26" s="115">
        <f t="shared" si="1"/>
        <v>0</v>
      </c>
      <c r="M26" s="115">
        <f t="shared" si="1"/>
        <v>0</v>
      </c>
      <c r="N26" s="115">
        <f t="shared" si="1"/>
        <v>1800</v>
      </c>
    </row>
  </sheetData>
  <mergeCells count="19">
    <mergeCell ref="B17:F17"/>
    <mergeCell ref="B18:F18"/>
    <mergeCell ref="B19:F19"/>
    <mergeCell ref="B25:F25"/>
    <mergeCell ref="B20:F20"/>
    <mergeCell ref="B26:F26"/>
    <mergeCell ref="B21:F21"/>
    <mergeCell ref="B22:F22"/>
    <mergeCell ref="B23:F23"/>
    <mergeCell ref="B24:F24"/>
    <mergeCell ref="A15:A16"/>
    <mergeCell ref="K4:N4"/>
    <mergeCell ref="B4:B5"/>
    <mergeCell ref="A4:A5"/>
    <mergeCell ref="C4:F4"/>
    <mergeCell ref="G4:J4"/>
    <mergeCell ref="B15:F16"/>
    <mergeCell ref="G15:J15"/>
    <mergeCell ref="K15:N1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showZeros="0" zoomScaleSheetLayoutView="90" workbookViewId="0" topLeftCell="A13">
      <selection activeCell="M18" sqref="M18"/>
    </sheetView>
  </sheetViews>
  <sheetFormatPr defaultColWidth="9.00390625" defaultRowHeight="12.75"/>
  <cols>
    <col min="1" max="1" width="3.50390625" style="35" customWidth="1"/>
    <col min="2" max="2" width="41.625" style="35" customWidth="1"/>
    <col min="3" max="3" width="8.625" style="35" customWidth="1"/>
    <col min="4" max="6" width="7.875" style="35" customWidth="1"/>
    <col min="7" max="7" width="9.875" style="35" bestFit="1" customWidth="1"/>
    <col min="8" max="9" width="11.875" style="35" customWidth="1"/>
    <col min="10" max="10" width="9.875" style="35" bestFit="1" customWidth="1"/>
    <col min="11" max="12" width="11.875" style="35" customWidth="1"/>
    <col min="13" max="13" width="11.50390625" style="35" bestFit="1" customWidth="1"/>
    <col min="14" max="15" width="11.875" style="35" customWidth="1"/>
    <col min="16" max="16384" width="9.125" style="35" customWidth="1"/>
  </cols>
  <sheetData>
    <row r="1" spans="8:15" s="65" customFormat="1" ht="15">
      <c r="H1" s="33"/>
      <c r="I1" s="33"/>
      <c r="J1" s="146"/>
      <c r="L1" s="58"/>
      <c r="M1" s="146"/>
      <c r="N1" s="146"/>
      <c r="O1" s="155"/>
    </row>
    <row r="2" spans="1:15" s="65" customFormat="1" ht="15">
      <c r="A2" s="33" t="s">
        <v>123</v>
      </c>
      <c r="B2" s="33"/>
      <c r="C2" s="33"/>
      <c r="D2" s="33"/>
      <c r="E2" s="33"/>
      <c r="F2" s="33"/>
      <c r="G2" s="33"/>
      <c r="H2" s="33"/>
      <c r="I2" s="33"/>
      <c r="J2" s="146"/>
      <c r="K2" s="146"/>
      <c r="L2" s="58"/>
      <c r="M2" s="146"/>
      <c r="N2" s="146"/>
      <c r="O2" s="155"/>
    </row>
    <row r="3" spans="1:14" ht="15">
      <c r="A3" s="34" t="s">
        <v>195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6"/>
    </row>
    <row r="4" spans="1:15" s="118" customFormat="1" ht="13.5">
      <c r="A4" s="284" t="s">
        <v>11</v>
      </c>
      <c r="B4" s="284" t="s">
        <v>12</v>
      </c>
      <c r="C4" s="284" t="s">
        <v>13</v>
      </c>
      <c r="D4" s="280" t="s">
        <v>14</v>
      </c>
      <c r="E4" s="268"/>
      <c r="F4" s="269"/>
      <c r="G4" s="277" t="s">
        <v>171</v>
      </c>
      <c r="H4" s="278"/>
      <c r="I4" s="279"/>
      <c r="J4" s="277" t="s">
        <v>172</v>
      </c>
      <c r="K4" s="278"/>
      <c r="L4" s="279"/>
      <c r="M4" s="328" t="s">
        <v>173</v>
      </c>
      <c r="N4" s="328"/>
      <c r="O4" s="328"/>
    </row>
    <row r="5" spans="1:15" s="118" customFormat="1" ht="27">
      <c r="A5" s="276"/>
      <c r="B5" s="276"/>
      <c r="C5" s="276"/>
      <c r="D5" s="270"/>
      <c r="E5" s="271"/>
      <c r="F5" s="272"/>
      <c r="G5" s="192" t="s">
        <v>23</v>
      </c>
      <c r="H5" s="192" t="s">
        <v>24</v>
      </c>
      <c r="I5" s="171" t="s">
        <v>124</v>
      </c>
      <c r="J5" s="192" t="s">
        <v>23</v>
      </c>
      <c r="K5" s="192" t="s">
        <v>24</v>
      </c>
      <c r="L5" s="171" t="s">
        <v>125</v>
      </c>
      <c r="M5" s="130" t="s">
        <v>23</v>
      </c>
      <c r="N5" s="130" t="s">
        <v>24</v>
      </c>
      <c r="O5" s="171" t="s">
        <v>126</v>
      </c>
    </row>
    <row r="6" spans="1:15" s="86" customFormat="1" ht="13.5">
      <c r="A6" s="68">
        <v>1</v>
      </c>
      <c r="B6" s="68">
        <v>2</v>
      </c>
      <c r="C6" s="68">
        <v>3</v>
      </c>
      <c r="D6" s="325">
        <v>4</v>
      </c>
      <c r="E6" s="326"/>
      <c r="F6" s="327"/>
      <c r="G6" s="68">
        <v>5</v>
      </c>
      <c r="H6" s="68">
        <v>6</v>
      </c>
      <c r="I6" s="68">
        <v>7</v>
      </c>
      <c r="J6" s="68">
        <v>8</v>
      </c>
      <c r="K6" s="68">
        <v>9</v>
      </c>
      <c r="L6" s="68">
        <v>10</v>
      </c>
      <c r="M6" s="68">
        <v>11</v>
      </c>
      <c r="N6" s="68">
        <v>12</v>
      </c>
      <c r="O6" s="68">
        <v>13</v>
      </c>
    </row>
    <row r="7" spans="1:15" s="86" customFormat="1" ht="13.5">
      <c r="A7" s="130"/>
      <c r="B7" s="219" t="s">
        <v>99</v>
      </c>
      <c r="C7" s="147"/>
      <c r="D7" s="266"/>
      <c r="E7" s="267"/>
      <c r="F7" s="321"/>
      <c r="G7" s="148"/>
      <c r="H7" s="148"/>
      <c r="I7" s="148"/>
      <c r="J7" s="148"/>
      <c r="K7" s="148"/>
      <c r="L7" s="148"/>
      <c r="M7" s="148"/>
      <c r="N7" s="148"/>
      <c r="O7" s="166"/>
    </row>
    <row r="8" spans="1:15" s="86" customFormat="1" ht="45.75" customHeight="1">
      <c r="A8" s="144"/>
      <c r="B8" s="149" t="s">
        <v>242</v>
      </c>
      <c r="C8" s="220" t="s">
        <v>226</v>
      </c>
      <c r="D8" s="322" t="s">
        <v>227</v>
      </c>
      <c r="E8" s="323"/>
      <c r="F8" s="324"/>
      <c r="G8" s="239" t="s">
        <v>254</v>
      </c>
      <c r="H8" s="240"/>
      <c r="I8" s="240" t="str">
        <f>G8</f>
        <v>15</v>
      </c>
      <c r="J8" s="249">
        <v>17</v>
      </c>
      <c r="K8" s="240"/>
      <c r="L8" s="240">
        <f>J8</f>
        <v>17</v>
      </c>
      <c r="M8" s="253">
        <f>J8</f>
        <v>17</v>
      </c>
      <c r="N8" s="253"/>
      <c r="O8" s="254">
        <f>M8</f>
        <v>17</v>
      </c>
    </row>
    <row r="9" spans="1:15" s="86" customFormat="1" ht="31.5" customHeight="1">
      <c r="A9" s="130"/>
      <c r="B9" s="149" t="s">
        <v>243</v>
      </c>
      <c r="C9" s="220" t="s">
        <v>226</v>
      </c>
      <c r="D9" s="262" t="s">
        <v>227</v>
      </c>
      <c r="E9" s="262"/>
      <c r="F9" s="262"/>
      <c r="G9" s="240" t="s">
        <v>255</v>
      </c>
      <c r="H9" s="240"/>
      <c r="I9" s="240" t="str">
        <f aca="true" t="shared" si="0" ref="I9:I23">G9</f>
        <v>76</v>
      </c>
      <c r="J9" s="249">
        <v>76</v>
      </c>
      <c r="K9" s="240"/>
      <c r="L9" s="240">
        <f aca="true" t="shared" si="1" ref="L9:L22">J9</f>
        <v>76</v>
      </c>
      <c r="M9" s="253">
        <f aca="true" t="shared" si="2" ref="M9:M23">J9</f>
        <v>76</v>
      </c>
      <c r="N9" s="253"/>
      <c r="O9" s="254">
        <f aca="true" t="shared" si="3" ref="O9:O23">M9</f>
        <v>76</v>
      </c>
    </row>
    <row r="10" spans="1:15" s="86" customFormat="1" ht="51" customHeight="1">
      <c r="A10" s="130"/>
      <c r="B10" s="149" t="s">
        <v>244</v>
      </c>
      <c r="C10" s="220" t="s">
        <v>226</v>
      </c>
      <c r="D10" s="263" t="s">
        <v>227</v>
      </c>
      <c r="E10" s="264"/>
      <c r="F10" s="265"/>
      <c r="G10" s="240" t="s">
        <v>256</v>
      </c>
      <c r="H10" s="240"/>
      <c r="I10" s="240" t="str">
        <f t="shared" si="0"/>
        <v>57</v>
      </c>
      <c r="J10" s="249">
        <v>57</v>
      </c>
      <c r="K10" s="240"/>
      <c r="L10" s="240">
        <f t="shared" si="1"/>
        <v>57</v>
      </c>
      <c r="M10" s="253">
        <f t="shared" si="2"/>
        <v>57</v>
      </c>
      <c r="N10" s="253"/>
      <c r="O10" s="254">
        <f t="shared" si="3"/>
        <v>57</v>
      </c>
    </row>
    <row r="11" spans="1:15" s="86" customFormat="1" ht="17.25" customHeight="1">
      <c r="A11" s="130"/>
      <c r="B11" s="167" t="s">
        <v>100</v>
      </c>
      <c r="C11" s="220"/>
      <c r="D11" s="262"/>
      <c r="E11" s="262"/>
      <c r="F11" s="262"/>
      <c r="G11" s="240"/>
      <c r="H11" s="240"/>
      <c r="I11" s="240">
        <f t="shared" si="0"/>
        <v>0</v>
      </c>
      <c r="J11" s="249"/>
      <c r="K11" s="240"/>
      <c r="L11" s="240">
        <f t="shared" si="1"/>
        <v>0</v>
      </c>
      <c r="M11" s="253">
        <f t="shared" si="2"/>
        <v>0</v>
      </c>
      <c r="N11" s="253"/>
      <c r="O11" s="254">
        <f t="shared" si="3"/>
        <v>0</v>
      </c>
    </row>
    <row r="12" spans="1:15" s="86" customFormat="1" ht="54.75">
      <c r="A12" s="144"/>
      <c r="B12" s="149" t="s">
        <v>245</v>
      </c>
      <c r="C12" s="220" t="s">
        <v>226</v>
      </c>
      <c r="D12" s="263" t="s">
        <v>238</v>
      </c>
      <c r="E12" s="264"/>
      <c r="F12" s="265"/>
      <c r="G12" s="240" t="s">
        <v>257</v>
      </c>
      <c r="H12" s="240"/>
      <c r="I12" s="240" t="str">
        <f t="shared" si="0"/>
        <v>2508</v>
      </c>
      <c r="J12" s="249">
        <f>17*12*14</f>
        <v>2856</v>
      </c>
      <c r="K12" s="240"/>
      <c r="L12" s="240">
        <f t="shared" si="1"/>
        <v>2856</v>
      </c>
      <c r="M12" s="253">
        <f t="shared" si="2"/>
        <v>2856</v>
      </c>
      <c r="N12" s="253"/>
      <c r="O12" s="254">
        <f t="shared" si="3"/>
        <v>2856</v>
      </c>
    </row>
    <row r="13" spans="1:15" s="86" customFormat="1" ht="36.75" customHeight="1">
      <c r="A13" s="144"/>
      <c r="B13" s="149" t="s">
        <v>246</v>
      </c>
      <c r="C13" s="220" t="s">
        <v>226</v>
      </c>
      <c r="D13" s="262" t="s">
        <v>238</v>
      </c>
      <c r="E13" s="262"/>
      <c r="F13" s="262"/>
      <c r="G13" s="240" t="s">
        <v>258</v>
      </c>
      <c r="H13" s="240"/>
      <c r="I13" s="240" t="str">
        <f t="shared" si="0"/>
        <v>4940</v>
      </c>
      <c r="J13" s="249">
        <f>76*96*1</f>
        <v>7296</v>
      </c>
      <c r="K13" s="240"/>
      <c r="L13" s="240">
        <f t="shared" si="1"/>
        <v>7296</v>
      </c>
      <c r="M13" s="253">
        <f t="shared" si="2"/>
        <v>7296</v>
      </c>
      <c r="N13" s="253"/>
      <c r="O13" s="254">
        <f t="shared" si="3"/>
        <v>7296</v>
      </c>
    </row>
    <row r="14" spans="1:15" s="86" customFormat="1" ht="46.5" customHeight="1">
      <c r="A14" s="144"/>
      <c r="B14" s="149" t="s">
        <v>247</v>
      </c>
      <c r="C14" s="220" t="s">
        <v>228</v>
      </c>
      <c r="D14" s="263" t="s">
        <v>239</v>
      </c>
      <c r="E14" s="264"/>
      <c r="F14" s="265"/>
      <c r="G14" s="240" t="s">
        <v>259</v>
      </c>
      <c r="H14" s="240"/>
      <c r="I14" s="240" t="str">
        <f t="shared" si="0"/>
        <v>632</v>
      </c>
      <c r="J14" s="249">
        <v>640</v>
      </c>
      <c r="K14" s="240"/>
      <c r="L14" s="240">
        <f t="shared" si="1"/>
        <v>640</v>
      </c>
      <c r="M14" s="253">
        <f t="shared" si="2"/>
        <v>640</v>
      </c>
      <c r="N14" s="253"/>
      <c r="O14" s="254">
        <f t="shared" si="3"/>
        <v>640</v>
      </c>
    </row>
    <row r="15" spans="1:15" s="86" customFormat="1" ht="18.75" customHeight="1">
      <c r="A15" s="130"/>
      <c r="B15" s="167" t="s">
        <v>102</v>
      </c>
      <c r="C15" s="220"/>
      <c r="D15" s="262"/>
      <c r="E15" s="262"/>
      <c r="F15" s="262"/>
      <c r="G15" s="240"/>
      <c r="H15" s="240"/>
      <c r="I15" s="240">
        <f t="shared" si="0"/>
        <v>0</v>
      </c>
      <c r="J15" s="249"/>
      <c r="K15" s="240"/>
      <c r="L15" s="240">
        <f t="shared" si="1"/>
        <v>0</v>
      </c>
      <c r="M15" s="253">
        <f t="shared" si="2"/>
        <v>0</v>
      </c>
      <c r="N15" s="253"/>
      <c r="O15" s="254">
        <f t="shared" si="3"/>
        <v>0</v>
      </c>
    </row>
    <row r="16" spans="1:15" s="86" customFormat="1" ht="65.25" customHeight="1">
      <c r="A16" s="130"/>
      <c r="B16" s="149" t="s">
        <v>248</v>
      </c>
      <c r="C16" s="220" t="s">
        <v>229</v>
      </c>
      <c r="D16" s="263" t="s">
        <v>231</v>
      </c>
      <c r="E16" s="264"/>
      <c r="F16" s="265"/>
      <c r="G16" s="240" t="s">
        <v>260</v>
      </c>
      <c r="H16" s="240"/>
      <c r="I16" s="240" t="str">
        <f t="shared" si="0"/>
        <v>71,45</v>
      </c>
      <c r="J16" s="249">
        <v>88</v>
      </c>
      <c r="K16" s="242"/>
      <c r="L16" s="242">
        <f t="shared" si="1"/>
        <v>88</v>
      </c>
      <c r="M16" s="253">
        <f>300000/M12</f>
        <v>105</v>
      </c>
      <c r="N16" s="253"/>
      <c r="O16" s="254">
        <f t="shared" si="3"/>
        <v>105</v>
      </c>
    </row>
    <row r="17" spans="1:15" ht="45.75" customHeight="1">
      <c r="A17" s="221"/>
      <c r="B17" s="149" t="s">
        <v>249</v>
      </c>
      <c r="C17" s="220" t="s">
        <v>229</v>
      </c>
      <c r="D17" s="262" t="s">
        <v>231</v>
      </c>
      <c r="E17" s="262"/>
      <c r="F17" s="262"/>
      <c r="G17" s="241" t="s">
        <v>261</v>
      </c>
      <c r="H17" s="241"/>
      <c r="I17" s="240" t="str">
        <f t="shared" si="0"/>
        <v>95,14</v>
      </c>
      <c r="J17" s="249">
        <v>62</v>
      </c>
      <c r="K17" s="243"/>
      <c r="L17" s="242">
        <f t="shared" si="1"/>
        <v>62</v>
      </c>
      <c r="M17" s="253">
        <f>500000/M13</f>
        <v>68.5</v>
      </c>
      <c r="N17" s="255"/>
      <c r="O17" s="254">
        <f t="shared" si="3"/>
        <v>68.5</v>
      </c>
    </row>
    <row r="18" spans="1:15" ht="60.75" customHeight="1">
      <c r="A18" s="221"/>
      <c r="B18" s="149" t="s">
        <v>250</v>
      </c>
      <c r="C18" s="220" t="s">
        <v>229</v>
      </c>
      <c r="D18" s="263" t="s">
        <v>231</v>
      </c>
      <c r="E18" s="264"/>
      <c r="F18" s="265"/>
      <c r="G18" s="241" t="s">
        <v>262</v>
      </c>
      <c r="H18" s="241"/>
      <c r="I18" s="240" t="str">
        <f t="shared" si="0"/>
        <v>870,25</v>
      </c>
      <c r="J18" s="249">
        <v>781</v>
      </c>
      <c r="K18" s="243"/>
      <c r="L18" s="242">
        <f t="shared" si="1"/>
        <v>781</v>
      </c>
      <c r="M18" s="253">
        <f>600000/M14</f>
        <v>937.5</v>
      </c>
      <c r="N18" s="255"/>
      <c r="O18" s="254">
        <f t="shared" si="3"/>
        <v>937.5</v>
      </c>
    </row>
    <row r="19" spans="1:15" ht="18.75" customHeight="1">
      <c r="A19" s="221"/>
      <c r="B19" s="167" t="s">
        <v>101</v>
      </c>
      <c r="C19" s="220"/>
      <c r="D19" s="262"/>
      <c r="E19" s="262"/>
      <c r="F19" s="262"/>
      <c r="G19" s="241"/>
      <c r="H19" s="241"/>
      <c r="I19" s="240">
        <f t="shared" si="0"/>
        <v>0</v>
      </c>
      <c r="J19" s="249"/>
      <c r="K19" s="243"/>
      <c r="L19" s="242">
        <f t="shared" si="1"/>
        <v>0</v>
      </c>
      <c r="M19" s="253">
        <f t="shared" si="2"/>
        <v>0</v>
      </c>
      <c r="N19" s="255"/>
      <c r="O19" s="254">
        <f t="shared" si="3"/>
        <v>0</v>
      </c>
    </row>
    <row r="20" spans="1:15" ht="68.25" customHeight="1">
      <c r="A20" s="221"/>
      <c r="B20" s="149" t="s">
        <v>251</v>
      </c>
      <c r="C20" s="220" t="s">
        <v>230</v>
      </c>
      <c r="D20" s="263" t="s">
        <v>238</v>
      </c>
      <c r="E20" s="264"/>
      <c r="F20" s="265"/>
      <c r="G20" s="241" t="s">
        <v>263</v>
      </c>
      <c r="H20" s="241"/>
      <c r="I20" s="240" t="str">
        <f t="shared" si="0"/>
        <v>-40</v>
      </c>
      <c r="J20" s="250">
        <f>(17-15)/15*100</f>
        <v>13.3</v>
      </c>
      <c r="K20" s="243"/>
      <c r="L20" s="242">
        <f t="shared" si="1"/>
        <v>13.3</v>
      </c>
      <c r="M20" s="253"/>
      <c r="N20" s="255"/>
      <c r="O20" s="254">
        <f t="shared" si="3"/>
        <v>0</v>
      </c>
    </row>
    <row r="21" spans="1:15" ht="45" customHeight="1">
      <c r="A21" s="221"/>
      <c r="B21" s="238" t="s">
        <v>237</v>
      </c>
      <c r="C21" s="220" t="s">
        <v>230</v>
      </c>
      <c r="D21" s="262" t="s">
        <v>238</v>
      </c>
      <c r="E21" s="262"/>
      <c r="F21" s="262"/>
      <c r="G21" s="241" t="s">
        <v>264</v>
      </c>
      <c r="H21" s="241"/>
      <c r="I21" s="241" t="str">
        <f t="shared" si="0"/>
        <v>207,6</v>
      </c>
      <c r="J21" s="250">
        <f>(7296-4940)/4940*100</f>
        <v>47.7</v>
      </c>
      <c r="K21" s="243"/>
      <c r="L21" s="242">
        <f t="shared" si="1"/>
        <v>47.7</v>
      </c>
      <c r="M21" s="253"/>
      <c r="N21" s="255"/>
      <c r="O21" s="254">
        <f t="shared" si="3"/>
        <v>0</v>
      </c>
    </row>
    <row r="22" spans="1:15" ht="45.75" customHeight="1">
      <c r="A22" s="221"/>
      <c r="B22" s="238" t="s">
        <v>252</v>
      </c>
      <c r="C22" s="220" t="s">
        <v>228</v>
      </c>
      <c r="D22" s="263" t="s">
        <v>238</v>
      </c>
      <c r="E22" s="264"/>
      <c r="F22" s="265"/>
      <c r="G22" s="241" t="s">
        <v>265</v>
      </c>
      <c r="H22" s="241"/>
      <c r="I22" s="241" t="str">
        <f t="shared" si="0"/>
        <v>129</v>
      </c>
      <c r="J22" s="251">
        <v>129</v>
      </c>
      <c r="K22" s="241"/>
      <c r="L22" s="240">
        <f t="shared" si="1"/>
        <v>129</v>
      </c>
      <c r="M22" s="253">
        <f t="shared" si="2"/>
        <v>129</v>
      </c>
      <c r="N22" s="255"/>
      <c r="O22" s="254">
        <f t="shared" si="3"/>
        <v>129</v>
      </c>
    </row>
    <row r="23" spans="1:15" ht="52.5">
      <c r="A23" s="221"/>
      <c r="B23" s="238" t="s">
        <v>253</v>
      </c>
      <c r="C23" s="220" t="s">
        <v>230</v>
      </c>
      <c r="D23" s="263" t="s">
        <v>238</v>
      </c>
      <c r="E23" s="264"/>
      <c r="F23" s="265"/>
      <c r="G23" s="241" t="s">
        <v>266</v>
      </c>
      <c r="H23" s="241"/>
      <c r="I23" s="241" t="str">
        <f t="shared" si="0"/>
        <v>-18,4</v>
      </c>
      <c r="J23" s="252">
        <f>(129-129)/129*100</f>
        <v>0</v>
      </c>
      <c r="K23" s="241"/>
      <c r="L23" s="241"/>
      <c r="M23" s="253">
        <f t="shared" si="2"/>
        <v>0</v>
      </c>
      <c r="N23" s="255"/>
      <c r="O23" s="254">
        <f t="shared" si="3"/>
        <v>0</v>
      </c>
    </row>
  </sheetData>
  <mergeCells count="25">
    <mergeCell ref="D6:F6"/>
    <mergeCell ref="G4:I4"/>
    <mergeCell ref="J4:L4"/>
    <mergeCell ref="M4:O4"/>
    <mergeCell ref="A4:A5"/>
    <mergeCell ref="B4:B5"/>
    <mergeCell ref="C4:C5"/>
    <mergeCell ref="D4:F5"/>
    <mergeCell ref="D13:F13"/>
    <mergeCell ref="D15:F15"/>
    <mergeCell ref="D16:F16"/>
    <mergeCell ref="D7:F7"/>
    <mergeCell ref="D8:F8"/>
    <mergeCell ref="D9:F9"/>
    <mergeCell ref="D10:F10"/>
    <mergeCell ref="D21:F21"/>
    <mergeCell ref="D22:F22"/>
    <mergeCell ref="D23:F23"/>
    <mergeCell ref="D11:F11"/>
    <mergeCell ref="D14:F14"/>
    <mergeCell ref="D17:F17"/>
    <mergeCell ref="D18:F18"/>
    <mergeCell ref="D19:F19"/>
    <mergeCell ref="D20:F20"/>
    <mergeCell ref="D12:F12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showZeros="0" zoomScaleSheetLayoutView="100" workbookViewId="0" topLeftCell="A10">
      <selection activeCell="J17" sqref="J17"/>
    </sheetView>
  </sheetViews>
  <sheetFormatPr defaultColWidth="9.00390625" defaultRowHeight="12.75"/>
  <cols>
    <col min="1" max="1" width="3.50390625" style="35" customWidth="1"/>
    <col min="2" max="2" width="41.625" style="35" customWidth="1"/>
    <col min="3" max="3" width="8.625" style="35" customWidth="1"/>
    <col min="4" max="6" width="7.875" style="35" customWidth="1"/>
    <col min="7" max="7" width="11.50390625" style="35" bestFit="1" customWidth="1"/>
    <col min="8" max="8" width="11.875" style="35" bestFit="1" customWidth="1"/>
    <col min="9" max="9" width="11.875" style="35" customWidth="1"/>
    <col min="10" max="10" width="9.875" style="35" bestFit="1" customWidth="1"/>
    <col min="11" max="11" width="11.875" style="35" bestFit="1" customWidth="1"/>
    <col min="12" max="12" width="11.875" style="35" customWidth="1"/>
    <col min="13" max="16384" width="9.125" style="35" customWidth="1"/>
  </cols>
  <sheetData>
    <row r="1" spans="2:12" s="58" customFormat="1" ht="15">
      <c r="B1" s="34"/>
      <c r="C1" s="34"/>
      <c r="D1" s="34"/>
      <c r="E1" s="34"/>
      <c r="F1" s="34"/>
      <c r="G1" s="34"/>
      <c r="H1" s="146"/>
      <c r="J1" s="146"/>
      <c r="K1" s="146"/>
      <c r="L1" s="155"/>
    </row>
    <row r="2" spans="1:12" ht="15">
      <c r="A2" s="34" t="s">
        <v>196</v>
      </c>
      <c r="K2" s="4"/>
      <c r="L2" s="4"/>
    </row>
    <row r="3" spans="1:12" s="86" customFormat="1" ht="13.5">
      <c r="A3" s="284" t="s">
        <v>11</v>
      </c>
      <c r="B3" s="284" t="s">
        <v>12</v>
      </c>
      <c r="C3" s="284" t="s">
        <v>13</v>
      </c>
      <c r="D3" s="280" t="s">
        <v>14</v>
      </c>
      <c r="E3" s="268"/>
      <c r="F3" s="269"/>
      <c r="G3" s="277" t="s">
        <v>164</v>
      </c>
      <c r="H3" s="278"/>
      <c r="I3" s="279"/>
      <c r="J3" s="328" t="s">
        <v>174</v>
      </c>
      <c r="K3" s="328"/>
      <c r="L3" s="328"/>
    </row>
    <row r="4" spans="1:12" s="86" customFormat="1" ht="27">
      <c r="A4" s="276"/>
      <c r="B4" s="276"/>
      <c r="C4" s="276"/>
      <c r="D4" s="270"/>
      <c r="E4" s="271"/>
      <c r="F4" s="272"/>
      <c r="G4" s="192" t="s">
        <v>23</v>
      </c>
      <c r="H4" s="192" t="s">
        <v>24</v>
      </c>
      <c r="I4" s="171" t="s">
        <v>124</v>
      </c>
      <c r="J4" s="130" t="s">
        <v>23</v>
      </c>
      <c r="K4" s="130" t="s">
        <v>24</v>
      </c>
      <c r="L4" s="171" t="s">
        <v>125</v>
      </c>
    </row>
    <row r="5" spans="1:12" s="86" customFormat="1" ht="13.5">
      <c r="A5" s="68">
        <v>1</v>
      </c>
      <c r="B5" s="68">
        <v>2</v>
      </c>
      <c r="C5" s="68">
        <v>3</v>
      </c>
      <c r="D5" s="325">
        <v>4</v>
      </c>
      <c r="E5" s="326"/>
      <c r="F5" s="327"/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</row>
    <row r="6" spans="1:12" s="86" customFormat="1" ht="13.5">
      <c r="A6" s="130"/>
      <c r="B6" s="219" t="str">
        <f>'8.1'!B7</f>
        <v>затрат</v>
      </c>
      <c r="C6" s="147"/>
      <c r="D6" s="266"/>
      <c r="E6" s="267"/>
      <c r="F6" s="321"/>
      <c r="G6" s="148"/>
      <c r="H6" s="148"/>
      <c r="I6" s="148"/>
      <c r="J6" s="148"/>
      <c r="K6" s="148"/>
      <c r="L6" s="148"/>
    </row>
    <row r="7" spans="1:12" s="86" customFormat="1" ht="48" customHeight="1">
      <c r="A7" s="144"/>
      <c r="B7" s="106" t="str">
        <f>'8.1'!B8</f>
        <v>кількість навчально-тренувальних зборів з неолімпійських видів спорту з підготовки до всеукраїнських змагань</v>
      </c>
      <c r="C7" s="147" t="str">
        <f>'8.1'!C8</f>
        <v>од.</v>
      </c>
      <c r="D7" s="329" t="str">
        <f>'8.1'!D8:F8</f>
        <v>календарний план заходів</v>
      </c>
      <c r="E7" s="330"/>
      <c r="F7" s="331"/>
      <c r="G7" s="150">
        <f>'8.1'!M8</f>
        <v>17</v>
      </c>
      <c r="H7" s="150"/>
      <c r="I7" s="150">
        <f>G7</f>
        <v>17</v>
      </c>
      <c r="J7" s="150">
        <f>G7</f>
        <v>17</v>
      </c>
      <c r="K7" s="150"/>
      <c r="L7" s="150">
        <f>J7</f>
        <v>17</v>
      </c>
    </row>
    <row r="8" spans="1:12" s="86" customFormat="1" ht="33.75" customHeight="1">
      <c r="A8" s="130"/>
      <c r="B8" s="106" t="str">
        <f>'8.1'!B9</f>
        <v>кількість регіональних змагань з неолімпійських видів спорту</v>
      </c>
      <c r="C8" s="147" t="str">
        <f>'8.1'!C9</f>
        <v>од.</v>
      </c>
      <c r="D8" s="329" t="str">
        <f>'8.1'!D9:F9</f>
        <v>календарний план заходів</v>
      </c>
      <c r="E8" s="330"/>
      <c r="F8" s="331"/>
      <c r="G8" s="150">
        <f>'8.1'!M9</f>
        <v>76</v>
      </c>
      <c r="H8" s="150"/>
      <c r="I8" s="150">
        <f aca="true" t="shared" si="0" ref="I8:I22">G8</f>
        <v>76</v>
      </c>
      <c r="J8" s="150">
        <f aca="true" t="shared" si="1" ref="J8:J13">G8</f>
        <v>76</v>
      </c>
      <c r="K8" s="150"/>
      <c r="L8" s="150">
        <f aca="true" t="shared" si="2" ref="L8:L22">J8</f>
        <v>76</v>
      </c>
    </row>
    <row r="9" spans="1:12" s="86" customFormat="1" ht="48" customHeight="1">
      <c r="A9" s="130"/>
      <c r="B9" s="106" t="str">
        <f>'8.1'!B10</f>
        <v>кількість всеукраїнських змагань з неолімпійських видів спорту, в яких беруть участь спортсмени збірних команд області</v>
      </c>
      <c r="C9" s="147" t="str">
        <f>'8.1'!C10</f>
        <v>од.</v>
      </c>
      <c r="D9" s="329" t="str">
        <f>'8.1'!D10:F10</f>
        <v>календарний план заходів</v>
      </c>
      <c r="E9" s="330"/>
      <c r="F9" s="331"/>
      <c r="G9" s="150">
        <f>'8.1'!M10</f>
        <v>57</v>
      </c>
      <c r="H9" s="150"/>
      <c r="I9" s="150">
        <f t="shared" si="0"/>
        <v>57</v>
      </c>
      <c r="J9" s="150">
        <f t="shared" si="1"/>
        <v>57</v>
      </c>
      <c r="K9" s="150"/>
      <c r="L9" s="150">
        <f t="shared" si="2"/>
        <v>57</v>
      </c>
    </row>
    <row r="10" spans="1:12" s="86" customFormat="1" ht="21" customHeight="1">
      <c r="A10" s="144"/>
      <c r="B10" s="219" t="str">
        <f>'8.1'!B11</f>
        <v>продукту</v>
      </c>
      <c r="C10" s="147">
        <f>'8.1'!C11</f>
        <v>0</v>
      </c>
      <c r="D10" s="329">
        <f>'8.1'!D11:F11</f>
        <v>0</v>
      </c>
      <c r="E10" s="330"/>
      <c r="F10" s="331"/>
      <c r="G10" s="150">
        <f>'8.1'!M11</f>
        <v>0</v>
      </c>
      <c r="H10" s="150"/>
      <c r="I10" s="150">
        <f t="shared" si="0"/>
        <v>0</v>
      </c>
      <c r="J10" s="150">
        <f t="shared" si="1"/>
        <v>0</v>
      </c>
      <c r="K10" s="150"/>
      <c r="L10" s="150">
        <f t="shared" si="2"/>
        <v>0</v>
      </c>
    </row>
    <row r="11" spans="1:12" s="86" customFormat="1" ht="54" customHeight="1">
      <c r="A11" s="144"/>
      <c r="B11" s="106" t="str">
        <f>'8.1'!B12</f>
        <v>кількість людино-днів навчально-тренувальних зборів з неолімпійських видів спорту з підготовки до всеукраїнських змагань</v>
      </c>
      <c r="C11" s="147" t="str">
        <f>'8.1'!C12</f>
        <v>од.</v>
      </c>
      <c r="D11" s="329" t="str">
        <f>'8.1'!D12:F12</f>
        <v>внутрішній облік</v>
      </c>
      <c r="E11" s="330"/>
      <c r="F11" s="331"/>
      <c r="G11" s="150">
        <f>'8.1'!M12</f>
        <v>2856</v>
      </c>
      <c r="H11" s="150"/>
      <c r="I11" s="150">
        <f t="shared" si="0"/>
        <v>2856</v>
      </c>
      <c r="J11" s="150">
        <f t="shared" si="1"/>
        <v>2856</v>
      </c>
      <c r="K11" s="150"/>
      <c r="L11" s="150">
        <f t="shared" si="2"/>
        <v>2856</v>
      </c>
    </row>
    <row r="12" spans="1:12" s="86" customFormat="1" ht="47.25" customHeight="1">
      <c r="A12" s="130"/>
      <c r="B12" s="106" t="str">
        <f>'8.1'!B13</f>
        <v>кількість людино-днів участі у регіональних змаганнях з неолімпійських видів спорту</v>
      </c>
      <c r="C12" s="147" t="str">
        <f>'8.1'!C13</f>
        <v>од.</v>
      </c>
      <c r="D12" s="329" t="str">
        <f>'8.1'!D13:F13</f>
        <v>внутрішній облік</v>
      </c>
      <c r="E12" s="330"/>
      <c r="F12" s="331"/>
      <c r="G12" s="150">
        <f>'8.1'!M13</f>
        <v>7296</v>
      </c>
      <c r="H12" s="150"/>
      <c r="I12" s="150">
        <f t="shared" si="0"/>
        <v>7296</v>
      </c>
      <c r="J12" s="150">
        <f t="shared" si="1"/>
        <v>7296</v>
      </c>
      <c r="K12" s="150"/>
      <c r="L12" s="150">
        <f t="shared" si="2"/>
        <v>7296</v>
      </c>
    </row>
    <row r="13" spans="1:12" s="86" customFormat="1" ht="52.5" customHeight="1">
      <c r="A13" s="130"/>
      <c r="B13" s="106" t="str">
        <f>'8.1'!B14</f>
        <v>кількість спортсменів збірних команд області, які беруть участь у всеукраїнських змаганнях з неолімпійських видів спорту</v>
      </c>
      <c r="C13" s="147" t="str">
        <f>'8.1'!C14</f>
        <v>осіб</v>
      </c>
      <c r="D13" s="329" t="str">
        <f>'8.1'!D14:F14</f>
        <v>наказ</v>
      </c>
      <c r="E13" s="330"/>
      <c r="F13" s="331"/>
      <c r="G13" s="150">
        <f>'8.1'!M14</f>
        <v>640</v>
      </c>
      <c r="H13" s="150"/>
      <c r="I13" s="150">
        <f t="shared" si="0"/>
        <v>640</v>
      </c>
      <c r="J13" s="150">
        <f t="shared" si="1"/>
        <v>640</v>
      </c>
      <c r="K13" s="150"/>
      <c r="L13" s="150">
        <f t="shared" si="2"/>
        <v>640</v>
      </c>
    </row>
    <row r="14" spans="1:12" ht="13.5">
      <c r="A14" s="221"/>
      <c r="B14" s="219" t="str">
        <f>'8.1'!B15</f>
        <v>ефективності</v>
      </c>
      <c r="C14" s="147">
        <f>'8.1'!C15</f>
        <v>0</v>
      </c>
      <c r="D14" s="329">
        <f>'8.1'!D15:F15</f>
        <v>0</v>
      </c>
      <c r="E14" s="330"/>
      <c r="F14" s="331"/>
      <c r="G14" s="150">
        <f>'8.1'!M15</f>
        <v>0</v>
      </c>
      <c r="H14" s="221"/>
      <c r="I14" s="150">
        <f t="shared" si="0"/>
        <v>0</v>
      </c>
      <c r="J14" s="221"/>
      <c r="K14" s="221"/>
      <c r="L14" s="150">
        <f t="shared" si="2"/>
        <v>0</v>
      </c>
    </row>
    <row r="15" spans="1:12" ht="61.5" customHeight="1">
      <c r="A15" s="221"/>
      <c r="B15" s="106" t="str">
        <f>'8.1'!B16</f>
        <v>середні витрати на один людино-день навчально-тренувальних зборів з неолімпійських видів спорту з підготовки до всеукраїнських змагань</v>
      </c>
      <c r="C15" s="147" t="str">
        <f>'8.1'!C16</f>
        <v>грн.</v>
      </c>
      <c r="D15" s="329" t="str">
        <f>'8.1'!D16:F16</f>
        <v>розрахунок до кошторису</v>
      </c>
      <c r="E15" s="330"/>
      <c r="F15" s="331"/>
      <c r="G15" s="256">
        <f>450000/G11</f>
        <v>157.56</v>
      </c>
      <c r="H15" s="257"/>
      <c r="I15" s="256">
        <f t="shared" si="0"/>
        <v>157.56</v>
      </c>
      <c r="J15" s="257">
        <f>500000/J11</f>
        <v>175.07</v>
      </c>
      <c r="K15" s="257"/>
      <c r="L15" s="150">
        <f t="shared" si="2"/>
        <v>175.07</v>
      </c>
    </row>
    <row r="16" spans="1:12" ht="45.75" customHeight="1">
      <c r="A16" s="221"/>
      <c r="B16" s="106" t="str">
        <f>'8.1'!B17</f>
        <v>середні витрати на один людино-день участі у регіональних змаганнях з неолімпійських видів спорту</v>
      </c>
      <c r="C16" s="147" t="str">
        <f>'8.1'!C17</f>
        <v>грн.</v>
      </c>
      <c r="D16" s="329" t="str">
        <f>'8.1'!D17:F17</f>
        <v>розрахунок до кошторису</v>
      </c>
      <c r="E16" s="330"/>
      <c r="F16" s="331"/>
      <c r="G16" s="256">
        <f>550000/G12</f>
        <v>75.38</v>
      </c>
      <c r="H16" s="257"/>
      <c r="I16" s="256">
        <f t="shared" si="0"/>
        <v>75.38</v>
      </c>
      <c r="J16" s="257">
        <f>600000/J12</f>
        <v>82.24</v>
      </c>
      <c r="K16" s="257"/>
      <c r="L16" s="150">
        <f t="shared" si="2"/>
        <v>82.24</v>
      </c>
    </row>
    <row r="17" spans="1:12" ht="60" customHeight="1">
      <c r="A17" s="221"/>
      <c r="B17" s="106" t="str">
        <f>'8.1'!B18</f>
        <v>середні витрати на забезпечення участі (проїзд, добові в дорозі) одного спортсмена збірних команд області у всеукраїнських змаганнях з неолімпійських видів спорту</v>
      </c>
      <c r="C17" s="147" t="str">
        <f>'8.1'!C18</f>
        <v>грн.</v>
      </c>
      <c r="D17" s="329" t="str">
        <f>'8.1'!D18:F18</f>
        <v>розрахунок до кошторису</v>
      </c>
      <c r="E17" s="330"/>
      <c r="F17" s="331"/>
      <c r="G17" s="256">
        <f>600000/G13</f>
        <v>937.5</v>
      </c>
      <c r="H17" s="257"/>
      <c r="I17" s="256">
        <f t="shared" si="0"/>
        <v>937.5</v>
      </c>
      <c r="J17" s="257">
        <f>700000/J13</f>
        <v>1093.75</v>
      </c>
      <c r="K17" s="257"/>
      <c r="L17" s="150">
        <f t="shared" si="2"/>
        <v>1093.75</v>
      </c>
    </row>
    <row r="18" spans="1:12" ht="17.25" customHeight="1">
      <c r="A18" s="221"/>
      <c r="B18" s="219" t="str">
        <f>'8.1'!B19</f>
        <v>якості</v>
      </c>
      <c r="C18" s="147">
        <f>'8.1'!C19</f>
        <v>0</v>
      </c>
      <c r="D18" s="329">
        <f>'8.1'!D19:F19</f>
        <v>0</v>
      </c>
      <c r="E18" s="330"/>
      <c r="F18" s="331"/>
      <c r="G18" s="150">
        <f>'8.1'!M19</f>
        <v>0</v>
      </c>
      <c r="H18" s="221"/>
      <c r="I18" s="150">
        <f t="shared" si="0"/>
        <v>0</v>
      </c>
      <c r="J18" s="221"/>
      <c r="K18" s="221"/>
      <c r="L18" s="150">
        <f t="shared" si="2"/>
        <v>0</v>
      </c>
    </row>
    <row r="19" spans="1:12" ht="60" customHeight="1">
      <c r="A19" s="221"/>
      <c r="B19" s="106" t="str">
        <f>'8.1'!B20</f>
        <v>динаміка кількості навчально-тренувальних зборів з неолімпійських видів спорту з підготовки до всеукраїнських змагань порівняно з минулим роком</v>
      </c>
      <c r="C19" s="147" t="str">
        <f>'8.1'!C20</f>
        <v>%</v>
      </c>
      <c r="D19" s="329" t="str">
        <f>'8.1'!D20:F20</f>
        <v>внутрішній облік</v>
      </c>
      <c r="E19" s="330"/>
      <c r="F19" s="331"/>
      <c r="G19" s="150">
        <f>'8.1'!M20</f>
        <v>0</v>
      </c>
      <c r="H19" s="221"/>
      <c r="I19" s="150">
        <f t="shared" si="0"/>
        <v>0</v>
      </c>
      <c r="J19" s="221"/>
      <c r="K19" s="221"/>
      <c r="L19" s="150">
        <f t="shared" si="2"/>
        <v>0</v>
      </c>
    </row>
    <row r="20" spans="1:12" ht="44.25" customHeight="1">
      <c r="A20" s="221"/>
      <c r="B20" s="106" t="str">
        <f>'8.1'!B21</f>
        <v>динаміка кількості спортсменів, які беруть участь у регіональних змаганнях, порівняно з минулим роком</v>
      </c>
      <c r="C20" s="147" t="str">
        <f>'8.1'!C21</f>
        <v>%</v>
      </c>
      <c r="D20" s="329" t="str">
        <f>'8.1'!D21:F21</f>
        <v>внутрішній облік</v>
      </c>
      <c r="E20" s="330"/>
      <c r="F20" s="331"/>
      <c r="G20" s="150">
        <f>'8.1'!M21</f>
        <v>0</v>
      </c>
      <c r="H20" s="221"/>
      <c r="I20" s="150">
        <f t="shared" si="0"/>
        <v>0</v>
      </c>
      <c r="J20" s="221"/>
      <c r="K20" s="221"/>
      <c r="L20" s="150">
        <f t="shared" si="2"/>
        <v>0</v>
      </c>
    </row>
    <row r="21" spans="1:12" ht="47.25" customHeight="1">
      <c r="A21" s="221"/>
      <c r="B21" s="106" t="str">
        <f>'8.1'!B22</f>
        <v>кількість спортсменів регіону, які протягом року посіли призові місця у всеукраїнських змаганнях з неолімпійських видів спорту</v>
      </c>
      <c r="C21" s="147" t="str">
        <f>'8.1'!C22</f>
        <v>осіб</v>
      </c>
      <c r="D21" s="329" t="str">
        <f>'8.1'!D22:F22</f>
        <v>внутрішній облік</v>
      </c>
      <c r="E21" s="330"/>
      <c r="F21" s="331"/>
      <c r="G21" s="150">
        <f>'8.1'!M22</f>
        <v>129</v>
      </c>
      <c r="H21" s="221"/>
      <c r="I21" s="150">
        <f t="shared" si="0"/>
        <v>129</v>
      </c>
      <c r="J21" s="221">
        <v>130</v>
      </c>
      <c r="K21" s="221"/>
      <c r="L21" s="150">
        <f t="shared" si="2"/>
        <v>130</v>
      </c>
    </row>
    <row r="22" spans="1:12" ht="62.25" customHeight="1">
      <c r="A22" s="221"/>
      <c r="B22" s="106" t="str">
        <f>'8.1'!B23</f>
        <v>динаміка кількості спортсменів регіону, які посіли призові місця у всеукраїнських змаганнях з неолімпійських видів спорту, порівняно з минулим роком</v>
      </c>
      <c r="C22" s="147" t="str">
        <f>'8.1'!C23</f>
        <v>%</v>
      </c>
      <c r="D22" s="329" t="str">
        <f>'8.1'!D23:F23</f>
        <v>внутрішній облік</v>
      </c>
      <c r="E22" s="330"/>
      <c r="F22" s="331"/>
      <c r="G22" s="150">
        <f>'8.1'!M23</f>
        <v>0</v>
      </c>
      <c r="H22" s="221"/>
      <c r="I22" s="150">
        <f t="shared" si="0"/>
        <v>0</v>
      </c>
      <c r="J22" s="221"/>
      <c r="K22" s="221"/>
      <c r="L22" s="150">
        <f t="shared" si="2"/>
        <v>0</v>
      </c>
    </row>
    <row r="23" ht="13.5">
      <c r="B23" s="223"/>
    </row>
    <row r="24" ht="13.5">
      <c r="B24" s="223"/>
    </row>
    <row r="25" ht="13.5">
      <c r="B25" s="223"/>
    </row>
    <row r="26" ht="12.75">
      <c r="B26" s="107"/>
    </row>
    <row r="27" ht="12.75">
      <c r="B27" s="107"/>
    </row>
  </sheetData>
  <mergeCells count="24">
    <mergeCell ref="D15:F15"/>
    <mergeCell ref="D16:F16"/>
    <mergeCell ref="D17:F17"/>
    <mergeCell ref="D5:F5"/>
    <mergeCell ref="D6:F6"/>
    <mergeCell ref="D7:F7"/>
    <mergeCell ref="D8:F8"/>
    <mergeCell ref="D9:F9"/>
    <mergeCell ref="G3:I3"/>
    <mergeCell ref="J3:L3"/>
    <mergeCell ref="A3:A4"/>
    <mergeCell ref="B3:B4"/>
    <mergeCell ref="C3:C4"/>
    <mergeCell ref="D3:F4"/>
    <mergeCell ref="D20:F20"/>
    <mergeCell ref="D21:F21"/>
    <mergeCell ref="D22:F22"/>
    <mergeCell ref="D10:F10"/>
    <mergeCell ref="D11:F11"/>
    <mergeCell ref="D12:F12"/>
    <mergeCell ref="D13:F13"/>
    <mergeCell ref="D18:F18"/>
    <mergeCell ref="D19:F19"/>
    <mergeCell ref="D14:F14"/>
  </mergeCells>
  <printOptions horizontalCentered="1"/>
  <pageMargins left="0.1968503937007874" right="0.1968503937007874" top="0.7874015748031497" bottom="0.1968503937007874" header="0" footer="0"/>
  <pageSetup horizontalDpi="300" verticalDpi="300" orientation="landscape" paperSize="9" scale="90" r:id="rId1"/>
  <rowBreaks count="1" manualBreakCount="1">
    <brk id="1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showZeros="0" zoomScaleSheetLayoutView="100" workbookViewId="0" topLeftCell="A1">
      <selection activeCell="A21" sqref="A21"/>
    </sheetView>
  </sheetViews>
  <sheetFormatPr defaultColWidth="9.00390625" defaultRowHeight="12.75"/>
  <cols>
    <col min="1" max="1" width="48.00390625" style="3" customWidth="1"/>
    <col min="2" max="11" width="11.375" style="3" customWidth="1"/>
    <col min="12" max="16384" width="9.125" style="3" customWidth="1"/>
  </cols>
  <sheetData>
    <row r="1" spans="8:11" s="12" customFormat="1" ht="15">
      <c r="H1" s="58"/>
      <c r="I1" s="146"/>
      <c r="J1" s="146"/>
      <c r="K1" s="155"/>
    </row>
    <row r="2" spans="1:11" s="12" customFormat="1" ht="15">
      <c r="A2" s="9" t="s">
        <v>103</v>
      </c>
      <c r="B2" s="9"/>
      <c r="C2" s="9"/>
      <c r="D2" s="9"/>
      <c r="E2" s="9"/>
      <c r="F2" s="9"/>
      <c r="G2" s="9"/>
      <c r="H2" s="17"/>
      <c r="I2" s="17"/>
      <c r="J2" s="17"/>
      <c r="K2" s="36" t="s">
        <v>112</v>
      </c>
    </row>
    <row r="3" spans="1:11" s="11" customFormat="1" ht="13.5">
      <c r="A3" s="292" t="s">
        <v>15</v>
      </c>
      <c r="B3" s="332" t="s">
        <v>171</v>
      </c>
      <c r="C3" s="332"/>
      <c r="D3" s="292" t="s">
        <v>172</v>
      </c>
      <c r="E3" s="292"/>
      <c r="F3" s="332" t="s">
        <v>173</v>
      </c>
      <c r="G3" s="332"/>
      <c r="H3" s="292" t="s">
        <v>164</v>
      </c>
      <c r="I3" s="292"/>
      <c r="J3" s="292" t="s">
        <v>174</v>
      </c>
      <c r="K3" s="292"/>
    </row>
    <row r="4" spans="1:11" s="11" customFormat="1" ht="27">
      <c r="A4" s="292"/>
      <c r="B4" s="171" t="s">
        <v>23</v>
      </c>
      <c r="C4" s="171" t="s">
        <v>24</v>
      </c>
      <c r="D4" s="171" t="s">
        <v>23</v>
      </c>
      <c r="E4" s="171" t="s">
        <v>24</v>
      </c>
      <c r="F4" s="171" t="s">
        <v>23</v>
      </c>
      <c r="G4" s="171" t="s">
        <v>24</v>
      </c>
      <c r="H4" s="171" t="s">
        <v>23</v>
      </c>
      <c r="I4" s="171" t="s">
        <v>24</v>
      </c>
      <c r="J4" s="171" t="s">
        <v>23</v>
      </c>
      <c r="K4" s="171" t="s">
        <v>24</v>
      </c>
    </row>
    <row r="5" spans="1:11" s="11" customFormat="1" ht="13.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</row>
    <row r="6" spans="1:11" s="11" customFormat="1" ht="13.5">
      <c r="A6" s="151" t="s">
        <v>78</v>
      </c>
      <c r="B6" s="73">
        <f aca="true" t="shared" si="0" ref="B6:K6">SUM(B7:B8)</f>
        <v>0</v>
      </c>
      <c r="C6" s="73">
        <f t="shared" si="0"/>
        <v>0</v>
      </c>
      <c r="D6" s="73">
        <f t="shared" si="0"/>
        <v>0</v>
      </c>
      <c r="E6" s="73">
        <f t="shared" si="0"/>
        <v>0</v>
      </c>
      <c r="F6" s="73">
        <f t="shared" si="0"/>
        <v>0</v>
      </c>
      <c r="G6" s="73">
        <f t="shared" si="0"/>
        <v>0</v>
      </c>
      <c r="H6" s="73">
        <f t="shared" si="0"/>
        <v>0</v>
      </c>
      <c r="I6" s="73">
        <f t="shared" si="0"/>
        <v>0</v>
      </c>
      <c r="J6" s="73">
        <f t="shared" si="0"/>
        <v>0</v>
      </c>
      <c r="K6" s="73">
        <f t="shared" si="0"/>
        <v>0</v>
      </c>
    </row>
    <row r="7" spans="1:11" s="11" customFormat="1" ht="13.5">
      <c r="A7" s="151" t="s">
        <v>79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s="11" customFormat="1" ht="13.5">
      <c r="A8" s="151" t="s">
        <v>80</v>
      </c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 s="11" customFormat="1" ht="13.5">
      <c r="A9" s="151" t="s">
        <v>81</v>
      </c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s="11" customFormat="1" ht="13.5">
      <c r="A10" s="151" t="s">
        <v>82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1:11" s="11" customFormat="1" ht="13.5">
      <c r="A11" s="152" t="s">
        <v>104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1" s="11" customFormat="1" ht="13.5">
      <c r="A12" s="151" t="s">
        <v>83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11" s="11" customFormat="1" ht="13.5">
      <c r="A13" s="151" t="s">
        <v>84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1" s="11" customFormat="1" ht="13.5">
      <c r="A14" s="151" t="s">
        <v>85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1:11" s="11" customFormat="1" ht="13.5">
      <c r="A15" s="151" t="s">
        <v>86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s="11" customFormat="1" ht="27">
      <c r="A16" s="152" t="s">
        <v>128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1" s="11" customFormat="1" ht="13.5">
      <c r="A17" s="152" t="s">
        <v>109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pans="1:11" s="154" customFormat="1" ht="13.5">
      <c r="A18" s="153" t="s">
        <v>113</v>
      </c>
      <c r="B18" s="74">
        <f aca="true" t="shared" si="1" ref="B18:K18">B6+SUM(B9:B16)</f>
        <v>0</v>
      </c>
      <c r="C18" s="74">
        <f t="shared" si="1"/>
        <v>0</v>
      </c>
      <c r="D18" s="74">
        <f t="shared" si="1"/>
        <v>0</v>
      </c>
      <c r="E18" s="74">
        <f t="shared" si="1"/>
        <v>0</v>
      </c>
      <c r="F18" s="74">
        <f t="shared" si="1"/>
        <v>0</v>
      </c>
      <c r="G18" s="74">
        <f t="shared" si="1"/>
        <v>0</v>
      </c>
      <c r="H18" s="74">
        <f t="shared" si="1"/>
        <v>0</v>
      </c>
      <c r="I18" s="74">
        <f t="shared" si="1"/>
        <v>0</v>
      </c>
      <c r="J18" s="74">
        <f t="shared" si="1"/>
        <v>0</v>
      </c>
      <c r="K18" s="74">
        <f t="shared" si="1"/>
        <v>0</v>
      </c>
    </row>
    <row r="19" spans="1:11" s="11" customFormat="1" ht="41.25">
      <c r="A19" s="152" t="s">
        <v>127</v>
      </c>
      <c r="B19" s="168" t="s">
        <v>160</v>
      </c>
      <c r="C19" s="169"/>
      <c r="D19" s="168" t="s">
        <v>160</v>
      </c>
      <c r="E19" s="169"/>
      <c r="F19" s="168" t="s">
        <v>160</v>
      </c>
      <c r="G19" s="169"/>
      <c r="H19" s="168" t="s">
        <v>160</v>
      </c>
      <c r="I19" s="169"/>
      <c r="J19" s="168" t="s">
        <v>160</v>
      </c>
      <c r="K19" s="169"/>
    </row>
  </sheetData>
  <mergeCells count="6">
    <mergeCell ref="A3:A4"/>
    <mergeCell ref="F3:G3"/>
    <mergeCell ref="H3:I3"/>
    <mergeCell ref="J3:K3"/>
    <mergeCell ref="B3:C3"/>
    <mergeCell ref="D3:E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4"/>
  <sheetViews>
    <sheetView showZeros="0" zoomScaleSheetLayoutView="100" workbookViewId="0" topLeftCell="A1">
      <selection activeCell="A1" sqref="A1"/>
    </sheetView>
  </sheetViews>
  <sheetFormatPr defaultColWidth="9.00390625" defaultRowHeight="12.75"/>
  <cols>
    <col min="1" max="1" width="3.625" style="3" customWidth="1"/>
    <col min="2" max="2" width="30.375" style="3" customWidth="1"/>
    <col min="3" max="3" width="8.625" style="3" customWidth="1"/>
    <col min="4" max="4" width="9.375" style="3" customWidth="1"/>
    <col min="5" max="5" width="8.625" style="3" customWidth="1"/>
    <col min="6" max="6" width="9.375" style="3" customWidth="1"/>
    <col min="7" max="7" width="8.625" style="3" customWidth="1"/>
    <col min="8" max="8" width="9.375" style="3" customWidth="1"/>
    <col min="9" max="9" width="8.625" style="3" customWidth="1"/>
    <col min="10" max="10" width="9.375" style="3" customWidth="1"/>
    <col min="11" max="11" width="8.625" style="3" customWidth="1"/>
    <col min="12" max="12" width="8.875" style="3" customWidth="1"/>
    <col min="13" max="13" width="8.625" style="3" customWidth="1"/>
    <col min="14" max="14" width="8.875" style="3" customWidth="1"/>
    <col min="15" max="15" width="8.625" style="3" customWidth="1"/>
    <col min="16" max="16" width="8.875" style="3" customWidth="1"/>
    <col min="17" max="16384" width="9.125" style="3" customWidth="1"/>
  </cols>
  <sheetData>
    <row r="1" spans="11:16" s="12" customFormat="1" ht="15">
      <c r="K1" s="101"/>
      <c r="L1" s="101"/>
      <c r="M1" s="101"/>
      <c r="N1" s="101"/>
      <c r="O1" s="101"/>
      <c r="P1" s="101"/>
    </row>
    <row r="2" spans="1:5" s="12" customFormat="1" ht="15">
      <c r="A2" s="9" t="s">
        <v>129</v>
      </c>
      <c r="C2" s="9"/>
      <c r="D2" s="9"/>
      <c r="E2" s="9"/>
    </row>
    <row r="3" spans="1:16" s="7" customFormat="1" ht="13.5">
      <c r="A3" s="284" t="s">
        <v>11</v>
      </c>
      <c r="B3" s="333" t="s">
        <v>87</v>
      </c>
      <c r="C3" s="292" t="s">
        <v>171</v>
      </c>
      <c r="D3" s="292"/>
      <c r="E3" s="292"/>
      <c r="F3" s="292"/>
      <c r="G3" s="292" t="s">
        <v>197</v>
      </c>
      <c r="H3" s="292"/>
      <c r="I3" s="292"/>
      <c r="J3" s="292"/>
      <c r="K3" s="292" t="s">
        <v>169</v>
      </c>
      <c r="L3" s="292"/>
      <c r="M3" s="292" t="s">
        <v>170</v>
      </c>
      <c r="N3" s="292"/>
      <c r="O3" s="292" t="s">
        <v>198</v>
      </c>
      <c r="P3" s="292"/>
    </row>
    <row r="4" spans="1:16" ht="13.5" customHeight="1">
      <c r="A4" s="335"/>
      <c r="B4" s="336"/>
      <c r="C4" s="292" t="s">
        <v>23</v>
      </c>
      <c r="D4" s="292"/>
      <c r="E4" s="292" t="s">
        <v>24</v>
      </c>
      <c r="F4" s="292"/>
      <c r="G4" s="292" t="s">
        <v>23</v>
      </c>
      <c r="H4" s="292"/>
      <c r="I4" s="292" t="s">
        <v>24</v>
      </c>
      <c r="J4" s="292"/>
      <c r="K4" s="333" t="s">
        <v>131</v>
      </c>
      <c r="L4" s="333" t="s">
        <v>132</v>
      </c>
      <c r="M4" s="333" t="s">
        <v>131</v>
      </c>
      <c r="N4" s="333" t="s">
        <v>132</v>
      </c>
      <c r="O4" s="333" t="s">
        <v>131</v>
      </c>
      <c r="P4" s="333" t="s">
        <v>132</v>
      </c>
    </row>
    <row r="5" spans="1:16" ht="27">
      <c r="A5" s="276"/>
      <c r="B5" s="334"/>
      <c r="C5" s="171" t="s">
        <v>88</v>
      </c>
      <c r="D5" s="171" t="s">
        <v>89</v>
      </c>
      <c r="E5" s="171" t="s">
        <v>88</v>
      </c>
      <c r="F5" s="171" t="s">
        <v>89</v>
      </c>
      <c r="G5" s="171" t="s">
        <v>88</v>
      </c>
      <c r="H5" s="171" t="s">
        <v>89</v>
      </c>
      <c r="I5" s="171" t="s">
        <v>88</v>
      </c>
      <c r="J5" s="171" t="s">
        <v>89</v>
      </c>
      <c r="K5" s="334"/>
      <c r="L5" s="334"/>
      <c r="M5" s="334"/>
      <c r="N5" s="334"/>
      <c r="O5" s="334"/>
      <c r="P5" s="334"/>
    </row>
    <row r="6" spans="1:16" ht="13.5">
      <c r="A6" s="171">
        <v>1</v>
      </c>
      <c r="B6" s="171">
        <v>2</v>
      </c>
      <c r="C6" s="171">
        <v>3</v>
      </c>
      <c r="D6" s="171">
        <v>4</v>
      </c>
      <c r="E6" s="171">
        <v>5</v>
      </c>
      <c r="F6" s="171">
        <v>6</v>
      </c>
      <c r="G6" s="171">
        <v>7</v>
      </c>
      <c r="H6" s="171">
        <v>8</v>
      </c>
      <c r="I6" s="171">
        <v>9</v>
      </c>
      <c r="J6" s="171">
        <v>10</v>
      </c>
      <c r="K6" s="171">
        <v>11</v>
      </c>
      <c r="L6" s="171">
        <v>12</v>
      </c>
      <c r="M6" s="171">
        <v>13</v>
      </c>
      <c r="N6" s="171">
        <v>14</v>
      </c>
      <c r="O6" s="171">
        <v>15</v>
      </c>
      <c r="P6" s="171">
        <v>16</v>
      </c>
    </row>
    <row r="7" spans="1:16" ht="13.5">
      <c r="A7" s="28"/>
      <c r="B7" s="182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</row>
    <row r="8" spans="1:16" ht="13.5">
      <c r="A8" s="28"/>
      <c r="B8" s="182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</row>
    <row r="9" spans="1:16" ht="13.5">
      <c r="A9" s="28"/>
      <c r="B9" s="182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</row>
    <row r="10" spans="1:16" ht="13.5">
      <c r="A10" s="28"/>
      <c r="B10" s="182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</row>
    <row r="11" spans="1:16" ht="13.5">
      <c r="A11" s="28"/>
      <c r="B11" s="182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</row>
    <row r="12" spans="1:16" ht="13.5">
      <c r="A12" s="28"/>
      <c r="B12" s="18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1:16" s="6" customFormat="1" ht="13.5">
      <c r="A13" s="109"/>
      <c r="B13" s="109" t="s">
        <v>113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</row>
    <row r="14" spans="1:16" ht="45" customHeight="1">
      <c r="A14" s="184"/>
      <c r="B14" s="178" t="s">
        <v>130</v>
      </c>
      <c r="C14" s="168" t="s">
        <v>160</v>
      </c>
      <c r="D14" s="168" t="s">
        <v>160</v>
      </c>
      <c r="E14" s="168"/>
      <c r="F14" s="169"/>
      <c r="G14" s="168" t="s">
        <v>160</v>
      </c>
      <c r="H14" s="168" t="s">
        <v>160</v>
      </c>
      <c r="I14" s="168"/>
      <c r="J14" s="169"/>
      <c r="K14" s="168" t="s">
        <v>160</v>
      </c>
      <c r="L14" s="169"/>
      <c r="M14" s="168" t="s">
        <v>160</v>
      </c>
      <c r="N14" s="169"/>
      <c r="O14" s="168" t="s">
        <v>160</v>
      </c>
      <c r="P14" s="169"/>
    </row>
  </sheetData>
  <mergeCells count="17">
    <mergeCell ref="A3:A5"/>
    <mergeCell ref="B3:B5"/>
    <mergeCell ref="C3:F3"/>
    <mergeCell ref="G3:J3"/>
    <mergeCell ref="C4:D4"/>
    <mergeCell ref="E4:F4"/>
    <mergeCell ref="G4:H4"/>
    <mergeCell ref="I4:J4"/>
    <mergeCell ref="K3:L3"/>
    <mergeCell ref="K4:K5"/>
    <mergeCell ref="L4:L5"/>
    <mergeCell ref="O4:O5"/>
    <mergeCell ref="M3:N3"/>
    <mergeCell ref="O3:P3"/>
    <mergeCell ref="M4:M5"/>
    <mergeCell ref="N4:N5"/>
    <mergeCell ref="P4:P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УМВС України в Закарпатській області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</cp:lastModifiedBy>
  <cp:lastPrinted>2019-11-19T08:06:33Z</cp:lastPrinted>
  <dcterms:created xsi:type="dcterms:W3CDTF">2002-11-05T07:08:11Z</dcterms:created>
  <dcterms:modified xsi:type="dcterms:W3CDTF">2019-11-19T08:06:34Z</dcterms:modified>
  <cp:category/>
  <cp:version/>
  <cp:contentType/>
  <cp:contentStatus/>
</cp:coreProperties>
</file>