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2" windowWidth="11148" windowHeight="5832" tabRatio="739" activeTab="11"/>
  </bookViews>
  <sheets>
    <sheet name="Форма-2 п.1-5.1" sheetId="1" r:id="rId1"/>
    <sheet name="5.2" sheetId="2" r:id="rId2"/>
    <sheet name="6.1-6.2." sheetId="3" r:id="rId3"/>
    <sheet name="6.3-6.4" sheetId="4" r:id="rId4"/>
    <sheet name="7.1-7.2" sheetId="5" r:id="rId5"/>
    <sheet name="8.1" sheetId="6" r:id="rId6"/>
    <sheet name="8.2" sheetId="7" r:id="rId7"/>
    <sheet name="9" sheetId="8" r:id="rId8"/>
    <sheet name="10" sheetId="9" r:id="rId9"/>
    <sheet name="11-13" sheetId="10" r:id="rId10"/>
    <sheet name="14-15" sheetId="11" r:id="rId11"/>
    <sheet name="Форма-3" sheetId="12" r:id="rId12"/>
  </sheets>
  <definedNames>
    <definedName name="_xlnm.Print_Titles" localSheetId="8">'10'!$3:$5</definedName>
    <definedName name="_xlnm.Print_Titles" localSheetId="4">'7.1-7.2'!$4:$6</definedName>
    <definedName name="_xlnm.Print_Titles" localSheetId="5">'8.1'!$4:$6</definedName>
    <definedName name="_xlnm.Print_Titles" localSheetId="7">'9'!$3:$4</definedName>
  </definedNames>
  <calcPr fullCalcOnLoad="1" fullPrecision="0"/>
</workbook>
</file>

<file path=xl/sharedStrings.xml><?xml version="1.0" encoding="utf-8"?>
<sst xmlns="http://schemas.openxmlformats.org/spreadsheetml/2006/main" count="765" uniqueCount="287">
  <si>
    <t>У 2019 році планується придбати штангу важкоатлетична в комплекті, лавка-жим лежача для важкої атлетики, компютер в комплекті, апарат фехтувальний,  табло з пультом для фехтування, придбання шафи-сейфу на замку для зберігання особових справ працівників, трудових книжок та грошових чеків.  Протягом 2020 року кошти спеціального фонду будуть спрямовані на придбання лижи бігові, лижи гірські, придбання велосипедів,тренажери,грифи для пауерліфтингу,дзеркала для художньої гімнастики, доріжка фехтувальні електропровідні, штанга важкоатлетична в комплекті, лавка-жим лежача для важкої атлетики, компютер в комплекті</t>
  </si>
  <si>
    <t>(підпис)</t>
  </si>
  <si>
    <t>(прізвище та ініціали)</t>
  </si>
  <si>
    <t>Надходження із загального фонду бюджету</t>
  </si>
  <si>
    <t>Код</t>
  </si>
  <si>
    <t>Плата за оренду майна бюджетних установ</t>
  </si>
  <si>
    <t>Керівник установи</t>
  </si>
  <si>
    <t>Керівник фінансової служби</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</si>
  <si>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</si>
  <si>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</si>
  <si>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</si>
  <si>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</si>
  <si>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 з/п</t>
  </si>
  <si>
    <t>Показники</t>
  </si>
  <si>
    <t>Одиниця виміру</t>
  </si>
  <si>
    <t>Джерело інформації</t>
  </si>
  <si>
    <t>Найменування</t>
  </si>
  <si>
    <t>граничний обсяг</t>
  </si>
  <si>
    <t>необхідно додатково +</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</si>
  <si>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</si>
  <si>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разом   (11+12)</t>
  </si>
  <si>
    <t>Кошти, що передаються із загального фонду до спеціального фонду (бюджету розвитку)</t>
  </si>
  <si>
    <t>індикативні прогнозні показники</t>
  </si>
  <si>
    <t>Надходження бюджетних установ від додаткової (господарської) діяльності </t>
  </si>
  <si>
    <t>загальний фонд</t>
  </si>
  <si>
    <t>спеціальний фонд</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</si>
  <si>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</si>
  <si>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</si>
  <si>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</si>
  <si>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</si>
  <si>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</si>
  <si>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</si>
  <si>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</si>
  <si>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</si>
  <si>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</si>
  <si>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</si>
  <si>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</si>
  <si>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</si>
  <si>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</si>
  <si>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</si>
  <si>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</si>
  <si>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</si>
  <si>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</si>
  <si>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</si>
  <si>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</si>
  <si>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</si>
  <si>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</si>
  <si>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</si>
  <si>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</si>
  <si>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</si>
  <si>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</si>
  <si>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</si>
  <si>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</si>
  <si>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</si>
  <si>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</si>
  <si>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</si>
  <si>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</si>
  <si>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</si>
  <si>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</si>
  <si>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</si>
  <si>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</si>
  <si>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</si>
  <si>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</si>
  <si>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</si>
  <si>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</si>
  <si>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</si>
  <si>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</si>
  <si>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</si>
  <si>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</si>
  <si>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</si>
  <si>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</si>
  <si>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</si>
  <si>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</si>
  <si>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</si>
  <si>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</si>
  <si>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</si>
  <si>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</si>
  <si>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</si>
  <si>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</si>
  <si>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1. Посадовий оклад з врахуванням підвищень, у т.ч.:</t>
  </si>
  <si>
    <t>- за тарифними та посадовими окладами</t>
  </si>
  <si>
    <t>- підвищення посадових окладів</t>
  </si>
  <si>
    <t>2. Обов'язкові доплати та надбавки</t>
  </si>
  <si>
    <t>3. Стимулюючі доплати та надбавки</t>
  </si>
  <si>
    <t>5. Матеріальна допомога</t>
  </si>
  <si>
    <t>6. Грошова винагорода</t>
  </si>
  <si>
    <t>7. Премії</t>
  </si>
  <si>
    <t>8. Індексація заробітної плати</t>
  </si>
  <si>
    <t>Категорії працівників</t>
  </si>
  <si>
    <t>затверд-жено</t>
  </si>
  <si>
    <t>фактично зайняті</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</si>
  <si>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</si>
  <si>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</si>
  <si>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</si>
  <si>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</si>
  <si>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</si>
  <si>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Касові видатки/ надання кредитів</t>
  </si>
  <si>
    <t xml:space="preserve">3. </t>
  </si>
  <si>
    <t xml:space="preserve">Найменування </t>
  </si>
  <si>
    <t xml:space="preserve">Інші надходження спеціального фонду </t>
  </si>
  <si>
    <t>затрат</t>
  </si>
  <si>
    <t>9. Структура видатків на оплату праці</t>
  </si>
  <si>
    <t xml:space="preserve">4. Допомога на оздоровлення </t>
  </si>
  <si>
    <t>Погашено кредиторську заборгованість за рахунок коштів</t>
  </si>
  <si>
    <t>Вжиті заходи щодо погашення заборгованості</t>
  </si>
  <si>
    <t>Зміна результативних показників, які характеризують виконання бюджетної програми, у разі передбачення додаткових коштів</t>
  </si>
  <si>
    <t>Оплата енергосервісу</t>
  </si>
  <si>
    <t>10. Доплата до мінімальної заробітної плати</t>
  </si>
  <si>
    <t>Власні надходження бюджетних установ, у т.ч.:</t>
  </si>
  <si>
    <t>(найменування головного розпорядника коштів місцевого бюджету)</t>
  </si>
  <si>
    <t>(грн.)</t>
  </si>
  <si>
    <t>УСЬОГО</t>
  </si>
  <si>
    <t>(найменування відповідального виконавця)</t>
  </si>
  <si>
    <t>Повернення кредитів до бюджету</t>
  </si>
  <si>
    <t>у тому числі бюджет розвитку</t>
  </si>
  <si>
    <t>разом
(3+4)</t>
  </si>
  <si>
    <t>разом
(7+8)</t>
  </si>
  <si>
    <t>разом       (3+4)</t>
  </si>
  <si>
    <t>разом       (7+8)</t>
  </si>
  <si>
    <t>7. Витрати за напрямами використання бюджетних коштів:</t>
  </si>
  <si>
    <t>Напрями використання бюджетних коштів</t>
  </si>
  <si>
    <t>8. Результативні показники бюджетної програми:</t>
  </si>
  <si>
    <t>разом       (5+6)</t>
  </si>
  <si>
    <t>разом       (8+9)</t>
  </si>
  <si>
    <t>разом       (11+12)</t>
  </si>
  <si>
    <t>у тому числі оплата праці штатних одиниць за загальним фондом, що враховані також у спеціальному фонді</t>
  </si>
  <si>
    <t>9. Доплати і надбавки не враховані у штатному розписі (нічні, святкові, заміщення, тощо)</t>
  </si>
  <si>
    <t>10. Чисельність зайнятих у бюджетних установах:</t>
  </si>
  <si>
    <t>з них: штатні одиниці за загальним фондом, що враховані також у спеціальному фонді</t>
  </si>
  <si>
    <t>загаль-ний фонд</t>
  </si>
  <si>
    <t>спеціаль-ний фонд</t>
  </si>
  <si>
    <t>11. Місцеві/регіональні програми, які виконуються в межах бюджетної програми:</t>
  </si>
  <si>
    <t>Найменування місцевої/регіональної програми</t>
  </si>
  <si>
    <t xml:space="preserve">спеціальний фонд
(бюджет розвитку)
</t>
  </si>
  <si>
    <t>рівень будівельної готовності об'єкта на кінець бюджетного періоду, %</t>
  </si>
  <si>
    <t>Загальна вартість об'єкта</t>
  </si>
  <si>
    <t>Найменування об'єкта відповідно до проектно-кошторисної документації</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</si>
  <si>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</si>
  <si>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</si>
  <si>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</si>
  <si>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</si>
  <si>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</si>
  <si>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</si>
  <si>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</si>
  <si>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</si>
  <si>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</si>
  <si>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4. Додаткові витрати місцевого бюджету:</t>
  </si>
  <si>
    <t>необхідно додатково
(+)</t>
  </si>
  <si>
    <t>Зміна результативних показників бюджетної програми у разі передбачення додаткових коштів:</t>
  </si>
  <si>
    <t>3) підстави реалізації бюджетної програми.</t>
  </si>
  <si>
    <t>5. Надходження для виконання бюджетної програми:</t>
  </si>
  <si>
    <t>2) завдання бюджетної програми;</t>
  </si>
  <si>
    <t>1) мета бюджетної програми, строки її реалізації;</t>
  </si>
  <si>
    <t>разом       (10+11)</t>
  </si>
  <si>
    <t>разом       (4+5)</t>
  </si>
  <si>
    <t>Код Економічної класифікації видатків бюджету</t>
  </si>
  <si>
    <t>Код Класифікації кредитування бюджету</t>
  </si>
  <si>
    <t>6. Витрати за кодами Економічної класифікації видатків / Класифікації кредитування бюджету:</t>
  </si>
  <si>
    <t>х</t>
  </si>
  <si>
    <t>Код Економічної класифікації видатків бюджету/ код Класифікації кредитування бюджету</t>
  </si>
  <si>
    <t>затверджені призначення</t>
  </si>
  <si>
    <t xml:space="preserve">Строк реалі-
зації об'єкта (рік початку і завершення)
</t>
  </si>
  <si>
    <t>2021 рік (прогноз)</t>
  </si>
  <si>
    <t>2021 рік (прогноз) у межах доведених індикативних прогнозних показників</t>
  </si>
  <si>
    <t>2021 рік (прогноз) зміни у разі передбачення додаткових коштів</t>
  </si>
  <si>
    <t>2019 рік</t>
  </si>
  <si>
    <t>Дебіторська заборгованість на 01.01.2018</t>
  </si>
  <si>
    <t>2020 рік</t>
  </si>
  <si>
    <t>2021 рік</t>
  </si>
  <si>
    <t>2018 рік (звіт)</t>
  </si>
  <si>
    <t>2019 рік (затверджено)</t>
  </si>
  <si>
    <t>2020 рік (проект)</t>
  </si>
  <si>
    <t>2022 рік (прогноз)</t>
  </si>
  <si>
    <t>(код бюджету)</t>
  </si>
  <si>
    <t>(код за ЄДРПОУ)</t>
  </si>
  <si>
    <t>(код Типової відомчої класифікації видатків та кредитування місцевого бюджету)</t>
  </si>
  <si>
    <t>БЮДЖЕТНИЙ ЗАПИТ НА 2020 - 2022 РОКИ індивідуальний (Форма 2020-2)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</si>
  <si>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</si>
  <si>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</si>
  <si>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</si>
  <si>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</si>
  <si>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4. Мета та завдання бюджетної програми на 2020 - 2022 роки:</t>
  </si>
  <si>
    <t>1) надходження для виконання бюджетної програми у 2018 - 2020 роках:</t>
  </si>
  <si>
    <t>(код Типової програмної класифікації видатків та кредитування місцевого бюджету)</t>
  </si>
  <si>
    <t>разом     (3+4)</t>
  </si>
  <si>
    <t>разом     (7+8)</t>
  </si>
  <si>
    <t>2) надходження для виконання бюджетної програми у 2021 - 2022 роках:</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</si>
  <si>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</si>
  <si>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</si>
  <si>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</si>
  <si>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</si>
  <si>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</si>
  <si>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</si>
  <si>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2018 - 2020 роках:</t>
  </si>
  <si>
    <t>2) результативні показники бюджетної програми у 2021 - 2022 роках:</t>
  </si>
  <si>
    <t>2019 рік (план)</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</si>
  <si>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</si>
  <si>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</si>
  <si>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</si>
  <si>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</si>
  <si>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2021 - 2022 роки.</t>
  </si>
  <si>
    <t>14. Бюджетні зобов'язання у 2018 - 2020 роках:</t>
  </si>
  <si>
    <t>1) кредиторська заборгованість місцевого бюджету у 2018 році:</t>
  </si>
  <si>
    <t>2) кредиторська заборгованість місцевого бюджету у 2019 - 2020 роках:</t>
  </si>
  <si>
    <t>3) дебіторська заборгованість у 2018 - 2019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</si>
  <si>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</si>
  <si>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</si>
  <si>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</si>
  <si>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</si>
  <si>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БЮДЖЕТНИЙ ЗАПИТ НА 2020 - 2022 РОКИ додатковий (Форма 2020-3)</t>
  </si>
  <si>
    <t>1) додаткові витрати на 2020 рік за бюджетною програмою:</t>
  </si>
  <si>
    <t>Обґрунтування необхідності додаткових коштів на 2020 рік</t>
  </si>
  <si>
    <t>2020 рік (проект) у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</si>
  <si>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</si>
  <si>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</si>
  <si>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витрати на 2021 - 2022 роки за бюджетною програмою:</t>
  </si>
  <si>
    <t>Обґрунтування необхідності додаткових коштів на 2021 - 2022 роки</t>
  </si>
  <si>
    <t>2022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</si>
  <si>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</si>
  <si>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</si>
  <si>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Код Економічної класифікації видатків бюджету/код Класифікації кредитування бюджету</t>
  </si>
  <si>
    <t>Оплата інших енергоносіїв та інших комунальних послуг</t>
  </si>
  <si>
    <t>1. Управління молоді та спорту ОДА</t>
  </si>
  <si>
    <t>2. Управління молоді та спорту ОДА</t>
  </si>
  <si>
    <t>Усього</t>
  </si>
  <si>
    <t>ЕРФАН В.Й.</t>
  </si>
  <si>
    <t>ДЗЯМКА М.І.</t>
  </si>
  <si>
    <t>Адмінстративний персонал</t>
  </si>
  <si>
    <t>Педагогічний персонал</t>
  </si>
  <si>
    <t>Спеціалісти</t>
  </si>
  <si>
    <t>Медичний персонал</t>
  </si>
  <si>
    <t>Обслуговуюючий персонал</t>
  </si>
  <si>
    <t>Утримання та навчально-тренувальна робота комунальних дитячо-юнацьких спортивних шкіл</t>
  </si>
  <si>
    <t>Конституція України, Бюджетний кодекс України, Закон України "Про фізичну культуру і спорт", Постанова Кабінету Міністрів України від 05.11.2008 № 993 "Про затвердження Положення про дитячо-юнацьку спортивну школу", наказ Міністерства молоді та спорту України від 23.11.2016  № 4393 "Про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</si>
  <si>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</si>
  <si>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Підготовка спортивного резерву та підвищення рівня фізичної підготовленості дітей дитячо-юнацькими спортивними школами, які підпорядковані громадським організаціям фізкультурно-спортивної спрямованості</t>
  </si>
  <si>
    <t>Фінансова підтримка дитячо-юнацьких спортивних шкіл фізкультурно-спортивних товариств</t>
  </si>
  <si>
    <t>кількість дитячо-юнацьких спортивних шкіл фізкультурно-спортивних товариств, яким надається фінансова підтримка з бюджету</t>
  </si>
  <si>
    <t>обсяг витрат на фінансову підтримку дитячо-юнацьких спортивних шкіл фізкультурно-спортивних товариств</t>
  </si>
  <si>
    <t>кількість штатних працівників дитячо-юнацьких спортивних шкіл фізкультурно-спортивних товариств, яким надається фінансова підтримка з бюджету</t>
  </si>
  <si>
    <t>у тому числі тренерів</t>
  </si>
  <si>
    <t>продукту</t>
  </si>
  <si>
    <t>середньорічна кількість учнів дитячо-юнацьких спортивних шкіл фізкультурно-спортивних товариств, яким надається фінансова підтримка з бюджету</t>
  </si>
  <si>
    <t>кількість учнів дитячо-юнацьких спортивних шкіл фізкультурно-спортивних товариств, яким надається фінансова підтримка з бюджету, що взяли участь у регіональних спортивних змаганнях</t>
  </si>
  <si>
    <t>кількість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t>
  </si>
  <si>
    <t>ефективності</t>
  </si>
  <si>
    <t>середні витрати на фінансову підтримку однієї дитячо-юнацької спортивної школи фізкультурно-спортивного товариства, якій надається фінансова підтримка з бюджету, з розрахунку на одного працівника</t>
  </si>
  <si>
    <t>середньомісячна заробітна плата працівника дитячо-юнацької спортивної школи фізкультурно-спортивного товариства, якому надається фінансова підтримка з бюджету</t>
  </si>
  <si>
    <t>середні витрати на навчально-тренувальну роботу у дитячо-юнацьких спортивних школах фізкультурно-спортивних товариств, яким надається фінансова підтримка з бюджету, у розрахунку на одного учня</t>
  </si>
  <si>
    <t>середні витрати на забезпечення участі одного учня дитячо-юнацьких спортивних шкіл фізкультурно-спортивних товариств, яким надається фінансова підтримка з бюджету, у регіональних спортивних змаганнях</t>
  </si>
  <si>
    <t>середня вартість одиниці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t>
  </si>
  <si>
    <t>якості</t>
  </si>
  <si>
    <t>кількість учнів дитячо-юнацьких спортивних шкіл фізкультурно-спортивних товариств, яким надається фінансова підтримка з бюджету, які здобули призові місця в регіональних спортивних змаганнях</t>
  </si>
  <si>
    <t>кількість підготовлених у дитячо-юнацьких спортивних школах фізкультурно-спортивних товариств, яким надається фінансова підтримка з бюджету, майстрів спорту України/кандидатів у майстри спорту України</t>
  </si>
  <si>
    <t>динаміка кількості учнів дитячо-юнацьких спортивних шкіл фізкультурно-спортивних товариств, яким надається фінансова підтримка з бюджету, порівняно з минулим роком</t>
  </si>
  <si>
    <t>од.</t>
  </si>
  <si>
    <t>мережа розпорядників і одержувачів коштів</t>
  </si>
  <si>
    <t>грн.</t>
  </si>
  <si>
    <t>план використання бюджетних коштів</t>
  </si>
  <si>
    <t>штатний розпис</t>
  </si>
  <si>
    <t>тарифікаційний список тренерів-викладачів</t>
  </si>
  <si>
    <t>осіб</t>
  </si>
  <si>
    <t>список дітей</t>
  </si>
  <si>
    <t>внутрішній облік</t>
  </si>
  <si>
    <t>шт.</t>
  </si>
  <si>
    <t>товарна накладна</t>
  </si>
  <si>
    <t>відомість нарахувань та утримань заробітної плати</t>
  </si>
  <si>
    <t>розрахунок до кошторису</t>
  </si>
  <si>
    <t>%</t>
  </si>
  <si>
    <t>Кредиторська та дебіторська заборгованість за період 2018-2019 р. відсутня</t>
  </si>
  <si>
    <t>Придбання малоцінного спортивного інвентаря</t>
  </si>
  <si>
    <t>Придбання медикаментів для учнів під час підготовки до змагань</t>
  </si>
  <si>
    <t>Оплата навчальних курсів для головного бухгалтера</t>
  </si>
  <si>
    <t>Оплата відряджень керівників до м. Київ</t>
  </si>
  <si>
    <t>Забезпечення в повному обсязі харчування, проживання,проїзду під час участі в Чемпіонатах України</t>
  </si>
  <si>
    <t>Придбання довгостроково спортивного інвентаря</t>
  </si>
  <si>
    <t>У 2020 році додаткові кошти необхідні для забезпечення розвитку спортивних шкіл в області та комфортного перебування учнів у спортивних закладах. Підвищення оплати праці працівників ДЮСШ та тренерів-викладачів</t>
  </si>
  <si>
    <t>0810</t>
  </si>
  <si>
    <t>07100000000</t>
  </si>
  <si>
    <t>Утримання ДЮСШ, ОКДЮСШ та забезпечення розвитку дітей в обраному виді спорту</t>
  </si>
  <si>
    <t>16958800</t>
  </si>
  <si>
    <t>ЄСВ</t>
  </si>
  <si>
    <t>Постанова КМУ № 755 від 14.08.2019 Деякі питання оплати праці ДЮСШ - згідно коефіціентів підвищення посадових окладів в повному обсязі</t>
  </si>
  <si>
    <t>У 2021-2022 році додаткові кошти необхідні для забезпечення розвитку спортивних шкіл в області та комфортного перебування учнів у спортивних закладах. Підвищення оплати праці працівників ДЮСШ та тренерів-викладачів</t>
  </si>
  <si>
    <t>У 2019 році із загального фонду бюджету на утримання ДЮСШ виділено 16 958,8 тис.грн. Видатки спрямовані на оплату праці працівників 10 222,9 тис.грн., сплату ЄСВ 2 250,3 тис.грн., придбання паливно-мастильних матеріалів, канцелярських товарів, придбання нагородної атрибутики та малоцінногос портивного інвентаря 1 315,5 тис.грн., придбання медикаментів 102,0 тис.грн., оплата оренди приміщення, експлуатаційних послуг, транспортих послуг, поліграфічних послуг, підвищення кваліфікації тренері-викладачів 1 052,8 тис., оплата відряджень керівників бюджетних установ 21,8 тис.грн., оплата енергоносіїв 205,1 тис.грн. Видатки спрямовані на оплату  проїзду, проживання, харчування під час участі в Чемпіонатах та Кубках України 1 788,3 тис.грн.</t>
  </si>
  <si>
    <t>У 2020 році із загального фонду бюджету на утримання ДЮСШ передбачається виділити 19 883,9 тис.грн. Видатки спрямовані на оплату праці працівників 12 151,6 тис.грн., сплату ЄСВ 2 673,2 тис.грн., придбання паливно-мастильних матеріалів, канцелярських товарів, придбання нагородної атрибутики та малоцінногос портивного інвентаря 1 470,0 тис.грн., придбання медикаментів 86,0 тис.грн., оплата оренди приміщення, експлуатаційних послуг, транспортих послуг, поліграфічних послуг, підвищення кваліфікації тренері-викладачів 1 281,0 тис., оплата відряджень керівників бюджетних установ 24,9 тис.грн., оплата енергоносіїв 258,0 тис.грн. Видатки спрямовані на оплату  проїзду, проживання, харчування під час участі в Чемпіонатах та Кубках України 1 939,2 тис.грн.</t>
  </si>
  <si>
    <t>У 2021-2022 роках згідно граничного обсягу видатків загального фонду на утримання ДЮСШ та проведення спортивної роботи передбачено 22 000,0 та 23 000,0 тис.грн. відповідно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</si>
</sst>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 &quot;к.&quot;;\-#,##0\ &quot;к.&quot;"/>
    <numFmt numFmtId="182" formatCode="#,##0\ &quot;к.&quot;;[Red]\-#,##0\ &quot;к.&quot;"/>
    <numFmt numFmtId="183" formatCode="#,##0.00\ &quot;к.&quot;;\-#,##0.00\ &quot;к.&quot;"/>
    <numFmt numFmtId="184" formatCode="#,##0.00\ &quot;к.&quot;;[Red]\-#,##0.00\ &quot;к.&quot;"/>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
    <numFmt numFmtId="195" formatCode="#,##0.0_р_."/>
    <numFmt numFmtId="196" formatCode="0.000000"/>
    <numFmt numFmtId="197" formatCode="0.00000"/>
    <numFmt numFmtId="198" formatCode="0.00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s>
  <fonts count="52">
    <font>
      <sz val="10"/>
      <name val="Arial Cyr"/>
      <family val="0"/>
    </font>
    <font>
      <sz val="8"/>
      <name val="Arial Cyr"/>
      <family val="0"/>
    </font>
    <font>
      <b/>
      <sz val="12"/>
      <name val="Times New Roman"/>
      <family val="1"/>
    </font>
    <font>
      <sz val="10"/>
      <name val="Times New Roman"/>
      <family val="1"/>
    </font>
    <font>
      <i/>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sz val="10"/>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name val="Times New Roman"/>
      <family val="1"/>
    </font>
    <font>
      <sz val="11"/>
      <color indexed="8"/>
      <name val="Times New Roman"/>
      <family val="1"/>
    </font>
    <font>
      <i/>
      <sz val="11"/>
      <name val="Times New Roman"/>
      <family val="1"/>
    </font>
    <font>
      <i/>
      <sz val="10"/>
      <color indexed="8"/>
      <name val="Times New Roman"/>
      <family val="1"/>
    </font>
    <font>
      <b/>
      <sz val="10"/>
      <color indexed="8"/>
      <name val="Times New Roman"/>
      <family val="1"/>
    </font>
    <font>
      <sz val="10"/>
      <color indexed="8"/>
      <name val="Times New Roman"/>
      <family val="1"/>
    </font>
    <font>
      <sz val="10"/>
      <name val="Times New Roman CYR"/>
      <family val="0"/>
    </font>
    <font>
      <sz val="12"/>
      <name val="Arial Cyr"/>
      <family val="0"/>
    </font>
    <font>
      <sz val="12"/>
      <name val="Arial"/>
      <family val="0"/>
    </font>
    <font>
      <b/>
      <sz val="10"/>
      <name val="Arial Cyr"/>
      <family val="0"/>
    </font>
    <font>
      <sz val="8"/>
      <name val="Arial"/>
      <family val="0"/>
    </font>
    <font>
      <b/>
      <sz val="14"/>
      <name val="Times New Roman"/>
      <family val="1"/>
    </font>
    <font>
      <sz val="10"/>
      <name val="Helv"/>
      <family val="0"/>
    </font>
    <font>
      <b/>
      <sz val="11"/>
      <name val="Times New Roman Cyr"/>
      <family val="0"/>
    </font>
    <font>
      <sz val="11"/>
      <name val="Times New Roman CYR"/>
      <family val="0"/>
    </font>
    <font>
      <sz val="11"/>
      <name val="Arial Cyr"/>
      <family val="0"/>
    </font>
    <font>
      <u val="single"/>
      <sz val="14"/>
      <name val="Times New Roman"/>
      <family val="1"/>
    </font>
    <font>
      <sz val="14"/>
      <name val="Times New Roman"/>
      <family val="1"/>
    </font>
    <font>
      <b/>
      <u val="single"/>
      <sz val="14"/>
      <name val="Times New Roman"/>
      <family val="1"/>
    </font>
    <font>
      <b/>
      <sz val="12"/>
      <color indexed="12"/>
      <name val="Times New Roman"/>
      <family val="1"/>
    </font>
    <font>
      <i/>
      <sz val="12"/>
      <name val="Times New Roman"/>
      <family val="1"/>
    </font>
    <font>
      <sz val="8"/>
      <name val="Times New Roman"/>
      <family val="1"/>
    </font>
    <font>
      <b/>
      <sz val="11"/>
      <name val="Arial Cyr"/>
      <family val="0"/>
    </font>
    <font>
      <i/>
      <sz val="11"/>
      <color indexed="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s>
  <cellStyleXfs count="65">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20" borderId="6" applyNumberFormat="0" applyAlignment="0" applyProtection="0"/>
    <xf numFmtId="0" fontId="20" fillId="0" borderId="0" applyNumberFormat="0" applyFill="0" applyBorder="0" applyAlignment="0" applyProtection="0"/>
    <xf numFmtId="0" fontId="21" fillId="21" borderId="1" applyNumberFormat="0" applyAlignment="0" applyProtection="0"/>
    <xf numFmtId="0" fontId="0" fillId="0" borderId="0">
      <alignment/>
      <protection/>
    </xf>
    <xf numFmtId="0" fontId="10" fillId="0" borderId="0">
      <alignment/>
      <protection/>
    </xf>
    <xf numFmtId="0" fontId="7" fillId="0" borderId="0" applyNumberFormat="0" applyFill="0" applyBorder="0" applyAlignment="0" applyProtection="0"/>
    <xf numFmtId="0" fontId="22" fillId="0" borderId="7" applyNumberFormat="0" applyFill="0" applyAlignment="0" applyProtection="0"/>
    <xf numFmtId="0" fontId="23" fillId="3" borderId="0" applyNumberFormat="0" applyBorder="0" applyAlignment="0" applyProtection="0"/>
    <xf numFmtId="0" fontId="10" fillId="22" borderId="8" applyNumberFormat="0" applyFont="0" applyAlignment="0" applyProtection="0"/>
    <xf numFmtId="9" fontId="0" fillId="0" borderId="0" applyFont="0" applyFill="0" applyBorder="0" applyAlignment="0" applyProtection="0"/>
    <xf numFmtId="0" fontId="24" fillId="21" borderId="9" applyNumberFormat="0" applyAlignment="0" applyProtection="0"/>
    <xf numFmtId="0" fontId="25" fillId="2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27">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8" fillId="0" borderId="0" xfId="0" applyFont="1" applyAlignment="1">
      <alignment/>
    </xf>
    <xf numFmtId="0" fontId="9" fillId="0" borderId="0" xfId="0" applyFont="1" applyAlignment="1">
      <alignment/>
    </xf>
    <xf numFmtId="0" fontId="3" fillId="0" borderId="0" xfId="0" applyFont="1" applyFill="1" applyAlignment="1">
      <alignment horizontal="centerContinuous"/>
    </xf>
    <xf numFmtId="0" fontId="9" fillId="0" borderId="0" xfId="0" applyFont="1" applyAlignment="1">
      <alignment wrapText="1"/>
    </xf>
    <xf numFmtId="0" fontId="9" fillId="0" borderId="11" xfId="0" applyFont="1" applyBorder="1" applyAlignment="1">
      <alignment/>
    </xf>
    <xf numFmtId="0" fontId="9" fillId="0" borderId="11" xfId="0" applyFont="1" applyBorder="1" applyAlignment="1">
      <alignment horizontal="centerContinuous"/>
    </xf>
    <xf numFmtId="0" fontId="2" fillId="0" borderId="0" xfId="0" applyFont="1" applyAlignment="1">
      <alignment horizontal="left"/>
    </xf>
    <xf numFmtId="0" fontId="9" fillId="0" borderId="11" xfId="0" applyFont="1" applyBorder="1" applyAlignment="1">
      <alignment wrapText="1"/>
    </xf>
    <xf numFmtId="0" fontId="9" fillId="0" borderId="0" xfId="0" applyFont="1" applyBorder="1" applyAlignment="1">
      <alignment/>
    </xf>
    <xf numFmtId="0" fontId="2" fillId="0" borderId="0" xfId="0" applyFont="1" applyAlignment="1">
      <alignment horizontal="left" vertical="center"/>
    </xf>
    <xf numFmtId="0" fontId="5" fillId="0" borderId="0" xfId="0" applyFont="1" applyAlignment="1">
      <alignment wrapText="1"/>
    </xf>
    <xf numFmtId="0" fontId="9" fillId="0" borderId="0" xfId="0" applyFont="1" applyBorder="1" applyAlignment="1">
      <alignment horizontal="left" vertical="center" wrapText="1"/>
    </xf>
    <xf numFmtId="0" fontId="2" fillId="0" borderId="0" xfId="0" applyFont="1" applyFill="1" applyBorder="1" applyAlignment="1">
      <alignment vertical="center"/>
    </xf>
    <xf numFmtId="3" fontId="3" fillId="0" borderId="0" xfId="0" applyNumberFormat="1" applyFont="1" applyFill="1" applyBorder="1" applyAlignment="1">
      <alignment/>
    </xf>
    <xf numFmtId="0" fontId="8" fillId="0" borderId="1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left" vertical="center"/>
    </xf>
    <xf numFmtId="0" fontId="8" fillId="0" borderId="10" xfId="0" applyFont="1" applyBorder="1" applyAlignment="1">
      <alignment horizontal="center"/>
    </xf>
    <xf numFmtId="0" fontId="28" fillId="0" borderId="10" xfId="0" applyFont="1" applyBorder="1" applyAlignment="1">
      <alignment horizontal="center"/>
    </xf>
    <xf numFmtId="0" fontId="2" fillId="0" borderId="0" xfId="0" applyFont="1" applyBorder="1" applyAlignment="1">
      <alignment horizontal="left"/>
    </xf>
    <xf numFmtId="0" fontId="5" fillId="0" borderId="10" xfId="0" applyFont="1" applyBorder="1" applyAlignment="1">
      <alignment horizontal="center" vertical="top" wrapText="1"/>
    </xf>
    <xf numFmtId="0" fontId="3" fillId="0" borderId="10" xfId="0" applyFont="1" applyBorder="1" applyAlignment="1">
      <alignment horizontal="center" vertical="top" wrapText="1"/>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wrapText="1"/>
    </xf>
    <xf numFmtId="0" fontId="9" fillId="0" borderId="0" xfId="0" applyFont="1" applyFill="1" applyAlignment="1">
      <alignment vertical="center"/>
    </xf>
    <xf numFmtId="0" fontId="35" fillId="0" borderId="0" xfId="0" applyFont="1" applyAlignment="1">
      <alignment/>
    </xf>
    <xf numFmtId="0" fontId="0" fillId="0" borderId="0" xfId="0" applyFont="1" applyAlignment="1">
      <alignment/>
    </xf>
    <xf numFmtId="0" fontId="3" fillId="0" borderId="0" xfId="0" applyFont="1" applyBorder="1" applyAlignment="1">
      <alignment vertical="top" wrapText="1"/>
    </xf>
    <xf numFmtId="0" fontId="5" fillId="0" borderId="0" xfId="0" applyFont="1" applyFill="1" applyBorder="1" applyAlignment="1">
      <alignment horizontal="center" vertical="top" wrapText="1"/>
    </xf>
    <xf numFmtId="0" fontId="36" fillId="0" borderId="0" xfId="0" applyFont="1" applyAlignment="1">
      <alignment/>
    </xf>
    <xf numFmtId="0" fontId="37" fillId="0" borderId="0" xfId="0" applyFont="1" applyAlignment="1">
      <alignment/>
    </xf>
    <xf numFmtId="0" fontId="9" fillId="0" borderId="0" xfId="53" applyFont="1">
      <alignment/>
      <protection/>
    </xf>
    <xf numFmtId="0" fontId="2" fillId="0" borderId="0" xfId="53" applyFont="1">
      <alignment/>
      <protection/>
    </xf>
    <xf numFmtId="0" fontId="3" fillId="0" borderId="10" xfId="53" applyFont="1" applyBorder="1" applyAlignment="1">
      <alignment horizontal="center" vertical="center" wrapText="1"/>
      <protection/>
    </xf>
    <xf numFmtId="0" fontId="3" fillId="0" borderId="0" xfId="53" applyFont="1">
      <alignment/>
      <protection/>
    </xf>
    <xf numFmtId="0" fontId="3" fillId="0" borderId="10" xfId="53" applyFont="1" applyBorder="1" applyAlignment="1">
      <alignment horizontal="center" wrapText="1"/>
      <protection/>
    </xf>
    <xf numFmtId="0" fontId="3" fillId="0" borderId="10" xfId="53" applyFont="1" applyBorder="1" applyAlignment="1">
      <alignment horizontal="center"/>
      <protection/>
    </xf>
    <xf numFmtId="0" fontId="3" fillId="0" borderId="0" xfId="53" applyFont="1" applyBorder="1" applyAlignment="1">
      <alignment horizontal="center" wrapText="1"/>
      <protection/>
    </xf>
    <xf numFmtId="0" fontId="5" fillId="0" borderId="0" xfId="53" applyFont="1" applyBorder="1" applyAlignment="1">
      <alignment wrapText="1"/>
      <protection/>
    </xf>
    <xf numFmtId="1" fontId="5" fillId="0" borderId="0" xfId="53" applyNumberFormat="1" applyFont="1" applyBorder="1" applyAlignment="1">
      <alignment horizontal="center" vertical="top" wrapText="1"/>
      <protection/>
    </xf>
    <xf numFmtId="0" fontId="2" fillId="0" borderId="0" xfId="53" applyFont="1" applyBorder="1" applyAlignment="1">
      <alignment/>
      <protection/>
    </xf>
    <xf numFmtId="0" fontId="3" fillId="0" borderId="0" xfId="0" applyFont="1" applyBorder="1" applyAlignment="1">
      <alignment horizontal="centerContinuous" wrapText="1"/>
    </xf>
    <xf numFmtId="0" fontId="9" fillId="0" borderId="0" xfId="0" applyFont="1" applyFill="1" applyAlignment="1">
      <alignment/>
    </xf>
    <xf numFmtId="0" fontId="9" fillId="0" borderId="11" xfId="0" applyFont="1" applyFill="1" applyBorder="1" applyAlignment="1">
      <alignment/>
    </xf>
    <xf numFmtId="0" fontId="3" fillId="0" borderId="0" xfId="0" applyFont="1" applyFill="1" applyBorder="1" applyAlignment="1">
      <alignment horizontal="centerContinuous"/>
    </xf>
    <xf numFmtId="0" fontId="2"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Alignment="1">
      <alignment/>
    </xf>
    <xf numFmtId="0" fontId="8" fillId="0" borderId="12" xfId="0" applyFont="1" applyFill="1" applyBorder="1" applyAlignment="1">
      <alignment horizontal="center"/>
    </xf>
    <xf numFmtId="49" fontId="2" fillId="0" borderId="0" xfId="0" applyNumberFormat="1" applyFont="1" applyFill="1" applyBorder="1" applyAlignment="1">
      <alignment horizontal="left"/>
    </xf>
    <xf numFmtId="0" fontId="8" fillId="0" borderId="10" xfId="0" applyFont="1" applyFill="1" applyBorder="1" applyAlignment="1">
      <alignment horizontal="center"/>
    </xf>
    <xf numFmtId="0" fontId="0" fillId="0" borderId="0" xfId="0" applyAlignment="1">
      <alignment wrapText="1"/>
    </xf>
    <xf numFmtId="0" fontId="5" fillId="0" borderId="0" xfId="0" applyFont="1" applyBorder="1" applyAlignment="1">
      <alignment vertical="top" wrapText="1"/>
    </xf>
    <xf numFmtId="189" fontId="8" fillId="0" borderId="10" xfId="0" applyNumberFormat="1" applyFont="1" applyBorder="1" applyAlignment="1">
      <alignment horizontal="center" vertical="center" wrapText="1"/>
    </xf>
    <xf numFmtId="189" fontId="8" fillId="0" borderId="10" xfId="0" applyNumberFormat="1" applyFont="1" applyBorder="1" applyAlignment="1">
      <alignment/>
    </xf>
    <xf numFmtId="189" fontId="28" fillId="0" borderId="10" xfId="0" applyNumberFormat="1" applyFont="1" applyBorder="1" applyAlignment="1">
      <alignment/>
    </xf>
    <xf numFmtId="0" fontId="8" fillId="0" borderId="10" xfId="0" applyFont="1" applyBorder="1" applyAlignment="1">
      <alignment vertical="center" wrapText="1"/>
    </xf>
    <xf numFmtId="0" fontId="29" fillId="0" borderId="10" xfId="0" applyFont="1" applyBorder="1" applyAlignment="1">
      <alignment vertical="center"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31" fillId="0" borderId="10" xfId="0" applyFont="1" applyBorder="1" applyAlignment="1">
      <alignment vertical="center" wrapText="1"/>
    </xf>
    <xf numFmtId="0" fontId="4" fillId="0" borderId="10" xfId="0" applyFont="1" applyBorder="1" applyAlignment="1">
      <alignment vertical="center" wrapText="1"/>
    </xf>
    <xf numFmtId="0" fontId="2" fillId="0" borderId="11" xfId="0" applyFont="1" applyFill="1" applyBorder="1" applyAlignment="1">
      <alignment/>
    </xf>
    <xf numFmtId="0" fontId="28" fillId="0" borderId="0" xfId="0" applyFont="1" applyBorder="1" applyAlignment="1">
      <alignment horizontal="center"/>
    </xf>
    <xf numFmtId="0" fontId="29" fillId="0" borderId="10" xfId="0" applyFont="1" applyFill="1" applyBorder="1" applyAlignment="1">
      <alignment vertical="center" wrapText="1"/>
    </xf>
    <xf numFmtId="0" fontId="8" fillId="0" borderId="0" xfId="0" applyFont="1" applyFill="1" applyAlignment="1">
      <alignment/>
    </xf>
    <xf numFmtId="0" fontId="39" fillId="0" borderId="0" xfId="0" applyFont="1" applyBorder="1" applyAlignment="1">
      <alignment horizontal="centerContinuous"/>
    </xf>
    <xf numFmtId="0" fontId="39" fillId="0" borderId="0" xfId="0" applyFont="1" applyFill="1" applyBorder="1" applyAlignment="1">
      <alignment horizontal="centerContinuous"/>
    </xf>
    <xf numFmtId="0" fontId="2" fillId="0" borderId="0" xfId="0" applyFont="1" applyFill="1" applyBorder="1" applyAlignment="1">
      <alignment vertical="center" wrapText="1"/>
    </xf>
    <xf numFmtId="0" fontId="33" fillId="0" borderId="0" xfId="0" applyFont="1" applyFill="1" applyBorder="1" applyAlignment="1">
      <alignment horizontal="center" wrapText="1"/>
    </xf>
    <xf numFmtId="0" fontId="33" fillId="0" borderId="0" xfId="0" applyFont="1" applyFill="1" applyBorder="1" applyAlignment="1">
      <alignment wrapText="1"/>
    </xf>
    <xf numFmtId="189" fontId="34" fillId="0" borderId="0" xfId="52" applyNumberFormat="1" applyFont="1" applyFill="1" applyBorder="1">
      <alignment/>
      <protection/>
    </xf>
    <xf numFmtId="189" fontId="3" fillId="0" borderId="0" xfId="0" applyNumberFormat="1" applyFont="1" applyFill="1" applyBorder="1" applyAlignment="1">
      <alignment/>
    </xf>
    <xf numFmtId="0" fontId="5" fillId="0" borderId="0" xfId="53" applyFont="1" applyBorder="1" applyAlignment="1">
      <alignment horizontal="center" wrapText="1"/>
      <protection/>
    </xf>
    <xf numFmtId="189" fontId="5" fillId="0" borderId="0" xfId="53" applyNumberFormat="1" applyFont="1" applyBorder="1" applyAlignment="1">
      <alignment horizontal="center" vertical="top" wrapText="1"/>
      <protection/>
    </xf>
    <xf numFmtId="0" fontId="3" fillId="0" borderId="0" xfId="0" applyFont="1" applyBorder="1" applyAlignment="1">
      <alignment/>
    </xf>
    <xf numFmtId="0" fontId="4" fillId="0" borderId="0" xfId="0" applyFont="1" applyFill="1" applyBorder="1" applyAlignment="1">
      <alignment vertical="center"/>
    </xf>
    <xf numFmtId="0" fontId="2" fillId="0" borderId="0" xfId="0" applyFont="1" applyAlignment="1">
      <alignment wrapText="1"/>
    </xf>
    <xf numFmtId="0" fontId="2" fillId="0" borderId="0" xfId="53" applyFont="1" applyAlignment="1">
      <alignment/>
      <protection/>
    </xf>
    <xf numFmtId="0" fontId="9" fillId="0" borderId="0" xfId="0" applyFont="1" applyBorder="1" applyAlignment="1">
      <alignment horizontal="right"/>
    </xf>
    <xf numFmtId="0" fontId="9" fillId="0" borderId="0" xfId="0" applyFont="1" applyFill="1" applyAlignment="1">
      <alignment horizontal="right" vertical="top" wrapText="1"/>
    </xf>
    <xf numFmtId="0" fontId="3" fillId="0" borderId="13" xfId="0" applyFont="1" applyFill="1" applyBorder="1" applyAlignment="1">
      <alignment horizontal="centerContinuous" vertical="top"/>
    </xf>
    <xf numFmtId="0" fontId="3" fillId="0" borderId="13" xfId="0" applyFont="1" applyBorder="1" applyAlignment="1">
      <alignment horizontal="centerContinuous" vertical="top"/>
    </xf>
    <xf numFmtId="0" fontId="2" fillId="0" borderId="11" xfId="0" applyFont="1" applyBorder="1" applyAlignment="1">
      <alignment/>
    </xf>
    <xf numFmtId="0" fontId="3" fillId="0" borderId="0" xfId="0" applyFont="1" applyFill="1" applyBorder="1" applyAlignment="1">
      <alignment horizontal="centerContinuous" vertical="top"/>
    </xf>
    <xf numFmtId="0" fontId="8" fillId="0" borderId="10" xfId="0" applyFont="1" applyFill="1" applyBorder="1" applyAlignment="1">
      <alignment horizontal="left" vertical="top" wrapText="1"/>
    </xf>
    <xf numFmtId="0" fontId="3" fillId="0" borderId="0" xfId="0" applyFont="1" applyFill="1" applyBorder="1" applyAlignment="1">
      <alignment/>
    </xf>
    <xf numFmtId="0" fontId="3" fillId="0" borderId="0" xfId="0" applyFont="1" applyBorder="1" applyAlignment="1">
      <alignment/>
    </xf>
    <xf numFmtId="0" fontId="28" fillId="0" borderId="10" xfId="0" applyFont="1" applyBorder="1" applyAlignment="1">
      <alignment horizontal="center" vertical="top" wrapText="1"/>
    </xf>
    <xf numFmtId="189" fontId="9" fillId="0" borderId="0" xfId="0" applyNumberFormat="1" applyFont="1" applyBorder="1" applyAlignment="1">
      <alignment vertical="top" wrapText="1"/>
    </xf>
    <xf numFmtId="189" fontId="8" fillId="0" borderId="14" xfId="0" applyNumberFormat="1" applyFont="1" applyBorder="1" applyAlignment="1">
      <alignment vertical="center" wrapText="1"/>
    </xf>
    <xf numFmtId="189" fontId="8" fillId="0" borderId="10" xfId="0" applyNumberFormat="1" applyFont="1" applyBorder="1" applyAlignment="1">
      <alignment vertical="center" wrapText="1"/>
    </xf>
    <xf numFmtId="189" fontId="8" fillId="0" borderId="10" xfId="0" applyNumberFormat="1" applyFont="1" applyBorder="1" applyAlignment="1">
      <alignment/>
    </xf>
    <xf numFmtId="189" fontId="8" fillId="0" borderId="10" xfId="0" applyNumberFormat="1" applyFont="1" applyFill="1" applyBorder="1" applyAlignment="1">
      <alignment wrapText="1"/>
    </xf>
    <xf numFmtId="189" fontId="28" fillId="0" borderId="10" xfId="0" applyNumberFormat="1" applyFont="1" applyFill="1" applyBorder="1" applyAlignment="1">
      <alignment wrapText="1"/>
    </xf>
    <xf numFmtId="0" fontId="5" fillId="0" borderId="10" xfId="0" applyFont="1" applyBorder="1" applyAlignment="1">
      <alignment horizontal="center"/>
    </xf>
    <xf numFmtId="0" fontId="28" fillId="0" borderId="0" xfId="0" applyFont="1" applyFill="1" applyAlignment="1">
      <alignment/>
    </xf>
    <xf numFmtId="0" fontId="8" fillId="0" borderId="0" xfId="0" applyFont="1" applyFill="1" applyAlignment="1">
      <alignment wrapText="1"/>
    </xf>
    <xf numFmtId="189" fontId="28" fillId="0" borderId="10" xfId="0" applyNumberFormat="1" applyFont="1" applyFill="1" applyBorder="1" applyAlignment="1">
      <alignment/>
    </xf>
    <xf numFmtId="0" fontId="32" fillId="0" borderId="15" xfId="0" applyFont="1" applyFill="1" applyBorder="1" applyAlignment="1">
      <alignment vertical="top" wrapText="1"/>
    </xf>
    <xf numFmtId="0" fontId="33" fillId="0" borderId="15" xfId="0" applyFont="1" applyFill="1" applyBorder="1" applyAlignment="1">
      <alignment vertical="top" wrapText="1"/>
    </xf>
    <xf numFmtId="0" fontId="33" fillId="0" borderId="16" xfId="0" applyFont="1" applyFill="1" applyBorder="1" applyAlignment="1">
      <alignment vertical="top" wrapText="1"/>
    </xf>
    <xf numFmtId="0" fontId="33" fillId="0" borderId="10" xfId="0" applyFont="1" applyFill="1" applyBorder="1" applyAlignment="1">
      <alignment vertical="top" wrapText="1"/>
    </xf>
    <xf numFmtId="0" fontId="32" fillId="0" borderId="10" xfId="0" applyFont="1" applyFill="1" applyBorder="1" applyAlignment="1">
      <alignment vertical="top" wrapText="1"/>
    </xf>
    <xf numFmtId="0" fontId="33" fillId="0" borderId="17" xfId="0" applyFont="1" applyFill="1" applyBorder="1" applyAlignment="1">
      <alignment vertical="top" wrapText="1"/>
    </xf>
    <xf numFmtId="189" fontId="41" fillId="0" borderId="10" xfId="52" applyNumberFormat="1" applyFont="1" applyFill="1" applyBorder="1" applyAlignment="1">
      <alignment vertical="top"/>
      <protection/>
    </xf>
    <xf numFmtId="189" fontId="42" fillId="0" borderId="10" xfId="52" applyNumberFormat="1" applyFont="1" applyFill="1" applyBorder="1" applyAlignment="1">
      <alignment vertical="top"/>
      <protection/>
    </xf>
    <xf numFmtId="189" fontId="42" fillId="0" borderId="12" xfId="52" applyNumberFormat="1" applyFont="1" applyFill="1" applyBorder="1" applyAlignment="1">
      <alignment vertical="top"/>
      <protection/>
    </xf>
    <xf numFmtId="189" fontId="42" fillId="0" borderId="18" xfId="52" applyNumberFormat="1" applyFont="1" applyFill="1" applyBorder="1" applyAlignment="1">
      <alignment vertical="top"/>
      <protection/>
    </xf>
    <xf numFmtId="0" fontId="8" fillId="0" borderId="10" xfId="0" applyFont="1" applyFill="1" applyBorder="1" applyAlignment="1">
      <alignment horizontal="center" vertical="top" wrapText="1"/>
    </xf>
    <xf numFmtId="189" fontId="28" fillId="0" borderId="10" xfId="0" applyNumberFormat="1" applyFont="1" applyFill="1" applyBorder="1" applyAlignment="1">
      <alignment vertical="top"/>
    </xf>
    <xf numFmtId="0" fontId="32" fillId="0" borderId="15" xfId="0" applyFont="1" applyFill="1" applyBorder="1" applyAlignment="1">
      <alignment horizontal="center" vertical="top" wrapText="1"/>
    </xf>
    <xf numFmtId="0" fontId="33" fillId="0" borderId="15" xfId="0" applyFont="1" applyFill="1" applyBorder="1" applyAlignment="1">
      <alignment horizontal="center" vertical="top" wrapText="1"/>
    </xf>
    <xf numFmtId="0" fontId="33" fillId="0" borderId="16" xfId="0" applyFont="1" applyFill="1" applyBorder="1" applyAlignment="1">
      <alignment horizontal="center" vertical="top" wrapText="1"/>
    </xf>
    <xf numFmtId="0" fontId="33" fillId="0" borderId="10" xfId="0" applyFont="1" applyFill="1" applyBorder="1" applyAlignment="1">
      <alignment horizontal="center" vertical="top" wrapText="1"/>
    </xf>
    <xf numFmtId="0" fontId="32" fillId="0" borderId="10" xfId="0" applyFont="1" applyFill="1" applyBorder="1" applyAlignment="1">
      <alignment horizontal="center" vertical="top" wrapText="1"/>
    </xf>
    <xf numFmtId="0" fontId="33" fillId="0" borderId="17" xfId="0" applyFont="1" applyFill="1" applyBorder="1" applyAlignment="1">
      <alignment horizontal="center" vertical="top" wrapText="1"/>
    </xf>
    <xf numFmtId="0" fontId="28" fillId="0" borderId="13" xfId="0" applyFont="1" applyFill="1" applyBorder="1" applyAlignment="1">
      <alignment vertical="top"/>
    </xf>
    <xf numFmtId="0" fontId="5" fillId="0" borderId="13" xfId="0" applyFont="1" applyBorder="1" applyAlignment="1">
      <alignment horizontal="center" vertical="top" wrapText="1"/>
    </xf>
    <xf numFmtId="189" fontId="28" fillId="0" borderId="13" xfId="0" applyNumberFormat="1" applyFont="1" applyFill="1" applyBorder="1" applyAlignment="1">
      <alignment vertical="top"/>
    </xf>
    <xf numFmtId="3" fontId="28" fillId="0" borderId="10" xfId="0" applyNumberFormat="1" applyFont="1" applyFill="1" applyBorder="1" applyAlignment="1">
      <alignment wrapText="1"/>
    </xf>
    <xf numFmtId="0" fontId="28" fillId="0" borderId="10" xfId="0" applyFont="1" applyFill="1" applyBorder="1" applyAlignment="1">
      <alignment horizontal="center" vertical="top" wrapText="1"/>
    </xf>
    <xf numFmtId="189" fontId="8" fillId="0" borderId="10" xfId="0" applyNumberFormat="1" applyFont="1" applyFill="1" applyBorder="1" applyAlignment="1">
      <alignment/>
    </xf>
    <xf numFmtId="0" fontId="30" fillId="0" borderId="10" xfId="0" applyFont="1" applyFill="1" applyBorder="1" applyAlignment="1">
      <alignment horizontal="center" vertical="top" wrapText="1"/>
    </xf>
    <xf numFmtId="0" fontId="28" fillId="0" borderId="0" xfId="0" applyFont="1" applyFill="1" applyAlignment="1">
      <alignment vertical="center" wrapText="1"/>
    </xf>
    <xf numFmtId="0" fontId="9" fillId="0" borderId="0" xfId="0" applyFont="1" applyFill="1" applyAlignment="1">
      <alignment vertical="top" wrapText="1"/>
    </xf>
    <xf numFmtId="0" fontId="8" fillId="0" borderId="10" xfId="0" applyNumberFormat="1" applyFont="1" applyFill="1" applyBorder="1" applyAlignment="1">
      <alignment horizontal="center" vertical="top" wrapText="1"/>
    </xf>
    <xf numFmtId="0" fontId="8" fillId="0" borderId="10" xfId="0" applyNumberFormat="1" applyFont="1" applyFill="1" applyBorder="1" applyAlignment="1">
      <alignment/>
    </xf>
    <xf numFmtId="0" fontId="8" fillId="0" borderId="10" xfId="0" applyFont="1" applyFill="1" applyBorder="1" applyAlignment="1">
      <alignment vertical="top" wrapText="1"/>
    </xf>
    <xf numFmtId="0" fontId="8" fillId="0" borderId="10" xfId="0" applyNumberFormat="1" applyFont="1" applyFill="1" applyBorder="1" applyAlignment="1">
      <alignment wrapText="1"/>
    </xf>
    <xf numFmtId="49" fontId="8" fillId="0" borderId="10" xfId="0" applyNumberFormat="1" applyFont="1" applyBorder="1" applyAlignment="1">
      <alignment/>
    </xf>
    <xf numFmtId="49" fontId="8" fillId="0" borderId="10" xfId="0" applyNumberFormat="1" applyFont="1" applyBorder="1" applyAlignment="1">
      <alignment wrapText="1"/>
    </xf>
    <xf numFmtId="49" fontId="28" fillId="0" borderId="10" xfId="0" applyNumberFormat="1" applyFont="1" applyBorder="1" applyAlignment="1">
      <alignment horizontal="center" wrapText="1"/>
    </xf>
    <xf numFmtId="0" fontId="28" fillId="0" borderId="0" xfId="0" applyFont="1" applyAlignment="1">
      <alignment/>
    </xf>
    <xf numFmtId="0" fontId="9" fillId="0" borderId="0" xfId="0" applyFont="1" applyFill="1" applyAlignment="1">
      <alignment horizontal="right" vertical="top"/>
    </xf>
    <xf numFmtId="0" fontId="2" fillId="0" borderId="0" xfId="0" applyFont="1" applyBorder="1" applyAlignment="1">
      <alignment horizontal="center"/>
    </xf>
    <xf numFmtId="0" fontId="2" fillId="0" borderId="0" xfId="0" applyFont="1" applyBorder="1" applyAlignment="1">
      <alignment vertical="top" wrapText="1"/>
    </xf>
    <xf numFmtId="189" fontId="2" fillId="0" borderId="0" xfId="0" applyNumberFormat="1" applyFont="1" applyBorder="1" applyAlignment="1">
      <alignment/>
    </xf>
    <xf numFmtId="0" fontId="43" fillId="0" borderId="0" xfId="0" applyFont="1" applyAlignment="1">
      <alignment/>
    </xf>
    <xf numFmtId="0" fontId="0" fillId="0" borderId="0" xfId="0" applyFont="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xf>
    <xf numFmtId="189" fontId="3" fillId="0" borderId="0" xfId="53" applyNumberFormat="1" applyFont="1" applyBorder="1" applyAlignment="1">
      <alignment horizontal="center" vertical="top" wrapText="1"/>
      <protection/>
    </xf>
    <xf numFmtId="189" fontId="28" fillId="0" borderId="10" xfId="0" applyNumberFormat="1" applyFont="1" applyBorder="1" applyAlignment="1">
      <alignment/>
    </xf>
    <xf numFmtId="0" fontId="28" fillId="0" borderId="0" xfId="0" applyFont="1" applyBorder="1" applyAlignment="1">
      <alignment/>
    </xf>
    <xf numFmtId="0" fontId="8" fillId="0" borderId="10" xfId="0" applyFont="1" applyFill="1" applyBorder="1" applyAlignment="1">
      <alignment/>
    </xf>
    <xf numFmtId="189" fontId="8" fillId="0" borderId="10" xfId="0" applyNumberFormat="1" applyFont="1" applyBorder="1" applyAlignment="1">
      <alignment horizontal="center" vertical="center"/>
    </xf>
    <xf numFmtId="189" fontId="8" fillId="0" borderId="10" xfId="0" applyNumberFormat="1" applyFont="1" applyBorder="1" applyAlignment="1">
      <alignment vertical="center"/>
    </xf>
    <xf numFmtId="0" fontId="8" fillId="0" borderId="10" xfId="0" applyFont="1" applyBorder="1" applyAlignment="1">
      <alignment vertical="top" wrapText="1"/>
    </xf>
    <xf numFmtId="0" fontId="8" fillId="0" borderId="10" xfId="0" applyFont="1" applyBorder="1" applyAlignment="1">
      <alignment horizontal="center" vertical="top" wrapText="1"/>
    </xf>
    <xf numFmtId="189" fontId="8" fillId="0" borderId="10" xfId="0" applyNumberFormat="1" applyFont="1" applyBorder="1" applyAlignment="1">
      <alignment vertical="top" wrapText="1"/>
    </xf>
    <xf numFmtId="0" fontId="28" fillId="0" borderId="10" xfId="0" applyFont="1" applyBorder="1" applyAlignment="1">
      <alignment vertical="top" wrapText="1"/>
    </xf>
    <xf numFmtId="189" fontId="28" fillId="0" borderId="10" xfId="0" applyNumberFormat="1" applyFont="1" applyBorder="1" applyAlignment="1">
      <alignment vertical="top" wrapText="1"/>
    </xf>
    <xf numFmtId="189" fontId="3" fillId="0" borderId="10" xfId="53" applyNumberFormat="1" applyFont="1" applyBorder="1" applyAlignment="1">
      <alignment wrapText="1"/>
      <protection/>
    </xf>
    <xf numFmtId="189" fontId="5" fillId="0" borderId="10" xfId="53" applyNumberFormat="1" applyFont="1" applyBorder="1" applyAlignment="1">
      <alignment vertical="top" wrapText="1"/>
      <protection/>
    </xf>
    <xf numFmtId="189" fontId="3" fillId="0" borderId="10" xfId="53" applyNumberFormat="1" applyFont="1" applyBorder="1" applyAlignment="1">
      <alignment vertical="top" wrapText="1"/>
      <protection/>
    </xf>
    <xf numFmtId="0" fontId="8" fillId="0" borderId="10" xfId="0" applyFont="1" applyBorder="1" applyAlignment="1">
      <alignment wrapText="1"/>
    </xf>
    <xf numFmtId="0" fontId="28" fillId="0" borderId="19" xfId="0" applyFont="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xf>
    <xf numFmtId="2" fontId="8" fillId="0" borderId="10" xfId="0" applyNumberFormat="1" applyFont="1" applyFill="1" applyBorder="1" applyAlignment="1" applyProtection="1">
      <alignment vertical="top" wrapText="1"/>
      <protection/>
    </xf>
    <xf numFmtId="189" fontId="8" fillId="0" borderId="10" xfId="0" applyNumberFormat="1" applyFont="1" applyFill="1" applyBorder="1" applyAlignment="1">
      <alignment/>
    </xf>
    <xf numFmtId="0" fontId="8" fillId="0" borderId="10" xfId="0" applyFont="1" applyBorder="1" applyAlignment="1">
      <alignment/>
    </xf>
    <xf numFmtId="0" fontId="28" fillId="0" borderId="10" xfId="0" applyFont="1" applyFill="1" applyBorder="1" applyAlignment="1">
      <alignment vertical="top"/>
    </xf>
    <xf numFmtId="0" fontId="8" fillId="0" borderId="19" xfId="0" applyFont="1" applyBorder="1" applyAlignment="1">
      <alignment vertical="top" wrapText="1"/>
    </xf>
    <xf numFmtId="0" fontId="28" fillId="0" borderId="14" xfId="0" applyFont="1" applyBorder="1" applyAlignment="1">
      <alignment/>
    </xf>
    <xf numFmtId="0" fontId="3" fillId="0" borderId="19" xfId="0" applyFont="1" applyBorder="1" applyAlignment="1">
      <alignment horizontal="center" vertical="top" wrapText="1"/>
    </xf>
    <xf numFmtId="0" fontId="8" fillId="0" borderId="19" xfId="0" applyFont="1" applyBorder="1" applyAlignment="1">
      <alignment horizontal="center" vertical="top" wrapText="1"/>
    </xf>
    <xf numFmtId="0" fontId="8" fillId="0" borderId="14" xfId="0" applyFont="1" applyFill="1" applyBorder="1" applyAlignment="1">
      <alignment horizontal="center" vertical="top" wrapText="1"/>
    </xf>
    <xf numFmtId="0" fontId="8" fillId="0" borderId="19" xfId="0" applyFont="1" applyFill="1" applyBorder="1" applyAlignment="1">
      <alignment horizontal="center" vertical="top" wrapText="1"/>
    </xf>
    <xf numFmtId="0" fontId="3" fillId="0" borderId="12" xfId="0" applyFont="1" applyBorder="1" applyAlignment="1">
      <alignment horizontal="center" vertical="top" wrapText="1"/>
    </xf>
    <xf numFmtId="0" fontId="3" fillId="0" borderId="10" xfId="53" applyFont="1" applyBorder="1" applyAlignment="1">
      <alignment horizontal="center" vertical="top" wrapText="1"/>
      <protection/>
    </xf>
    <xf numFmtId="0" fontId="3" fillId="0" borderId="12" xfId="53" applyFont="1" applyBorder="1" applyAlignment="1">
      <alignment horizontal="center" vertical="top" wrapText="1"/>
      <protection/>
    </xf>
    <xf numFmtId="49" fontId="2" fillId="0" borderId="11" xfId="0" applyNumberFormat="1" applyFont="1" applyFill="1" applyBorder="1" applyAlignment="1">
      <alignment/>
    </xf>
    <xf numFmtId="0" fontId="3" fillId="0" borderId="13" xfId="0" applyFont="1" applyBorder="1" applyAlignment="1">
      <alignment horizontal="center" vertical="top"/>
    </xf>
    <xf numFmtId="0" fontId="3" fillId="0" borderId="0" xfId="0" applyFont="1" applyBorder="1" applyAlignment="1">
      <alignment horizontal="center" vertical="top" wrapText="1"/>
    </xf>
    <xf numFmtId="0" fontId="44" fillId="0" borderId="0" xfId="0" applyFont="1" applyBorder="1" applyAlignment="1">
      <alignment horizontal="centerContinuous"/>
    </xf>
    <xf numFmtId="0" fontId="45" fillId="0" borderId="0" xfId="0" applyFont="1" applyAlignment="1">
      <alignment/>
    </xf>
    <xf numFmtId="0" fontId="46" fillId="0" borderId="0" xfId="0" applyFont="1" applyFill="1" applyBorder="1" applyAlignment="1">
      <alignment horizontal="centerContinuous"/>
    </xf>
    <xf numFmtId="0" fontId="45" fillId="0" borderId="0" xfId="0" applyFont="1" applyFill="1" applyAlignment="1">
      <alignment/>
    </xf>
    <xf numFmtId="0" fontId="3" fillId="0" borderId="0" xfId="0" applyFont="1" applyFill="1" applyAlignment="1">
      <alignment vertical="top"/>
    </xf>
    <xf numFmtId="0" fontId="3" fillId="0" borderId="0" xfId="0" applyFont="1" applyFill="1" applyBorder="1" applyAlignment="1">
      <alignment vertical="top"/>
    </xf>
    <xf numFmtId="0" fontId="9" fillId="0" borderId="11" xfId="0" applyFont="1" applyFill="1" applyBorder="1" applyAlignment="1">
      <alignment horizontal="left"/>
    </xf>
    <xf numFmtId="0" fontId="47" fillId="0" borderId="11" xfId="0" applyFont="1" applyBorder="1" applyAlignment="1">
      <alignment/>
    </xf>
    <xf numFmtId="0" fontId="47" fillId="0" borderId="11" xfId="0" applyFont="1" applyBorder="1" applyAlignment="1">
      <alignment horizontal="center"/>
    </xf>
    <xf numFmtId="0" fontId="49" fillId="0" borderId="13" xfId="0" applyFont="1" applyBorder="1" applyAlignment="1">
      <alignment horizontal="center" vertical="top" wrapText="1"/>
    </xf>
    <xf numFmtId="0" fontId="49" fillId="0" borderId="0" xfId="0" applyFont="1" applyFill="1" applyBorder="1" applyAlignment="1">
      <alignment horizontal="center" vertical="top" wrapText="1"/>
    </xf>
    <xf numFmtId="0" fontId="47" fillId="0" borderId="0" xfId="0" applyFont="1" applyFill="1" applyBorder="1" applyAlignment="1">
      <alignment horizontal="center"/>
    </xf>
    <xf numFmtId="0" fontId="47" fillId="0" borderId="11" xfId="0" applyFont="1" applyFill="1" applyBorder="1" applyAlignment="1">
      <alignment/>
    </xf>
    <xf numFmtId="0" fontId="2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xf>
    <xf numFmtId="0" fontId="49" fillId="0" borderId="0" xfId="0" applyFont="1" applyBorder="1" applyAlignment="1">
      <alignment horizontal="center" vertical="top" wrapText="1"/>
    </xf>
    <xf numFmtId="0" fontId="49" fillId="0" borderId="0" xfId="0" applyFont="1" applyFill="1" applyAlignment="1">
      <alignment horizontal="left" vertical="top"/>
    </xf>
    <xf numFmtId="0" fontId="49" fillId="0" borderId="0" xfId="0" applyFont="1" applyBorder="1" applyAlignment="1">
      <alignment vertical="top" wrapText="1"/>
    </xf>
    <xf numFmtId="0" fontId="28" fillId="0" borderId="10" xfId="0" applyFont="1" applyFill="1" applyBorder="1" applyAlignment="1">
      <alignment horizontal="left" vertical="top" wrapText="1"/>
    </xf>
    <xf numFmtId="0" fontId="3" fillId="0" borderId="10" xfId="0" applyFont="1" applyFill="1" applyBorder="1" applyAlignment="1">
      <alignment/>
    </xf>
    <xf numFmtId="0" fontId="8" fillId="0" borderId="13" xfId="0" applyFont="1" applyFill="1" applyBorder="1" applyAlignment="1">
      <alignment horizontal="center" vertical="top" wrapText="1"/>
    </xf>
    <xf numFmtId="0" fontId="8" fillId="0" borderId="0" xfId="0" applyFont="1" applyFill="1" applyBorder="1" applyAlignment="1">
      <alignment horizontal="left" vertical="top" wrapText="1"/>
    </xf>
    <xf numFmtId="0" fontId="49" fillId="0" borderId="13" xfId="0" applyFont="1" applyFill="1" applyBorder="1" applyAlignment="1">
      <alignment horizontal="center" vertical="top" wrapText="1"/>
    </xf>
    <xf numFmtId="0" fontId="49" fillId="0" borderId="0" xfId="0" applyFont="1" applyBorder="1" applyAlignment="1">
      <alignment/>
    </xf>
    <xf numFmtId="0" fontId="49" fillId="0" borderId="0" xfId="0" applyFont="1" applyAlignment="1">
      <alignment horizontal="center" vertical="top" wrapText="1"/>
    </xf>
    <xf numFmtId="0" fontId="2" fillId="0" borderId="11" xfId="0" applyFont="1" applyFill="1" applyBorder="1" applyAlignment="1">
      <alignment horizontal="center" vertical="center"/>
    </xf>
    <xf numFmtId="0" fontId="3" fillId="0" borderId="0" xfId="0" applyFont="1" applyBorder="1" applyAlignment="1">
      <alignment vertical="center"/>
    </xf>
    <xf numFmtId="0" fontId="9" fillId="0" borderId="0" xfId="0" applyFont="1" applyFill="1" applyBorder="1" applyAlignment="1">
      <alignment vertical="center"/>
    </xf>
    <xf numFmtId="0" fontId="8" fillId="0" borderId="0" xfId="0" applyFont="1" applyBorder="1" applyAlignment="1">
      <alignment horizontal="center" wrapText="1"/>
    </xf>
    <xf numFmtId="0" fontId="8" fillId="0" borderId="0" xfId="0" applyFont="1" applyBorder="1" applyAlignment="1">
      <alignment wrapText="1"/>
    </xf>
    <xf numFmtId="3" fontId="8" fillId="0" borderId="0" xfId="0" applyNumberFormat="1" applyFont="1" applyFill="1" applyBorder="1" applyAlignment="1">
      <alignment horizontal="center"/>
    </xf>
    <xf numFmtId="0" fontId="8" fillId="0" borderId="0" xfId="0" applyFont="1" applyFill="1" applyBorder="1" applyAlignment="1">
      <alignment horizontal="center"/>
    </xf>
    <xf numFmtId="189" fontId="8" fillId="0" borderId="0" xfId="0" applyNumberFormat="1" applyFont="1" applyBorder="1" applyAlignment="1">
      <alignment/>
    </xf>
    <xf numFmtId="0" fontId="2" fillId="0" borderId="11" xfId="0" applyFont="1" applyFill="1" applyBorder="1" applyAlignment="1">
      <alignment horizontal="centerContinuous"/>
    </xf>
    <xf numFmtId="49" fontId="8" fillId="0" borderId="10" xfId="0" applyNumberFormat="1" applyFont="1" applyFill="1" applyBorder="1" applyAlignment="1">
      <alignment vertical="top" wrapText="1"/>
    </xf>
    <xf numFmtId="2"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30" fillId="0" borderId="13" xfId="0" applyFont="1" applyFill="1" applyBorder="1" applyAlignment="1">
      <alignment horizontal="center" vertical="top" wrapText="1"/>
    </xf>
    <xf numFmtId="0" fontId="8" fillId="0" borderId="13" xfId="0" applyFont="1" applyFill="1" applyBorder="1" applyAlignment="1">
      <alignment/>
    </xf>
    <xf numFmtId="0" fontId="30" fillId="0" borderId="13" xfId="0" applyFont="1" applyFill="1" applyBorder="1" applyAlignment="1">
      <alignment vertical="top" wrapText="1"/>
    </xf>
    <xf numFmtId="0" fontId="8" fillId="0" borderId="13" xfId="0" applyFont="1" applyBorder="1" applyAlignment="1">
      <alignment/>
    </xf>
    <xf numFmtId="189" fontId="8" fillId="0" borderId="10" xfId="0" applyNumberFormat="1" applyFont="1" applyFill="1" applyBorder="1" applyAlignment="1">
      <alignment horizontal="center" vertical="center" wrapText="1"/>
    </xf>
    <xf numFmtId="189" fontId="8" fillId="0" borderId="10" xfId="0" applyNumberFormat="1" applyFont="1" applyBorder="1" applyAlignment="1" applyProtection="1">
      <alignment horizontal="center" vertical="top" wrapText="1"/>
      <protection/>
    </xf>
    <xf numFmtId="2" fontId="8" fillId="0" borderId="10" xfId="0" applyNumberFormat="1" applyFont="1" applyFill="1" applyBorder="1" applyAlignment="1">
      <alignment wrapText="1"/>
    </xf>
    <xf numFmtId="4" fontId="8" fillId="0" borderId="10" xfId="0" applyNumberFormat="1" applyFont="1" applyFill="1" applyBorder="1" applyAlignment="1">
      <alignment/>
    </xf>
    <xf numFmtId="4" fontId="28" fillId="0" borderId="10" xfId="0" applyNumberFormat="1" applyFont="1" applyBorder="1" applyAlignment="1">
      <alignment vertical="top" wrapText="1"/>
    </xf>
    <xf numFmtId="180" fontId="8" fillId="0" borderId="10" xfId="0" applyNumberFormat="1" applyFont="1" applyBorder="1" applyAlignment="1">
      <alignment vertical="top" wrapText="1"/>
    </xf>
    <xf numFmtId="180" fontId="28" fillId="0" borderId="14" xfId="0" applyNumberFormat="1" applyFont="1" applyBorder="1" applyAlignment="1">
      <alignment/>
    </xf>
    <xf numFmtId="0" fontId="3" fillId="0" borderId="10" xfId="53" applyFont="1" applyBorder="1" applyAlignment="1">
      <alignment vertical="center" wrapText="1"/>
      <protection/>
    </xf>
    <xf numFmtId="0" fontId="28" fillId="0" borderId="10" xfId="0" applyFont="1" applyFill="1" applyBorder="1" applyAlignment="1">
      <alignment vertical="top" wrapText="1"/>
    </xf>
    <xf numFmtId="1" fontId="29" fillId="0" borderId="10" xfId="0" applyNumberFormat="1" applyFont="1" applyBorder="1" applyAlignment="1">
      <alignment horizontal="center" vertical="top" wrapText="1"/>
    </xf>
    <xf numFmtId="180" fontId="29" fillId="0" borderId="10" xfId="0" applyNumberFormat="1" applyFont="1" applyBorder="1" applyAlignment="1">
      <alignment horizontal="center" vertical="top" wrapText="1"/>
    </xf>
    <xf numFmtId="180" fontId="8" fillId="0" borderId="10" xfId="0" applyNumberFormat="1" applyFont="1" applyBorder="1" applyAlignment="1">
      <alignment horizontal="center"/>
    </xf>
    <xf numFmtId="180" fontId="8" fillId="0" borderId="10" xfId="0" applyNumberFormat="1" applyFont="1" applyFill="1" applyBorder="1" applyAlignment="1">
      <alignment vertical="center" wrapText="1"/>
    </xf>
    <xf numFmtId="2" fontId="8" fillId="0" borderId="10" xfId="0" applyNumberFormat="1" applyFont="1" applyBorder="1" applyAlignment="1">
      <alignment/>
    </xf>
    <xf numFmtId="49" fontId="2" fillId="0" borderId="11" xfId="0" applyNumberFormat="1" applyFont="1" applyFill="1" applyBorder="1" applyAlignment="1">
      <alignment horizontal="center" vertical="center"/>
    </xf>
    <xf numFmtId="1" fontId="29" fillId="0" borderId="10" xfId="0" applyNumberFormat="1" applyFont="1" applyBorder="1" applyAlignment="1">
      <alignment horizontal="center" vertical="center" wrapText="1"/>
    </xf>
    <xf numFmtId="180" fontId="29" fillId="0" borderId="10" xfId="0" applyNumberFormat="1" applyFont="1" applyBorder="1" applyAlignment="1">
      <alignment horizontal="center" vertical="center" wrapText="1"/>
    </xf>
    <xf numFmtId="49" fontId="29" fillId="0" borderId="10" xfId="0" applyNumberFormat="1" applyFont="1" applyBorder="1" applyAlignment="1">
      <alignment horizontal="center" vertical="center" wrapText="1"/>
    </xf>
    <xf numFmtId="0" fontId="5" fillId="0" borderId="11" xfId="0" applyFont="1" applyBorder="1" applyAlignment="1">
      <alignment horizontal="centerContinuous" vertical="center"/>
    </xf>
    <xf numFmtId="49" fontId="2" fillId="0" borderId="0" xfId="0" applyNumberFormat="1" applyFont="1" applyFill="1" applyBorder="1" applyAlignment="1">
      <alignment horizontal="center" vertical="center"/>
    </xf>
    <xf numFmtId="180" fontId="8" fillId="0" borderId="10" xfId="0" applyNumberFormat="1" applyFont="1" applyFill="1" applyBorder="1" applyAlignment="1">
      <alignment horizontal="center" vertical="center" wrapText="1"/>
    </xf>
    <xf numFmtId="180" fontId="28" fillId="0" borderId="10" xfId="0" applyNumberFormat="1" applyFont="1" applyFill="1" applyBorder="1" applyAlignment="1">
      <alignment horizontal="center" vertical="center" wrapText="1"/>
    </xf>
    <xf numFmtId="180" fontId="8" fillId="0" borderId="10" xfId="0" applyNumberFormat="1" applyFont="1" applyBorder="1" applyAlignment="1">
      <alignment horizontal="center" vertical="center"/>
    </xf>
    <xf numFmtId="0" fontId="4" fillId="0" borderId="0" xfId="0" applyFont="1" applyBorder="1" applyAlignment="1">
      <alignment/>
    </xf>
    <xf numFmtId="0" fontId="49" fillId="0" borderId="0" xfId="0" applyFont="1" applyBorder="1" applyAlignment="1">
      <alignment horizontal="center" vertical="top" wrapText="1"/>
    </xf>
    <xf numFmtId="0" fontId="47" fillId="0" borderId="11" xfId="0" applyFont="1" applyFill="1" applyBorder="1" applyAlignment="1">
      <alignment horizontal="center"/>
    </xf>
    <xf numFmtId="0" fontId="8" fillId="0" borderId="12" xfId="0" applyFont="1" applyFill="1" applyBorder="1" applyAlignment="1">
      <alignment horizontal="center" vertical="top" wrapText="1"/>
    </xf>
    <xf numFmtId="0" fontId="8" fillId="0" borderId="18" xfId="0" applyFont="1" applyFill="1" applyBorder="1" applyAlignment="1">
      <alignment vertical="top"/>
    </xf>
    <xf numFmtId="0" fontId="8" fillId="0" borderId="18"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21" xfId="0" applyFont="1" applyFill="1" applyBorder="1" applyAlignment="1">
      <alignment horizontal="center" vertical="top" wrapText="1"/>
    </xf>
    <xf numFmtId="0" fontId="31" fillId="0" borderId="14" xfId="0" applyFont="1" applyBorder="1" applyAlignment="1">
      <alignment vertical="center" wrapText="1"/>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8" fillId="0" borderId="14" xfId="0" applyFont="1" applyBorder="1" applyAlignment="1">
      <alignment horizontal="center" vertical="top" wrapText="1"/>
    </xf>
    <xf numFmtId="0" fontId="8" fillId="0" borderId="22" xfId="0" applyFont="1" applyBorder="1" applyAlignment="1">
      <alignment horizontal="center" vertical="top" wrapText="1"/>
    </xf>
    <xf numFmtId="0" fontId="8" fillId="0" borderId="11" xfId="0" applyFont="1" applyBorder="1" applyAlignment="1">
      <alignment horizontal="center" vertical="top" wrapText="1"/>
    </xf>
    <xf numFmtId="0" fontId="8" fillId="0" borderId="23" xfId="0" applyFont="1" applyBorder="1" applyAlignment="1">
      <alignment horizontal="center" vertical="top"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8" fillId="0" borderId="14" xfId="0" applyFont="1" applyBorder="1" applyAlignment="1">
      <alignment horizontal="center" vertical="top" wrapText="1"/>
    </xf>
    <xf numFmtId="0" fontId="8" fillId="0" borderId="21" xfId="0" applyFont="1" applyBorder="1" applyAlignment="1">
      <alignment horizontal="center" vertical="top"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20" xfId="0"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8" fillId="0" borderId="19" xfId="0" applyFont="1" applyBorder="1" applyAlignment="1">
      <alignment horizontal="center"/>
    </xf>
    <xf numFmtId="0" fontId="8" fillId="0" borderId="20" xfId="0" applyFont="1" applyBorder="1" applyAlignment="1">
      <alignment horizontal="center"/>
    </xf>
    <xf numFmtId="0" fontId="8" fillId="0" borderId="14" xfId="0" applyFont="1" applyBorder="1" applyAlignment="1">
      <alignment horizontal="center"/>
    </xf>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14" xfId="0" applyFont="1" applyBorder="1" applyAlignment="1">
      <alignment vertical="center" wrapText="1"/>
    </xf>
    <xf numFmtId="0" fontId="49" fillId="0" borderId="0" xfId="0" applyFont="1" applyFill="1" applyBorder="1" applyAlignment="1">
      <alignment horizontal="center" vertical="top" wrapText="1"/>
    </xf>
    <xf numFmtId="49" fontId="28" fillId="0" borderId="11" xfId="0" applyNumberFormat="1" applyFont="1" applyFill="1" applyBorder="1" applyAlignment="1">
      <alignment horizontal="center" vertical="center"/>
    </xf>
    <xf numFmtId="0" fontId="48" fillId="0" borderId="11" xfId="0" applyFont="1" applyFill="1" applyBorder="1" applyAlignment="1">
      <alignment vertical="center" wrapText="1"/>
    </xf>
    <xf numFmtId="1" fontId="48" fillId="0" borderId="11" xfId="0" applyNumberFormat="1" applyFont="1" applyFill="1" applyBorder="1" applyAlignment="1">
      <alignment vertical="center" wrapText="1"/>
    </xf>
    <xf numFmtId="49" fontId="48" fillId="0" borderId="11" xfId="0" applyNumberFormat="1" applyFont="1" applyFill="1" applyBorder="1" applyAlignment="1">
      <alignment vertical="center" wrapText="1"/>
    </xf>
    <xf numFmtId="0" fontId="28" fillId="0" borderId="11" xfId="0" applyFont="1" applyFill="1" applyBorder="1" applyAlignment="1">
      <alignment horizontal="center" vertical="center"/>
    </xf>
    <xf numFmtId="0" fontId="49" fillId="0" borderId="13" xfId="0" applyFont="1" applyBorder="1" applyAlignment="1">
      <alignment horizontal="center" vertical="top" wrapText="1"/>
    </xf>
    <xf numFmtId="0" fontId="3" fillId="0" borderId="0" xfId="0" applyFont="1" applyBorder="1" applyAlignment="1">
      <alignment horizontal="center" vertical="top" wrapText="1"/>
    </xf>
    <xf numFmtId="49" fontId="28" fillId="0" borderId="11" xfId="0" applyNumberFormat="1" applyFont="1" applyFill="1" applyBorder="1" applyAlignment="1">
      <alignment horizontal="center" vertical="center" wrapText="1"/>
    </xf>
    <xf numFmtId="0" fontId="8" fillId="0" borderId="19" xfId="0" applyFont="1" applyBorder="1" applyAlignment="1">
      <alignment horizontal="center" vertical="top" wrapText="1"/>
    </xf>
    <xf numFmtId="0" fontId="8" fillId="0" borderId="13"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23" xfId="0" applyFont="1" applyFill="1" applyBorder="1" applyAlignment="1">
      <alignment horizontal="center" vertical="top" wrapText="1"/>
    </xf>
    <xf numFmtId="0" fontId="28" fillId="0" borderId="10" xfId="0" applyFont="1" applyFill="1" applyBorder="1" applyAlignment="1">
      <alignment horizontal="center" vertical="top" wrapText="1"/>
    </xf>
    <xf numFmtId="0" fontId="8" fillId="0" borderId="10" xfId="0" applyFont="1" applyFill="1" applyBorder="1" applyAlignment="1">
      <alignment vertical="top" wrapText="1"/>
    </xf>
    <xf numFmtId="0" fontId="8" fillId="0" borderId="10" xfId="0" applyFont="1" applyFill="1" applyBorder="1" applyAlignment="1">
      <alignment horizontal="center"/>
    </xf>
    <xf numFmtId="0" fontId="29" fillId="0" borderId="10" xfId="0" applyFont="1" applyBorder="1" applyAlignment="1">
      <alignment horizontal="center" vertical="top" wrapText="1"/>
    </xf>
    <xf numFmtId="0" fontId="29" fillId="0" borderId="19" xfId="0" applyFont="1" applyBorder="1" applyAlignment="1">
      <alignment horizontal="center" vertical="top" wrapText="1"/>
    </xf>
    <xf numFmtId="0" fontId="29" fillId="0" borderId="20" xfId="0" applyFont="1" applyBorder="1" applyAlignment="1">
      <alignment horizontal="center" vertical="top" wrapText="1"/>
    </xf>
    <xf numFmtId="0" fontId="29" fillId="0" borderId="14" xfId="0" applyFont="1" applyBorder="1" applyAlignment="1">
      <alignment horizontal="center" vertical="top" wrapText="1"/>
    </xf>
    <xf numFmtId="0" fontId="8" fillId="0" borderId="19" xfId="0" applyNumberFormat="1" applyFont="1" applyFill="1" applyBorder="1" applyAlignment="1">
      <alignment horizontal="center"/>
    </xf>
    <xf numFmtId="0" fontId="8" fillId="0" borderId="20" xfId="0" applyNumberFormat="1" applyFont="1" applyFill="1" applyBorder="1" applyAlignment="1">
      <alignment horizontal="center"/>
    </xf>
    <xf numFmtId="0" fontId="8" fillId="0" borderId="14" xfId="0" applyNumberFormat="1"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14" xfId="0" applyFont="1" applyFill="1" applyBorder="1" applyAlignment="1">
      <alignment horizontal="center"/>
    </xf>
    <xf numFmtId="0" fontId="8" fillId="0" borderId="10" xfId="0" applyFont="1" applyFill="1" applyBorder="1" applyAlignment="1">
      <alignment horizontal="center" vertical="top" wrapText="1"/>
    </xf>
    <xf numFmtId="0" fontId="8" fillId="0" borderId="19"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0" xfId="0" applyFont="1" applyBorder="1" applyAlignment="1">
      <alignment horizontal="center" vertical="top"/>
    </xf>
    <xf numFmtId="0" fontId="8" fillId="0" borderId="12" xfId="0" applyFont="1" applyBorder="1" applyAlignment="1">
      <alignment horizontal="center" vertical="top" wrapText="1"/>
    </xf>
    <xf numFmtId="0" fontId="8" fillId="0" borderId="18" xfId="0" applyFont="1" applyBorder="1" applyAlignment="1">
      <alignment horizontal="center" vertical="top" wrapText="1"/>
    </xf>
    <xf numFmtId="0" fontId="8" fillId="0" borderId="25" xfId="0" applyFont="1" applyFill="1" applyBorder="1" applyAlignment="1">
      <alignment horizontal="center" vertical="top" wrapText="1"/>
    </xf>
    <xf numFmtId="0" fontId="8" fillId="0" borderId="25" xfId="0" applyFont="1" applyBorder="1" applyAlignment="1">
      <alignment horizontal="center" vertical="top" wrapText="1"/>
    </xf>
    <xf numFmtId="2" fontId="30" fillId="0" borderId="20"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21" xfId="0" applyFont="1" applyBorder="1" applyAlignment="1">
      <alignment horizontal="center" vertical="top" wrapText="1"/>
    </xf>
    <xf numFmtId="0" fontId="3" fillId="0" borderId="13" xfId="0" applyFont="1" applyBorder="1" applyAlignment="1">
      <alignment horizontal="center" vertical="top" wrapText="1"/>
    </xf>
    <xf numFmtId="0" fontId="3" fillId="0" borderId="24" xfId="0" applyFont="1" applyBorder="1" applyAlignment="1">
      <alignment horizontal="center" vertical="top" wrapText="1"/>
    </xf>
    <xf numFmtId="0" fontId="3" fillId="0" borderId="22" xfId="0" applyFont="1" applyBorder="1" applyAlignment="1">
      <alignment horizontal="center" vertical="top" wrapText="1"/>
    </xf>
    <xf numFmtId="0" fontId="3" fillId="0" borderId="11" xfId="0" applyFont="1" applyBorder="1" applyAlignment="1">
      <alignment horizontal="center" vertical="top" wrapText="1"/>
    </xf>
    <xf numFmtId="0" fontId="3" fillId="0" borderId="23" xfId="0" applyFont="1" applyBorder="1" applyAlignment="1">
      <alignment horizontal="center" vertical="top" wrapText="1"/>
    </xf>
    <xf numFmtId="49" fontId="51" fillId="0" borderId="10" xfId="0" applyNumberFormat="1" applyFont="1" applyBorder="1" applyAlignment="1">
      <alignment horizontal="left" vertical="center" wrapText="1"/>
    </xf>
    <xf numFmtId="0" fontId="28" fillId="0" borderId="10" xfId="0" applyFont="1" applyBorder="1" applyAlignment="1">
      <alignment horizontal="center"/>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8"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4" xfId="0" applyFont="1" applyBorder="1" applyAlignment="1">
      <alignment horizontal="center" vertical="top" wrapText="1"/>
    </xf>
    <xf numFmtId="2" fontId="30" fillId="0" borderId="11" xfId="0" applyNumberFormat="1" applyFont="1" applyBorder="1" applyAlignment="1">
      <alignment vertical="center" wrapText="1"/>
    </xf>
    <xf numFmtId="0" fontId="2" fillId="0" borderId="0" xfId="0" applyFont="1" applyAlignment="1">
      <alignment wrapText="1"/>
    </xf>
    <xf numFmtId="49" fontId="3" fillId="0" borderId="19" xfId="53" applyNumberFormat="1" applyFont="1" applyBorder="1" applyAlignment="1">
      <alignment horizontal="left" vertical="center" wrapText="1"/>
      <protection/>
    </xf>
    <xf numFmtId="49" fontId="3" fillId="0" borderId="20" xfId="53" applyNumberFormat="1" applyFont="1" applyBorder="1" applyAlignment="1">
      <alignment horizontal="left" vertical="center" wrapText="1"/>
      <protection/>
    </xf>
    <xf numFmtId="49" fontId="3" fillId="0" borderId="14" xfId="53" applyNumberFormat="1" applyFont="1" applyBorder="1" applyAlignment="1">
      <alignment horizontal="left" vertical="center" wrapText="1"/>
      <protection/>
    </xf>
    <xf numFmtId="0" fontId="3" fillId="0" borderId="19" xfId="53" applyFont="1" applyBorder="1" applyAlignment="1">
      <alignment horizontal="left" vertical="center" wrapText="1"/>
      <protection/>
    </xf>
    <xf numFmtId="0" fontId="3" fillId="0" borderId="20" xfId="53" applyFont="1" applyBorder="1" applyAlignment="1">
      <alignment horizontal="left" vertical="center" wrapText="1"/>
      <protection/>
    </xf>
    <xf numFmtId="0" fontId="3" fillId="0" borderId="14" xfId="53" applyFont="1" applyBorder="1" applyAlignment="1">
      <alignment horizontal="left" vertical="center" wrapText="1"/>
      <protection/>
    </xf>
    <xf numFmtId="0" fontId="3" fillId="0" borderId="19" xfId="53" applyFont="1" applyBorder="1" applyAlignment="1">
      <alignment vertical="center" wrapText="1"/>
      <protection/>
    </xf>
    <xf numFmtId="0" fontId="3" fillId="0" borderId="20" xfId="53" applyFont="1" applyBorder="1" applyAlignment="1">
      <alignment vertical="center" wrapText="1"/>
      <protection/>
    </xf>
    <xf numFmtId="0" fontId="3" fillId="0" borderId="14" xfId="53" applyFont="1" applyBorder="1" applyAlignment="1">
      <alignment vertical="center" wrapText="1"/>
      <protection/>
    </xf>
    <xf numFmtId="49" fontId="3" fillId="0" borderId="19" xfId="53" applyNumberFormat="1" applyFont="1" applyBorder="1" applyAlignment="1">
      <alignment vertical="center" wrapText="1"/>
      <protection/>
    </xf>
    <xf numFmtId="49" fontId="3" fillId="0" borderId="20" xfId="53" applyNumberFormat="1" applyFont="1" applyBorder="1" applyAlignment="1">
      <alignment vertical="center" wrapText="1"/>
      <protection/>
    </xf>
    <xf numFmtId="49" fontId="3" fillId="0" borderId="14" xfId="53" applyNumberFormat="1" applyFont="1" applyBorder="1" applyAlignment="1">
      <alignment vertical="center" wrapText="1"/>
      <protection/>
    </xf>
    <xf numFmtId="2" fontId="48" fillId="0" borderId="11" xfId="53" applyNumberFormat="1" applyFont="1" applyBorder="1" applyAlignment="1">
      <alignment vertical="center" wrapText="1"/>
      <protection/>
    </xf>
    <xf numFmtId="0" fontId="48" fillId="0" borderId="11" xfId="53" applyFont="1" applyBorder="1" applyAlignment="1">
      <alignment/>
      <protection/>
    </xf>
    <xf numFmtId="0" fontId="2" fillId="0" borderId="0" xfId="53" applyFont="1" applyAlignment="1">
      <alignment wrapText="1"/>
      <protection/>
    </xf>
    <xf numFmtId="49" fontId="5" fillId="0" borderId="19"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14" xfId="53" applyNumberFormat="1" applyFont="1" applyBorder="1" applyAlignment="1">
      <alignment horizontal="center" vertical="center" wrapText="1"/>
      <protection/>
    </xf>
    <xf numFmtId="0" fontId="3" fillId="0" borderId="10" xfId="53" applyFont="1" applyBorder="1" applyAlignment="1">
      <alignment horizontal="center" wrapText="1"/>
      <protection/>
    </xf>
    <xf numFmtId="0" fontId="5" fillId="0" borderId="10" xfId="53" applyFont="1" applyBorder="1" applyAlignment="1">
      <alignment wrapText="1"/>
      <protection/>
    </xf>
    <xf numFmtId="0" fontId="3" fillId="0" borderId="19" xfId="53" applyFont="1" applyBorder="1" applyAlignment="1">
      <alignment horizontal="center" wrapText="1"/>
      <protection/>
    </xf>
    <xf numFmtId="0" fontId="3" fillId="0" borderId="20" xfId="53" applyFont="1" applyBorder="1" applyAlignment="1">
      <alignment horizontal="center" wrapText="1"/>
      <protection/>
    </xf>
    <xf numFmtId="0" fontId="3" fillId="0" borderId="14" xfId="53" applyFont="1" applyBorder="1" applyAlignment="1">
      <alignment horizontal="center" wrapText="1"/>
      <protection/>
    </xf>
    <xf numFmtId="0" fontId="3" fillId="0" borderId="10" xfId="53" applyFont="1" applyBorder="1" applyAlignment="1">
      <alignment horizontal="center" vertical="top" wrapText="1"/>
      <protection/>
    </xf>
    <xf numFmtId="0" fontId="33" fillId="0" borderId="10" xfId="53" applyFont="1" applyBorder="1" applyAlignment="1">
      <alignment horizontal="center" vertical="top" wrapText="1"/>
      <protection/>
    </xf>
    <xf numFmtId="0" fontId="3" fillId="0" borderId="19" xfId="53" applyFont="1" applyBorder="1" applyAlignment="1">
      <alignment horizontal="center" vertical="top" wrapText="1"/>
      <protection/>
    </xf>
    <xf numFmtId="0" fontId="3" fillId="0" borderId="14" xfId="53" applyFont="1" applyBorder="1" applyAlignment="1">
      <alignment horizontal="center" vertical="top" wrapText="1"/>
      <protection/>
    </xf>
    <xf numFmtId="0" fontId="3" fillId="0" borderId="12" xfId="53" applyFont="1" applyBorder="1" applyAlignment="1">
      <alignment horizontal="center" vertical="top" wrapText="1"/>
      <protection/>
    </xf>
    <xf numFmtId="0" fontId="3" fillId="0" borderId="18" xfId="53" applyFont="1" applyBorder="1" applyAlignment="1">
      <alignment horizontal="center" vertical="top" wrapText="1"/>
      <protection/>
    </xf>
    <xf numFmtId="0" fontId="3" fillId="0" borderId="21" xfId="53" applyFont="1" applyBorder="1" applyAlignment="1">
      <alignment horizontal="center" vertical="top" wrapText="1"/>
      <protection/>
    </xf>
    <xf numFmtId="0" fontId="3" fillId="0" borderId="13" xfId="53" applyFont="1" applyBorder="1" applyAlignment="1">
      <alignment horizontal="center" vertical="top" wrapText="1"/>
      <protection/>
    </xf>
    <xf numFmtId="0" fontId="3" fillId="0" borderId="24" xfId="53" applyFont="1" applyBorder="1" applyAlignment="1">
      <alignment horizontal="center" vertical="top" wrapText="1"/>
      <protection/>
    </xf>
    <xf numFmtId="0" fontId="3" fillId="0" borderId="22" xfId="53" applyFont="1" applyBorder="1" applyAlignment="1">
      <alignment horizontal="center" vertical="top" wrapText="1"/>
      <protection/>
    </xf>
    <xf numFmtId="0" fontId="3" fillId="0" borderId="11" xfId="53" applyFont="1" applyBorder="1" applyAlignment="1">
      <alignment horizontal="center" vertical="top" wrapText="1"/>
      <protection/>
    </xf>
    <xf numFmtId="0" fontId="3" fillId="0" borderId="23" xfId="53" applyFont="1" applyBorder="1" applyAlignment="1">
      <alignment horizontal="center" vertical="top" wrapText="1"/>
      <protection/>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2" fontId="8" fillId="0" borderId="19" xfId="0" applyNumberFormat="1" applyFont="1" applyFill="1" applyBorder="1" applyAlignment="1">
      <alignment vertical="center" wrapText="1"/>
    </xf>
    <xf numFmtId="2" fontId="8" fillId="0" borderId="20" xfId="0" applyNumberFormat="1" applyFont="1" applyFill="1" applyBorder="1" applyAlignment="1">
      <alignment vertical="center" wrapText="1"/>
    </xf>
    <xf numFmtId="2" fontId="8" fillId="0" borderId="14" xfId="0" applyNumberFormat="1" applyFont="1" applyFill="1" applyBorder="1" applyAlignment="1">
      <alignment vertical="center" wrapText="1"/>
    </xf>
    <xf numFmtId="0" fontId="8" fillId="0" borderId="10" xfId="0" applyFont="1" applyBorder="1" applyAlignment="1">
      <alignment horizontal="left" vertical="center" wrapText="1"/>
    </xf>
    <xf numFmtId="0" fontId="8" fillId="0" borderId="19" xfId="0" applyFont="1" applyBorder="1" applyAlignment="1">
      <alignment horizontal="center" wrapText="1"/>
    </xf>
    <xf numFmtId="0" fontId="8" fillId="0" borderId="14" xfId="0" applyFont="1" applyBorder="1" applyAlignment="1">
      <alignment horizontal="center" wrapText="1"/>
    </xf>
    <xf numFmtId="2" fontId="28" fillId="0" borderId="19" xfId="0" applyNumberFormat="1" applyFont="1" applyFill="1" applyBorder="1" applyAlignment="1">
      <alignment vertical="center" wrapText="1"/>
    </xf>
    <xf numFmtId="2" fontId="28" fillId="0" borderId="20" xfId="0" applyNumberFormat="1" applyFont="1" applyFill="1" applyBorder="1" applyAlignment="1">
      <alignment vertical="center" wrapText="1"/>
    </xf>
    <xf numFmtId="2" fontId="28" fillId="0" borderId="14" xfId="0" applyNumberFormat="1" applyFont="1" applyFill="1" applyBorder="1" applyAlignment="1">
      <alignment vertical="center" wrapText="1"/>
    </xf>
    <xf numFmtId="0" fontId="2" fillId="0" borderId="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Fill="1" applyBorder="1" applyAlignment="1">
      <alignment vertical="center" wrapText="1"/>
    </xf>
    <xf numFmtId="0" fontId="8" fillId="0" borderId="21" xfId="53" applyFont="1" applyBorder="1" applyAlignment="1">
      <alignment horizontal="center" vertical="top" wrapText="1"/>
      <protection/>
    </xf>
    <xf numFmtId="0" fontId="8" fillId="0" borderId="24" xfId="53" applyFont="1" applyBorder="1" applyAlignment="1">
      <alignment horizontal="center" vertical="top" wrapText="1"/>
      <protection/>
    </xf>
    <xf numFmtId="0" fontId="8" fillId="0" borderId="22" xfId="53" applyFont="1" applyBorder="1" applyAlignment="1">
      <alignment horizontal="center" vertical="top" wrapText="1"/>
      <protection/>
    </xf>
    <xf numFmtId="0" fontId="8" fillId="0" borderId="23" xfId="53" applyFont="1" applyBorder="1" applyAlignment="1">
      <alignment horizontal="center" vertical="top" wrapText="1"/>
      <protection/>
    </xf>
    <xf numFmtId="0" fontId="28" fillId="0" borderId="10" xfId="0" applyFont="1" applyFill="1" applyBorder="1" applyAlignment="1">
      <alignment vertical="center" wrapText="1"/>
    </xf>
    <xf numFmtId="49" fontId="8" fillId="0" borderId="19"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50" fillId="0" borderId="11" xfId="0" applyFont="1" applyBorder="1" applyAlignment="1">
      <alignment vertical="center" wrapText="1"/>
    </xf>
    <xf numFmtId="180" fontId="8" fillId="0" borderId="10" xfId="0" applyNumberFormat="1" applyFont="1" applyBorder="1" applyAlignment="1">
      <alignment horizontal="left" vertical="center" wrapText="1"/>
    </xf>
    <xf numFmtId="180" fontId="8" fillId="0" borderId="19" xfId="0" applyNumberFormat="1" applyFont="1" applyBorder="1" applyAlignment="1">
      <alignment horizontal="left" vertical="center" wrapText="1"/>
    </xf>
    <xf numFmtId="180" fontId="8" fillId="0" borderId="14" xfId="0" applyNumberFormat="1" applyFont="1" applyBorder="1" applyAlignment="1">
      <alignment horizontal="left" vertical="center" wrapText="1"/>
    </xf>
    <xf numFmtId="0" fontId="8" fillId="0" borderId="14" xfId="0" applyFont="1" applyBorder="1" applyAlignment="1">
      <alignment horizontal="left" vertical="center" wrapText="1"/>
    </xf>
    <xf numFmtId="0" fontId="8" fillId="0" borderId="19" xfId="0" applyFont="1" applyBorder="1" applyAlignment="1">
      <alignment horizontal="center" vertical="center"/>
    </xf>
    <xf numFmtId="0" fontId="8" fillId="0" borderId="14" xfId="0" applyFont="1" applyBorder="1" applyAlignment="1">
      <alignment horizontal="center" vertical="center"/>
    </xf>
    <xf numFmtId="49" fontId="8" fillId="0" borderId="19"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180" fontId="30" fillId="0" borderId="19" xfId="0" applyNumberFormat="1" applyFont="1" applyBorder="1" applyAlignment="1">
      <alignment horizontal="left" vertical="center" wrapText="1"/>
    </xf>
    <xf numFmtId="180" fontId="30" fillId="0" borderId="14" xfId="0" applyNumberFormat="1" applyFont="1" applyBorder="1" applyAlignment="1">
      <alignment horizontal="left" vertical="center" wrapText="1"/>
    </xf>
    <xf numFmtId="0" fontId="30" fillId="0" borderId="19" xfId="0" applyFont="1" applyBorder="1" applyAlignment="1">
      <alignment horizontal="left" vertical="center" wrapText="1"/>
    </xf>
    <xf numFmtId="0" fontId="30" fillId="0" borderId="14" xfId="0" applyFont="1" applyBorder="1" applyAlignment="1">
      <alignment horizontal="left" vertical="center" wrapText="1"/>
    </xf>
    <xf numFmtId="180" fontId="30" fillId="0" borderId="10" xfId="0" applyNumberFormat="1" applyFont="1" applyBorder="1" applyAlignment="1">
      <alignment horizontal="left"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Обычный_Dod5kochtor" xfId="52"/>
    <cellStyle name="Обычный_бюджетний запит 70101" xfId="53"/>
    <cellStyle name="Followed Hyperlink" xfId="54"/>
    <cellStyle name="Підсумок" xfId="55"/>
    <cellStyle name="Поганий" xfId="56"/>
    <cellStyle name="Примітка" xfId="57"/>
    <cellStyle name="Percent" xfId="58"/>
    <cellStyle name="Результат" xfId="59"/>
    <cellStyle name="Середній" xfId="60"/>
    <cellStyle name="Текст попередження" xfId="61"/>
    <cellStyle name="Текст пояснення" xfId="62"/>
    <cellStyle name="Comma" xfId="63"/>
    <cellStyle name="Comma [0]"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showZeros="0" zoomScaleSheetLayoutView="90" workbookViewId="0" topLeftCell="A1">
      <selection activeCell="J8" sqref="J8"/>
    </sheetView>
  </sheetViews>
  <sheetFormatPr defaultColWidth="9.00390625" defaultRowHeight="12.75"/>
  <cols>
    <col min="1" max="1" width="9.625" style="56" customWidth="1"/>
    <col min="2" max="5" width="12.50390625" style="56" customWidth="1"/>
    <col min="6" max="6" width="11.625" style="56" customWidth="1"/>
    <col min="7" max="7" width="11.50390625" style="56" bestFit="1" customWidth="1"/>
    <col min="8" max="8" width="9.50390625" style="56" customWidth="1"/>
    <col min="9" max="10" width="11.625" style="56" customWidth="1"/>
    <col min="11" max="11" width="11.50390625" style="56" bestFit="1" customWidth="1"/>
    <col min="12" max="12" width="9.50390625" style="56" customWidth="1"/>
    <col min="13" max="14" width="11.625" style="56" customWidth="1"/>
    <col min="15" max="15" width="11.50390625" style="56" bestFit="1" customWidth="1"/>
    <col min="16" max="16" width="9.50390625" style="56" customWidth="1"/>
    <col min="17" max="17" width="14.625" style="56" customWidth="1"/>
    <col min="18" max="16384" width="9.125" style="56" customWidth="1"/>
  </cols>
  <sheetData>
    <row r="1" spans="1:17" s="196" customFormat="1" ht="18">
      <c r="A1" s="84" t="s">
        <v>176</v>
      </c>
      <c r="B1" s="195"/>
      <c r="C1" s="195"/>
      <c r="D1" s="195"/>
      <c r="E1" s="195"/>
      <c r="F1" s="84"/>
      <c r="G1" s="84"/>
      <c r="H1" s="84"/>
      <c r="I1" s="84"/>
      <c r="J1" s="84"/>
      <c r="K1" s="84"/>
      <c r="L1" s="84"/>
      <c r="M1" s="84"/>
      <c r="N1" s="84"/>
      <c r="O1" s="84"/>
      <c r="P1" s="84"/>
      <c r="Q1" s="84"/>
    </row>
    <row r="2" spans="1:17" ht="15">
      <c r="A2" s="200" t="s">
        <v>222</v>
      </c>
      <c r="B2" s="100"/>
      <c r="C2" s="100"/>
      <c r="D2" s="100"/>
      <c r="E2" s="100"/>
      <c r="F2" s="100"/>
      <c r="G2" s="100"/>
      <c r="H2" s="61"/>
      <c r="I2" s="30"/>
      <c r="J2" s="59"/>
      <c r="K2" s="262">
        <v>11</v>
      </c>
      <c r="L2" s="262"/>
      <c r="M2" s="262"/>
      <c r="N2" s="262"/>
      <c r="O2" s="262"/>
      <c r="P2" s="76"/>
      <c r="Q2" s="201">
        <v>39663671</v>
      </c>
    </row>
    <row r="3" spans="1:17" s="197" customFormat="1" ht="18" customHeight="1">
      <c r="A3" s="101" t="s">
        <v>109</v>
      </c>
      <c r="B3" s="101"/>
      <c r="C3" s="98"/>
      <c r="D3" s="98"/>
      <c r="E3" s="98"/>
      <c r="F3" s="98"/>
      <c r="G3" s="98"/>
      <c r="H3" s="98"/>
      <c r="I3" s="98"/>
      <c r="J3" s="198"/>
      <c r="K3" s="261" t="s">
        <v>175</v>
      </c>
      <c r="L3" s="261"/>
      <c r="M3" s="261"/>
      <c r="N3" s="261"/>
      <c r="O3" s="261"/>
      <c r="P3" s="198"/>
      <c r="Q3" s="202" t="s">
        <v>174</v>
      </c>
    </row>
    <row r="4" spans="1:17" s="76" customFormat="1" ht="15">
      <c r="A4" s="205" t="s">
        <v>223</v>
      </c>
      <c r="B4" s="79"/>
      <c r="C4" s="79"/>
      <c r="D4" s="79"/>
      <c r="E4" s="79"/>
      <c r="F4" s="79"/>
      <c r="G4" s="79"/>
      <c r="H4" s="79"/>
      <c r="I4" s="79"/>
      <c r="J4" s="59"/>
      <c r="K4" s="262">
        <v>111</v>
      </c>
      <c r="L4" s="262"/>
      <c r="M4" s="262"/>
      <c r="N4" s="262"/>
      <c r="O4" s="262"/>
      <c r="P4" s="204"/>
      <c r="Q4" s="201">
        <v>39663671</v>
      </c>
    </row>
    <row r="5" spans="1:17" s="197" customFormat="1" ht="23.25" customHeight="1">
      <c r="A5" s="101" t="s">
        <v>112</v>
      </c>
      <c r="B5" s="101"/>
      <c r="C5" s="101"/>
      <c r="D5" s="101"/>
      <c r="E5" s="101"/>
      <c r="F5" s="101"/>
      <c r="G5" s="101"/>
      <c r="H5" s="101"/>
      <c r="I5" s="101"/>
      <c r="J5" s="198"/>
      <c r="K5" s="261" t="s">
        <v>177</v>
      </c>
      <c r="L5" s="261"/>
      <c r="M5" s="261"/>
      <c r="N5" s="261"/>
      <c r="O5" s="261"/>
      <c r="P5" s="198"/>
      <c r="Q5" s="210" t="s">
        <v>174</v>
      </c>
    </row>
    <row r="6" spans="1:17" ht="32.25" customHeight="1">
      <c r="A6" s="206" t="s">
        <v>97</v>
      </c>
      <c r="B6" s="297">
        <v>1115032</v>
      </c>
      <c r="C6" s="297"/>
      <c r="D6" s="207"/>
      <c r="E6" s="297">
        <v>5032</v>
      </c>
      <c r="F6" s="297"/>
      <c r="G6" s="208"/>
      <c r="H6" s="293" t="s">
        <v>277</v>
      </c>
      <c r="I6" s="293"/>
      <c r="J6" s="209"/>
      <c r="K6" s="300" t="s">
        <v>236</v>
      </c>
      <c r="L6" s="300"/>
      <c r="M6" s="300"/>
      <c r="N6" s="300"/>
      <c r="O6" s="300"/>
      <c r="P6" s="76"/>
      <c r="Q6" s="251" t="s">
        <v>278</v>
      </c>
    </row>
    <row r="7" spans="1:17" s="197" customFormat="1" ht="35.25" customHeight="1">
      <c r="A7" s="211"/>
      <c r="B7" s="298" t="s">
        <v>178</v>
      </c>
      <c r="C7" s="298"/>
      <c r="D7" s="210"/>
      <c r="E7" s="298" t="s">
        <v>183</v>
      </c>
      <c r="F7" s="298"/>
      <c r="G7" s="212"/>
      <c r="H7" s="292" t="s">
        <v>180</v>
      </c>
      <c r="I7" s="292"/>
      <c r="J7" s="198"/>
      <c r="K7" s="299" t="s">
        <v>179</v>
      </c>
      <c r="L7" s="299"/>
      <c r="M7" s="299"/>
      <c r="N7" s="299"/>
      <c r="O7" s="299"/>
      <c r="P7" s="198"/>
      <c r="Q7" s="191" t="s">
        <v>173</v>
      </c>
    </row>
    <row r="8" spans="1:17" ht="15">
      <c r="A8" s="23" t="s">
        <v>181</v>
      </c>
      <c r="B8" s="23"/>
      <c r="C8" s="23"/>
      <c r="D8" s="23"/>
      <c r="E8" s="23"/>
      <c r="F8" s="23"/>
      <c r="G8" s="23"/>
      <c r="H8" s="23"/>
      <c r="K8" s="23"/>
      <c r="L8" s="23"/>
      <c r="M8" s="23"/>
      <c r="N8" s="23"/>
      <c r="O8" s="23"/>
      <c r="P8" s="23"/>
      <c r="Q8" s="23"/>
    </row>
    <row r="9" spans="1:17" ht="15">
      <c r="A9" s="59" t="s">
        <v>152</v>
      </c>
      <c r="B9" s="76"/>
      <c r="C9" s="76"/>
      <c r="D9" s="76"/>
      <c r="E9" s="76"/>
      <c r="F9" s="60"/>
      <c r="G9" s="60"/>
      <c r="H9" s="60"/>
      <c r="K9" s="60"/>
      <c r="L9" s="60"/>
      <c r="M9" s="60"/>
      <c r="N9" s="60"/>
      <c r="O9" s="60"/>
      <c r="P9" s="60"/>
      <c r="Q9" s="60"/>
    </row>
    <row r="10" spans="1:17" ht="35.25" customHeight="1">
      <c r="A10" s="296" t="s">
        <v>234</v>
      </c>
      <c r="B10" s="296"/>
      <c r="C10" s="296"/>
      <c r="D10" s="296"/>
      <c r="E10" s="296"/>
      <c r="F10" s="296"/>
      <c r="G10" s="296"/>
      <c r="H10" s="296"/>
      <c r="I10" s="296"/>
      <c r="J10" s="296"/>
      <c r="K10" s="296"/>
      <c r="L10" s="296"/>
      <c r="M10" s="296"/>
      <c r="N10" s="296"/>
      <c r="O10" s="296"/>
      <c r="P10" s="296"/>
      <c r="Q10" s="296"/>
    </row>
    <row r="11" spans="1:17" ht="15">
      <c r="A11" s="59" t="s">
        <v>151</v>
      </c>
      <c r="B11" s="75"/>
      <c r="C11" s="75"/>
      <c r="D11" s="75"/>
      <c r="E11" s="75"/>
      <c r="F11" s="75"/>
      <c r="G11" s="75"/>
      <c r="H11" s="75"/>
      <c r="I11" s="75"/>
      <c r="J11" s="75"/>
      <c r="K11" s="75"/>
      <c r="L11" s="75"/>
      <c r="M11" s="75"/>
      <c r="N11" s="75"/>
      <c r="O11" s="75"/>
      <c r="P11" s="75"/>
      <c r="Q11" s="75"/>
    </row>
    <row r="12" spans="1:17" ht="30" customHeight="1">
      <c r="A12" s="295" t="s">
        <v>235</v>
      </c>
      <c r="B12" s="295"/>
      <c r="C12" s="295"/>
      <c r="D12" s="295"/>
      <c r="E12" s="295"/>
      <c r="F12" s="295"/>
      <c r="G12" s="295"/>
      <c r="H12" s="295"/>
      <c r="I12" s="295"/>
      <c r="J12" s="295"/>
      <c r="K12" s="295"/>
      <c r="L12" s="295"/>
      <c r="M12" s="295"/>
      <c r="N12" s="295"/>
      <c r="O12" s="295"/>
      <c r="P12" s="295"/>
      <c r="Q12" s="295"/>
    </row>
    <row r="13" spans="1:17" ht="15">
      <c r="A13" s="61" t="s">
        <v>149</v>
      </c>
      <c r="B13" s="76"/>
      <c r="C13" s="76"/>
      <c r="D13" s="76"/>
      <c r="E13" s="76"/>
      <c r="F13" s="61"/>
      <c r="G13" s="61"/>
      <c r="H13" s="61"/>
      <c r="I13" s="61"/>
      <c r="J13" s="61"/>
      <c r="K13" s="61"/>
      <c r="L13" s="61"/>
      <c r="M13" s="61"/>
      <c r="N13" s="61"/>
      <c r="O13" s="61"/>
      <c r="P13" s="61"/>
      <c r="Q13" s="61"/>
    </row>
    <row r="14" spans="1:17" ht="51" customHeight="1">
      <c r="A14" s="294" t="s">
        <v>233</v>
      </c>
      <c r="B14" s="294"/>
      <c r="C14" s="294"/>
      <c r="D14" s="294"/>
      <c r="E14" s="294"/>
      <c r="F14" s="294"/>
      <c r="G14" s="294"/>
      <c r="H14" s="294"/>
      <c r="I14" s="294"/>
      <c r="J14" s="294"/>
      <c r="K14" s="294"/>
      <c r="L14" s="294"/>
      <c r="M14" s="294"/>
      <c r="N14" s="294"/>
      <c r="O14" s="294"/>
      <c r="P14" s="294"/>
      <c r="Q14" s="294"/>
    </row>
    <row r="15" spans="1:17" s="76" customFormat="1" ht="15">
      <c r="A15" s="61" t="s">
        <v>150</v>
      </c>
      <c r="B15" s="61"/>
      <c r="C15" s="61"/>
      <c r="D15" s="61"/>
      <c r="E15" s="61"/>
      <c r="F15" s="61"/>
      <c r="G15" s="61"/>
      <c r="H15" s="61"/>
      <c r="I15" s="61"/>
      <c r="J15" s="61"/>
      <c r="K15" s="61"/>
      <c r="L15" s="61"/>
      <c r="M15" s="61"/>
      <c r="N15" s="61"/>
      <c r="O15" s="61"/>
      <c r="P15" s="61"/>
      <c r="Q15" s="61"/>
    </row>
    <row r="16" spans="1:17" ht="15">
      <c r="A16" s="10" t="s">
        <v>182</v>
      </c>
      <c r="Q16" s="36" t="s">
        <v>110</v>
      </c>
    </row>
    <row r="17" spans="1:17" ht="15.75" customHeight="1">
      <c r="A17" s="284" t="s">
        <v>4</v>
      </c>
      <c r="B17" s="280" t="s">
        <v>16</v>
      </c>
      <c r="C17" s="281"/>
      <c r="D17" s="281"/>
      <c r="E17" s="282"/>
      <c r="F17" s="301" t="s">
        <v>169</v>
      </c>
      <c r="G17" s="283"/>
      <c r="H17" s="283"/>
      <c r="I17" s="279"/>
      <c r="J17" s="301" t="s">
        <v>170</v>
      </c>
      <c r="K17" s="283"/>
      <c r="L17" s="283"/>
      <c r="M17" s="279"/>
      <c r="N17" s="301" t="s">
        <v>171</v>
      </c>
      <c r="O17" s="283"/>
      <c r="P17" s="283"/>
      <c r="Q17" s="279"/>
    </row>
    <row r="18" spans="1:17" ht="54.75">
      <c r="A18" s="285"/>
      <c r="B18" s="274"/>
      <c r="C18" s="275"/>
      <c r="D18" s="275"/>
      <c r="E18" s="276"/>
      <c r="F18" s="185" t="s">
        <v>24</v>
      </c>
      <c r="G18" s="126" t="s">
        <v>25</v>
      </c>
      <c r="H18" s="166" t="s">
        <v>114</v>
      </c>
      <c r="I18" s="166" t="s">
        <v>184</v>
      </c>
      <c r="J18" s="185" t="s">
        <v>24</v>
      </c>
      <c r="K18" s="126" t="s">
        <v>25</v>
      </c>
      <c r="L18" s="166" t="s">
        <v>114</v>
      </c>
      <c r="M18" s="166" t="s">
        <v>185</v>
      </c>
      <c r="N18" s="185" t="s">
        <v>24</v>
      </c>
      <c r="O18" s="126" t="s">
        <v>25</v>
      </c>
      <c r="P18" s="166" t="s">
        <v>114</v>
      </c>
      <c r="Q18" s="166" t="s">
        <v>124</v>
      </c>
    </row>
    <row r="19" spans="1:17" s="82" customFormat="1" ht="13.5">
      <c r="A19" s="28">
        <v>1</v>
      </c>
      <c r="B19" s="286">
        <v>2</v>
      </c>
      <c r="C19" s="287"/>
      <c r="D19" s="287"/>
      <c r="E19" s="288"/>
      <c r="F19" s="28">
        <v>3</v>
      </c>
      <c r="G19" s="28">
        <v>4</v>
      </c>
      <c r="H19" s="28">
        <v>5</v>
      </c>
      <c r="I19" s="28">
        <v>6</v>
      </c>
      <c r="J19" s="28">
        <v>7</v>
      </c>
      <c r="K19" s="28">
        <v>8</v>
      </c>
      <c r="L19" s="28">
        <v>9</v>
      </c>
      <c r="M19" s="28">
        <v>10</v>
      </c>
      <c r="N19" s="28">
        <v>11</v>
      </c>
      <c r="O19" s="28">
        <v>12</v>
      </c>
      <c r="P19" s="28">
        <v>13</v>
      </c>
      <c r="Q19" s="28">
        <v>14</v>
      </c>
    </row>
    <row r="20" spans="1:17" s="82" customFormat="1" ht="13.5">
      <c r="A20" s="25"/>
      <c r="B20" s="289" t="s">
        <v>3</v>
      </c>
      <c r="C20" s="290"/>
      <c r="D20" s="290"/>
      <c r="E20" s="291"/>
      <c r="F20" s="107">
        <v>14720.8</v>
      </c>
      <c r="G20" s="69" t="s">
        <v>158</v>
      </c>
      <c r="H20" s="69" t="s">
        <v>158</v>
      </c>
      <c r="I20" s="108">
        <f>F20</f>
        <v>14720.8</v>
      </c>
      <c r="J20" s="107">
        <v>16958.8</v>
      </c>
      <c r="K20" s="69" t="s">
        <v>158</v>
      </c>
      <c r="L20" s="69" t="s">
        <v>158</v>
      </c>
      <c r="M20" s="108">
        <f>J20</f>
        <v>16958.8</v>
      </c>
      <c r="N20" s="107">
        <v>19883.9</v>
      </c>
      <c r="O20" s="69" t="s">
        <v>158</v>
      </c>
      <c r="P20" s="69" t="s">
        <v>158</v>
      </c>
      <c r="Q20" s="108">
        <f>N20</f>
        <v>19883.9</v>
      </c>
    </row>
    <row r="21" spans="1:17" s="82" customFormat="1" ht="13.5">
      <c r="A21" s="25"/>
      <c r="B21" s="289" t="s">
        <v>108</v>
      </c>
      <c r="C21" s="290"/>
      <c r="D21" s="290"/>
      <c r="E21" s="291"/>
      <c r="F21" s="69" t="s">
        <v>158</v>
      </c>
      <c r="G21" s="108"/>
      <c r="H21" s="108"/>
      <c r="I21" s="108"/>
      <c r="J21" s="69" t="s">
        <v>158</v>
      </c>
      <c r="K21" s="108"/>
      <c r="L21" s="108"/>
      <c r="M21" s="108"/>
      <c r="N21" s="69" t="s">
        <v>158</v>
      </c>
      <c r="O21" s="108"/>
      <c r="P21" s="108"/>
      <c r="Q21" s="108"/>
    </row>
    <row r="22" spans="1:17" s="35" customFormat="1" ht="27" customHeight="1">
      <c r="A22" s="8">
        <v>25010100</v>
      </c>
      <c r="B22" s="277" t="s">
        <v>8</v>
      </c>
      <c r="C22" s="278"/>
      <c r="D22" s="278"/>
      <c r="E22" s="270"/>
      <c r="F22" s="69" t="s">
        <v>158</v>
      </c>
      <c r="G22" s="108"/>
      <c r="H22" s="108"/>
      <c r="I22" s="108"/>
      <c r="J22" s="69" t="s">
        <v>158</v>
      </c>
      <c r="K22" s="108"/>
      <c r="L22" s="108"/>
      <c r="M22" s="108"/>
      <c r="N22" s="69" t="s">
        <v>158</v>
      </c>
      <c r="O22" s="108"/>
      <c r="P22" s="108"/>
      <c r="Q22" s="108"/>
    </row>
    <row r="23" spans="1:17" s="35" customFormat="1" ht="27" customHeight="1">
      <c r="A23" s="8">
        <v>25010200</v>
      </c>
      <c r="B23" s="277" t="s">
        <v>23</v>
      </c>
      <c r="C23" s="278"/>
      <c r="D23" s="278"/>
      <c r="E23" s="270"/>
      <c r="F23" s="69" t="s">
        <v>158</v>
      </c>
      <c r="G23" s="108"/>
      <c r="H23" s="108"/>
      <c r="I23" s="108"/>
      <c r="J23" s="69" t="s">
        <v>158</v>
      </c>
      <c r="K23" s="108"/>
      <c r="L23" s="108"/>
      <c r="M23" s="108"/>
      <c r="N23" s="69" t="s">
        <v>158</v>
      </c>
      <c r="O23" s="108"/>
      <c r="P23" s="108"/>
      <c r="Q23" s="108"/>
    </row>
    <row r="24" spans="1:17" s="35" customFormat="1" ht="13.5">
      <c r="A24" s="8">
        <v>25010300</v>
      </c>
      <c r="B24" s="277" t="s">
        <v>5</v>
      </c>
      <c r="C24" s="278"/>
      <c r="D24" s="278"/>
      <c r="E24" s="270"/>
      <c r="F24" s="69" t="s">
        <v>158</v>
      </c>
      <c r="G24" s="108"/>
      <c r="H24" s="108"/>
      <c r="I24" s="108"/>
      <c r="J24" s="69" t="s">
        <v>158</v>
      </c>
      <c r="K24" s="108"/>
      <c r="L24" s="108"/>
      <c r="M24" s="108"/>
      <c r="N24" s="69" t="s">
        <v>158</v>
      </c>
      <c r="O24" s="108"/>
      <c r="P24" s="108"/>
      <c r="Q24" s="108"/>
    </row>
    <row r="25" spans="1:17" s="35" customFormat="1" ht="27.75" customHeight="1">
      <c r="A25" s="8">
        <v>25010400</v>
      </c>
      <c r="B25" s="277" t="s">
        <v>9</v>
      </c>
      <c r="C25" s="278"/>
      <c r="D25" s="278"/>
      <c r="E25" s="270"/>
      <c r="F25" s="69" t="s">
        <v>158</v>
      </c>
      <c r="G25" s="108"/>
      <c r="H25" s="108"/>
      <c r="I25" s="108"/>
      <c r="J25" s="69" t="s">
        <v>158</v>
      </c>
      <c r="K25" s="108"/>
      <c r="L25" s="108"/>
      <c r="M25" s="108"/>
      <c r="N25" s="69" t="s">
        <v>158</v>
      </c>
      <c r="O25" s="108"/>
      <c r="P25" s="108"/>
      <c r="Q25" s="108"/>
    </row>
    <row r="26" spans="1:17" s="35" customFormat="1" ht="13.5">
      <c r="A26" s="8">
        <v>25020100</v>
      </c>
      <c r="B26" s="277" t="s">
        <v>10</v>
      </c>
      <c r="C26" s="278"/>
      <c r="D26" s="278"/>
      <c r="E26" s="270"/>
      <c r="F26" s="69" t="s">
        <v>158</v>
      </c>
      <c r="G26" s="108"/>
      <c r="H26" s="108"/>
      <c r="I26" s="108"/>
      <c r="J26" s="69" t="s">
        <v>158</v>
      </c>
      <c r="K26" s="108"/>
      <c r="L26" s="108"/>
      <c r="M26" s="108"/>
      <c r="N26" s="69" t="s">
        <v>158</v>
      </c>
      <c r="O26" s="108"/>
      <c r="P26" s="108"/>
      <c r="Q26" s="108"/>
    </row>
    <row r="27" spans="1:17" s="35" customFormat="1" ht="37.5" customHeight="1">
      <c r="A27" s="8">
        <v>25020200</v>
      </c>
      <c r="B27" s="277" t="s">
        <v>19</v>
      </c>
      <c r="C27" s="278"/>
      <c r="D27" s="278"/>
      <c r="E27" s="270"/>
      <c r="F27" s="69" t="s">
        <v>158</v>
      </c>
      <c r="G27" s="108"/>
      <c r="H27" s="108"/>
      <c r="I27" s="108"/>
      <c r="J27" s="69" t="s">
        <v>158</v>
      </c>
      <c r="K27" s="108"/>
      <c r="L27" s="108"/>
      <c r="M27" s="108"/>
      <c r="N27" s="69" t="s">
        <v>158</v>
      </c>
      <c r="O27" s="108"/>
      <c r="P27" s="108"/>
      <c r="Q27" s="108"/>
    </row>
    <row r="28" spans="1:17" s="35" customFormat="1" ht="51.75" customHeight="1">
      <c r="A28" s="8">
        <v>25020300</v>
      </c>
      <c r="B28" s="277" t="s">
        <v>11</v>
      </c>
      <c r="C28" s="278"/>
      <c r="D28" s="278"/>
      <c r="E28" s="270"/>
      <c r="F28" s="69" t="s">
        <v>158</v>
      </c>
      <c r="G28" s="108"/>
      <c r="H28" s="108"/>
      <c r="I28" s="108"/>
      <c r="J28" s="69" t="s">
        <v>158</v>
      </c>
      <c r="K28" s="108"/>
      <c r="L28" s="108"/>
      <c r="M28" s="108"/>
      <c r="N28" s="69" t="s">
        <v>158</v>
      </c>
      <c r="O28" s="108"/>
      <c r="P28" s="108"/>
      <c r="Q28" s="108"/>
    </row>
    <row r="29" spans="1:17" s="82" customFormat="1" ht="13.5">
      <c r="A29" s="8"/>
      <c r="B29" s="289" t="s">
        <v>99</v>
      </c>
      <c r="C29" s="290"/>
      <c r="D29" s="290"/>
      <c r="E29" s="291"/>
      <c r="F29" s="69" t="s">
        <v>158</v>
      </c>
      <c r="G29" s="108">
        <v>313.8</v>
      </c>
      <c r="H29" s="108">
        <v>313.8</v>
      </c>
      <c r="I29" s="108">
        <v>313.8</v>
      </c>
      <c r="J29" s="69" t="s">
        <v>158</v>
      </c>
      <c r="K29" s="108">
        <v>290</v>
      </c>
      <c r="L29" s="108">
        <v>290</v>
      </c>
      <c r="M29" s="108">
        <v>290</v>
      </c>
      <c r="N29" s="69" t="s">
        <v>158</v>
      </c>
      <c r="O29" s="108">
        <v>280</v>
      </c>
      <c r="P29" s="108">
        <v>280</v>
      </c>
      <c r="Q29" s="108">
        <v>280</v>
      </c>
    </row>
    <row r="30" spans="1:17" s="82" customFormat="1" ht="27.75" customHeight="1">
      <c r="A30" s="2">
        <v>602400</v>
      </c>
      <c r="B30" s="277" t="s">
        <v>21</v>
      </c>
      <c r="C30" s="278"/>
      <c r="D30" s="278"/>
      <c r="E30" s="270"/>
      <c r="F30" s="69" t="s">
        <v>158</v>
      </c>
      <c r="G30" s="109"/>
      <c r="H30" s="109"/>
      <c r="I30" s="109"/>
      <c r="J30" s="69" t="s">
        <v>158</v>
      </c>
      <c r="K30" s="109"/>
      <c r="L30" s="109"/>
      <c r="M30" s="109"/>
      <c r="N30" s="69" t="s">
        <v>158</v>
      </c>
      <c r="O30" s="109"/>
      <c r="P30" s="109"/>
      <c r="Q30" s="109"/>
    </row>
    <row r="31" spans="1:17" s="82" customFormat="1" ht="13.5">
      <c r="A31" s="2"/>
      <c r="B31" s="289" t="s">
        <v>113</v>
      </c>
      <c r="C31" s="290"/>
      <c r="D31" s="290"/>
      <c r="E31" s="291"/>
      <c r="F31" s="69" t="s">
        <v>158</v>
      </c>
      <c r="G31" s="109"/>
      <c r="H31" s="109"/>
      <c r="I31" s="109"/>
      <c r="J31" s="69" t="s">
        <v>158</v>
      </c>
      <c r="K31" s="109"/>
      <c r="L31" s="109"/>
      <c r="M31" s="109"/>
      <c r="N31" s="69" t="s">
        <v>158</v>
      </c>
      <c r="O31" s="109"/>
      <c r="P31" s="109"/>
      <c r="Q31" s="109"/>
    </row>
    <row r="32" spans="1:17" s="113" customFormat="1" ht="13.5">
      <c r="A32" s="29"/>
      <c r="B32" s="271" t="s">
        <v>111</v>
      </c>
      <c r="C32" s="272"/>
      <c r="D32" s="272"/>
      <c r="E32" s="273"/>
      <c r="F32" s="160">
        <f>F20</f>
        <v>14720.8</v>
      </c>
      <c r="G32" s="160">
        <f>G29</f>
        <v>313.8</v>
      </c>
      <c r="H32" s="160">
        <f>H29</f>
        <v>313.8</v>
      </c>
      <c r="I32" s="160">
        <f>I20+I29</f>
        <v>15034.6</v>
      </c>
      <c r="J32" s="160">
        <f>J20</f>
        <v>16958.8</v>
      </c>
      <c r="K32" s="160">
        <f>K29</f>
        <v>290</v>
      </c>
      <c r="L32" s="160">
        <f>L29</f>
        <v>290</v>
      </c>
      <c r="M32" s="160">
        <f>M20+M29</f>
        <v>17248.8</v>
      </c>
      <c r="N32" s="160">
        <f>N20</f>
        <v>19883.9</v>
      </c>
      <c r="O32" s="160">
        <f>O29</f>
        <v>280</v>
      </c>
      <c r="P32" s="160">
        <f>P29</f>
        <v>280</v>
      </c>
      <c r="Q32" s="160">
        <f>Q20+Q29</f>
        <v>20163.9</v>
      </c>
    </row>
  </sheetData>
  <mergeCells count="34">
    <mergeCell ref="K5:O5"/>
    <mergeCell ref="K2:O2"/>
    <mergeCell ref="K3:O3"/>
    <mergeCell ref="K4:O4"/>
    <mergeCell ref="B29:E29"/>
    <mergeCell ref="B30:E30"/>
    <mergeCell ref="B31:E31"/>
    <mergeCell ref="B32:E32"/>
    <mergeCell ref="B25:E25"/>
    <mergeCell ref="B26:E26"/>
    <mergeCell ref="B27:E27"/>
    <mergeCell ref="B28:E28"/>
    <mergeCell ref="B21:E21"/>
    <mergeCell ref="B22:E22"/>
    <mergeCell ref="B23:E23"/>
    <mergeCell ref="B24:E24"/>
    <mergeCell ref="N17:Q17"/>
    <mergeCell ref="F17:I17"/>
    <mergeCell ref="J17:M17"/>
    <mergeCell ref="B17:E18"/>
    <mergeCell ref="H6:I6"/>
    <mergeCell ref="A14:Q14"/>
    <mergeCell ref="A12:Q12"/>
    <mergeCell ref="A10:Q10"/>
    <mergeCell ref="B6:C6"/>
    <mergeCell ref="B7:C7"/>
    <mergeCell ref="E7:F7"/>
    <mergeCell ref="E6:F6"/>
    <mergeCell ref="K7:O7"/>
    <mergeCell ref="K6:O6"/>
    <mergeCell ref="A17:A18"/>
    <mergeCell ref="B19:E19"/>
    <mergeCell ref="B20:E20"/>
    <mergeCell ref="H7:I7"/>
  </mergeCells>
  <printOptions horizontalCentered="1"/>
  <pageMargins left="0.1968503937007874" right="0.1968503937007874" top="0.7874015748031497" bottom="0.1968503937007874" header="0" footer="0"/>
  <pageSetup fitToHeight="0" horizontalDpi="300" verticalDpi="300" orientation="landscape" paperSize="9" scale="74" r:id="rId1"/>
</worksheet>
</file>

<file path=xl/worksheets/sheet10.xml><?xml version="1.0" encoding="utf-8"?>
<worksheet xmlns="http://schemas.openxmlformats.org/spreadsheetml/2006/main" xmlns:r="http://schemas.openxmlformats.org/officeDocument/2006/relationships">
  <dimension ref="A1:N28"/>
  <sheetViews>
    <sheetView showZeros="0" zoomScaleSheetLayoutView="100" workbookViewId="0" topLeftCell="A1">
      <selection activeCell="F39" sqref="F39"/>
    </sheetView>
  </sheetViews>
  <sheetFormatPr defaultColWidth="9.00390625" defaultRowHeight="12.75"/>
  <cols>
    <col min="1" max="1" width="3.625" style="3" customWidth="1"/>
    <col min="2" max="2" width="31.625" style="3" customWidth="1"/>
    <col min="3" max="3" width="11.50390625" style="3" bestFit="1" customWidth="1"/>
    <col min="4" max="5" width="10.375" style="3" customWidth="1"/>
    <col min="6" max="6" width="10.625" style="3" customWidth="1"/>
    <col min="7" max="7" width="10.375" style="3" customWidth="1"/>
    <col min="8" max="8" width="10.625" style="3" customWidth="1"/>
    <col min="9" max="9" width="10.375" style="3" customWidth="1"/>
    <col min="10" max="10" width="10.625" style="3" customWidth="1"/>
    <col min="11" max="11" width="10.375" style="3" customWidth="1"/>
    <col min="12" max="12" width="10.625" style="3" customWidth="1"/>
    <col min="13" max="13" width="10.375" style="3" customWidth="1"/>
    <col min="14" max="14" width="10.625" style="3" customWidth="1"/>
    <col min="15" max="16384" width="8.875" style="3" customWidth="1"/>
  </cols>
  <sheetData>
    <row r="1" spans="7:14" s="12" customFormat="1" ht="15">
      <c r="G1" s="142"/>
      <c r="H1" s="142"/>
      <c r="I1" s="142"/>
      <c r="J1" s="142"/>
      <c r="K1" s="142"/>
      <c r="L1" s="142"/>
      <c r="N1" s="151"/>
    </row>
    <row r="2" spans="1:10" s="39" customFormat="1" ht="15">
      <c r="A2" s="30" t="s">
        <v>131</v>
      </c>
      <c r="B2" s="30"/>
      <c r="C2" s="30"/>
      <c r="D2" s="30"/>
      <c r="E2" s="30"/>
      <c r="F2" s="30"/>
      <c r="G2" s="30"/>
      <c r="H2" s="30"/>
      <c r="I2" s="30"/>
      <c r="J2" s="30"/>
    </row>
    <row r="3" spans="1:14" s="39" customFormat="1" ht="15.75" customHeight="1">
      <c r="A3" s="9" t="s">
        <v>197</v>
      </c>
      <c r="B3" s="9"/>
      <c r="C3" s="9"/>
      <c r="D3" s="9"/>
      <c r="E3" s="9"/>
      <c r="F3" s="9"/>
      <c r="G3" s="9"/>
      <c r="H3" s="9"/>
      <c r="I3" s="94"/>
      <c r="J3" s="94"/>
      <c r="N3" s="36" t="s">
        <v>110</v>
      </c>
    </row>
    <row r="4" spans="1:14" s="156" customFormat="1" ht="12.75">
      <c r="A4" s="339" t="s">
        <v>12</v>
      </c>
      <c r="B4" s="331" t="s">
        <v>132</v>
      </c>
      <c r="C4" s="331" t="s">
        <v>91</v>
      </c>
      <c r="D4" s="332"/>
      <c r="E4" s="333"/>
      <c r="F4" s="343" t="s">
        <v>169</v>
      </c>
      <c r="G4" s="344"/>
      <c r="H4" s="345"/>
      <c r="I4" s="343" t="s">
        <v>170</v>
      </c>
      <c r="J4" s="344"/>
      <c r="K4" s="345"/>
      <c r="L4" s="342" t="s">
        <v>171</v>
      </c>
      <c r="M4" s="342"/>
      <c r="N4" s="342"/>
    </row>
    <row r="5" spans="1:14" s="156" customFormat="1" ht="26.25">
      <c r="A5" s="339"/>
      <c r="B5" s="334"/>
      <c r="C5" s="334"/>
      <c r="D5" s="335"/>
      <c r="E5" s="336"/>
      <c r="F5" s="187" t="s">
        <v>24</v>
      </c>
      <c r="G5" s="187" t="s">
        <v>25</v>
      </c>
      <c r="H5" s="32" t="s">
        <v>154</v>
      </c>
      <c r="I5" s="187" t="s">
        <v>24</v>
      </c>
      <c r="J5" s="187" t="s">
        <v>25</v>
      </c>
      <c r="K5" s="32" t="s">
        <v>118</v>
      </c>
      <c r="L5" s="187" t="s">
        <v>24</v>
      </c>
      <c r="M5" s="187" t="s">
        <v>25</v>
      </c>
      <c r="N5" s="32" t="s">
        <v>153</v>
      </c>
    </row>
    <row r="6" spans="1:14" s="156" customFormat="1" ht="12.75">
      <c r="A6" s="32">
        <v>1</v>
      </c>
      <c r="B6" s="183">
        <v>2</v>
      </c>
      <c r="C6" s="346">
        <v>3</v>
      </c>
      <c r="D6" s="347"/>
      <c r="E6" s="348"/>
      <c r="F6" s="32">
        <v>4</v>
      </c>
      <c r="G6" s="32">
        <v>5</v>
      </c>
      <c r="H6" s="32">
        <v>6</v>
      </c>
      <c r="I6" s="32">
        <v>7</v>
      </c>
      <c r="J6" s="32">
        <v>8</v>
      </c>
      <c r="K6" s="32">
        <v>9</v>
      </c>
      <c r="L6" s="32">
        <v>10</v>
      </c>
      <c r="M6" s="32">
        <v>11</v>
      </c>
      <c r="N6" s="32">
        <v>12</v>
      </c>
    </row>
    <row r="7" spans="1:14" s="40" customFormat="1" ht="13.5">
      <c r="A7" s="165"/>
      <c r="B7" s="181"/>
      <c r="C7" s="301"/>
      <c r="D7" s="283"/>
      <c r="E7" s="279"/>
      <c r="F7" s="167"/>
      <c r="G7" s="167"/>
      <c r="H7" s="167"/>
      <c r="I7" s="167"/>
      <c r="J7" s="167"/>
      <c r="K7" s="167"/>
      <c r="L7" s="167"/>
      <c r="M7" s="167"/>
      <c r="N7" s="167"/>
    </row>
    <row r="8" spans="1:14" s="155" customFormat="1" ht="13.5">
      <c r="A8" s="168"/>
      <c r="B8" s="174" t="s">
        <v>111</v>
      </c>
      <c r="C8" s="301"/>
      <c r="D8" s="283"/>
      <c r="E8" s="279"/>
      <c r="F8" s="169"/>
      <c r="G8" s="169"/>
      <c r="H8" s="169"/>
      <c r="I8" s="169"/>
      <c r="J8" s="169"/>
      <c r="K8" s="169"/>
      <c r="L8" s="169"/>
      <c r="M8" s="169"/>
      <c r="N8" s="169"/>
    </row>
    <row r="9" spans="1:11" s="40" customFormat="1" ht="12.75">
      <c r="A9" s="41"/>
      <c r="B9" s="42"/>
      <c r="C9" s="41"/>
      <c r="E9" s="41"/>
      <c r="F9" s="41"/>
      <c r="G9" s="41"/>
      <c r="H9" s="41"/>
      <c r="I9" s="41"/>
      <c r="J9" s="41"/>
      <c r="K9" s="41"/>
    </row>
    <row r="10" spans="1:14" s="39" customFormat="1" ht="15.75" customHeight="1">
      <c r="A10" s="9" t="s">
        <v>198</v>
      </c>
      <c r="B10" s="9"/>
      <c r="C10" s="9"/>
      <c r="E10" s="9"/>
      <c r="F10" s="9"/>
      <c r="G10" s="9"/>
      <c r="H10" s="9"/>
      <c r="I10" s="9"/>
      <c r="J10" s="43"/>
      <c r="K10" s="43"/>
      <c r="N10" s="36" t="s">
        <v>110</v>
      </c>
    </row>
    <row r="11" spans="1:14" s="156" customFormat="1" ht="12.75">
      <c r="A11" s="339" t="s">
        <v>12</v>
      </c>
      <c r="B11" s="339" t="s">
        <v>132</v>
      </c>
      <c r="C11" s="339"/>
      <c r="D11" s="339"/>
      <c r="E11" s="339"/>
      <c r="F11" s="331" t="s">
        <v>91</v>
      </c>
      <c r="G11" s="332"/>
      <c r="H11" s="333"/>
      <c r="I11" s="339" t="s">
        <v>162</v>
      </c>
      <c r="J11" s="339"/>
      <c r="K11" s="339"/>
      <c r="L11" s="339" t="s">
        <v>172</v>
      </c>
      <c r="M11" s="339"/>
      <c r="N11" s="339"/>
    </row>
    <row r="12" spans="1:14" s="156" customFormat="1" ht="26.25">
      <c r="A12" s="339"/>
      <c r="B12" s="339"/>
      <c r="C12" s="339"/>
      <c r="D12" s="339"/>
      <c r="E12" s="339"/>
      <c r="F12" s="334"/>
      <c r="G12" s="335"/>
      <c r="H12" s="336"/>
      <c r="I12" s="187" t="s">
        <v>24</v>
      </c>
      <c r="J12" s="187" t="s">
        <v>25</v>
      </c>
      <c r="K12" s="32" t="s">
        <v>154</v>
      </c>
      <c r="L12" s="187" t="s">
        <v>24</v>
      </c>
      <c r="M12" s="187" t="s">
        <v>25</v>
      </c>
      <c r="N12" s="32" t="s">
        <v>118</v>
      </c>
    </row>
    <row r="13" spans="1:14" s="156" customFormat="1" ht="12.75">
      <c r="A13" s="32">
        <v>1</v>
      </c>
      <c r="B13" s="339">
        <v>2</v>
      </c>
      <c r="C13" s="339"/>
      <c r="D13" s="339"/>
      <c r="E13" s="339"/>
      <c r="F13" s="346">
        <v>3</v>
      </c>
      <c r="G13" s="347"/>
      <c r="H13" s="348"/>
      <c r="I13" s="32">
        <v>4</v>
      </c>
      <c r="J13" s="32">
        <v>5</v>
      </c>
      <c r="K13" s="32">
        <v>6</v>
      </c>
      <c r="L13" s="32">
        <v>7</v>
      </c>
      <c r="M13" s="32">
        <v>8</v>
      </c>
      <c r="N13" s="32">
        <v>9</v>
      </c>
    </row>
    <row r="14" spans="1:14" s="40" customFormat="1" ht="13.5">
      <c r="A14" s="165"/>
      <c r="B14" s="285"/>
      <c r="C14" s="285"/>
      <c r="D14" s="285"/>
      <c r="E14" s="285"/>
      <c r="F14" s="301"/>
      <c r="G14" s="283"/>
      <c r="H14" s="279"/>
      <c r="I14" s="167"/>
      <c r="J14" s="167"/>
      <c r="K14" s="167"/>
      <c r="L14" s="167"/>
      <c r="M14" s="167"/>
      <c r="N14" s="167"/>
    </row>
    <row r="15" spans="1:14" s="40" customFormat="1" ht="13.5">
      <c r="A15" s="168"/>
      <c r="B15" s="338" t="s">
        <v>111</v>
      </c>
      <c r="C15" s="338"/>
      <c r="D15" s="338"/>
      <c r="E15" s="338"/>
      <c r="F15" s="301"/>
      <c r="G15" s="283"/>
      <c r="H15" s="279"/>
      <c r="I15" s="169"/>
      <c r="J15" s="169"/>
      <c r="K15" s="169"/>
      <c r="L15" s="169"/>
      <c r="M15" s="169"/>
      <c r="N15" s="169"/>
    </row>
    <row r="17" spans="1:14" ht="15">
      <c r="A17" s="9" t="s">
        <v>199</v>
      </c>
      <c r="C17" s="9"/>
      <c r="D17" s="9"/>
      <c r="E17" s="9"/>
      <c r="F17" s="9"/>
      <c r="G17" s="9"/>
      <c r="H17" s="9"/>
      <c r="I17" s="9"/>
      <c r="J17" s="9"/>
      <c r="K17" s="9"/>
      <c r="L17" s="9"/>
      <c r="M17" s="9"/>
      <c r="N17" s="36" t="s">
        <v>110</v>
      </c>
    </row>
    <row r="18" spans="1:14" ht="17.25" customHeight="1">
      <c r="A18" s="339" t="s">
        <v>136</v>
      </c>
      <c r="B18" s="339"/>
      <c r="C18" s="340" t="s">
        <v>161</v>
      </c>
      <c r="D18" s="340" t="s">
        <v>135</v>
      </c>
      <c r="E18" s="339" t="s">
        <v>169</v>
      </c>
      <c r="F18" s="339"/>
      <c r="G18" s="339" t="s">
        <v>170</v>
      </c>
      <c r="H18" s="339"/>
      <c r="I18" s="339" t="s">
        <v>171</v>
      </c>
      <c r="J18" s="339"/>
      <c r="K18" s="339" t="s">
        <v>162</v>
      </c>
      <c r="L18" s="339"/>
      <c r="M18" s="339" t="s">
        <v>172</v>
      </c>
      <c r="N18" s="339"/>
    </row>
    <row r="19" spans="1:14" ht="109.5" customHeight="1">
      <c r="A19" s="339"/>
      <c r="B19" s="339"/>
      <c r="C19" s="341"/>
      <c r="D19" s="341"/>
      <c r="E19" s="32" t="s">
        <v>133</v>
      </c>
      <c r="F19" s="32" t="s">
        <v>134</v>
      </c>
      <c r="G19" s="32" t="s">
        <v>133</v>
      </c>
      <c r="H19" s="32" t="s">
        <v>134</v>
      </c>
      <c r="I19" s="32" t="s">
        <v>133</v>
      </c>
      <c r="J19" s="32" t="s">
        <v>134</v>
      </c>
      <c r="K19" s="32" t="s">
        <v>133</v>
      </c>
      <c r="L19" s="32" t="s">
        <v>134</v>
      </c>
      <c r="M19" s="32" t="s">
        <v>133</v>
      </c>
      <c r="N19" s="32" t="s">
        <v>134</v>
      </c>
    </row>
    <row r="20" spans="1:14" ht="12.75">
      <c r="A20" s="339">
        <v>1</v>
      </c>
      <c r="B20" s="339"/>
      <c r="C20" s="32">
        <v>2</v>
      </c>
      <c r="D20" s="32">
        <v>3</v>
      </c>
      <c r="E20" s="32">
        <v>4</v>
      </c>
      <c r="F20" s="32">
        <v>5</v>
      </c>
      <c r="G20" s="32">
        <v>6</v>
      </c>
      <c r="H20" s="32">
        <v>7</v>
      </c>
      <c r="I20" s="32">
        <v>8</v>
      </c>
      <c r="J20" s="32">
        <v>9</v>
      </c>
      <c r="K20" s="32">
        <v>10</v>
      </c>
      <c r="L20" s="32">
        <v>11</v>
      </c>
      <c r="M20" s="32">
        <v>12</v>
      </c>
      <c r="N20" s="32">
        <v>13</v>
      </c>
    </row>
    <row r="21" spans="1:14" ht="18" customHeight="1">
      <c r="A21" s="337"/>
      <c r="B21" s="337"/>
      <c r="C21" s="166"/>
      <c r="D21" s="242"/>
      <c r="E21" s="242"/>
      <c r="F21" s="242"/>
      <c r="G21" s="242"/>
      <c r="H21" s="242"/>
      <c r="I21" s="242"/>
      <c r="J21" s="242"/>
      <c r="K21" s="242"/>
      <c r="L21" s="242"/>
      <c r="M21" s="242"/>
      <c r="N21" s="242"/>
    </row>
    <row r="22" spans="1:14" ht="18" customHeight="1">
      <c r="A22" s="337"/>
      <c r="B22" s="337"/>
      <c r="C22" s="166"/>
      <c r="D22" s="242"/>
      <c r="E22" s="242"/>
      <c r="F22" s="242"/>
      <c r="G22" s="242"/>
      <c r="H22" s="242"/>
      <c r="I22" s="242"/>
      <c r="J22" s="242"/>
      <c r="K22" s="242"/>
      <c r="L22" s="242"/>
      <c r="M22" s="242"/>
      <c r="N22" s="242"/>
    </row>
    <row r="23" spans="1:14" ht="13.5">
      <c r="A23" s="338" t="s">
        <v>111</v>
      </c>
      <c r="B23" s="338"/>
      <c r="C23" s="182"/>
      <c r="D23" s="243">
        <f>D21+D22</f>
        <v>0</v>
      </c>
      <c r="E23" s="243">
        <f aca="true" t="shared" si="0" ref="E23:N23">E21+E22</f>
        <v>0</v>
      </c>
      <c r="F23" s="243">
        <f t="shared" si="0"/>
        <v>0</v>
      </c>
      <c r="G23" s="243">
        <f t="shared" si="0"/>
        <v>0</v>
      </c>
      <c r="H23" s="243">
        <f t="shared" si="0"/>
        <v>0</v>
      </c>
      <c r="I23" s="243">
        <f t="shared" si="0"/>
        <v>0</v>
      </c>
      <c r="J23" s="243">
        <f t="shared" si="0"/>
        <v>0</v>
      </c>
      <c r="K23" s="243">
        <f t="shared" si="0"/>
        <v>0</v>
      </c>
      <c r="L23" s="243">
        <f t="shared" si="0"/>
        <v>0</v>
      </c>
      <c r="M23" s="243">
        <f t="shared" si="0"/>
        <v>0</v>
      </c>
      <c r="N23" s="243">
        <f t="shared" si="0"/>
        <v>0</v>
      </c>
    </row>
    <row r="24" spans="2:14" ht="12.75">
      <c r="B24" s="68"/>
      <c r="C24" s="68"/>
      <c r="D24" s="68"/>
      <c r="E24" s="68"/>
      <c r="F24" s="157"/>
      <c r="G24" s="157"/>
      <c r="H24" s="157"/>
      <c r="I24" s="157"/>
      <c r="J24" s="157"/>
      <c r="K24" s="157"/>
      <c r="L24" s="157"/>
      <c r="M24" s="157"/>
      <c r="N24" s="44"/>
    </row>
    <row r="25" spans="1:14" ht="30" customHeight="1">
      <c r="A25" s="350" t="s">
        <v>200</v>
      </c>
      <c r="B25" s="350"/>
      <c r="C25" s="350"/>
      <c r="D25" s="350"/>
      <c r="E25" s="350"/>
      <c r="F25" s="350"/>
      <c r="G25" s="350"/>
      <c r="H25" s="350"/>
      <c r="I25" s="350"/>
      <c r="J25" s="350"/>
      <c r="K25" s="350"/>
      <c r="L25" s="350"/>
      <c r="M25" s="350"/>
      <c r="N25" s="350"/>
    </row>
    <row r="26" spans="1:14" s="11" customFormat="1" ht="84" customHeight="1">
      <c r="A26" s="349" t="s">
        <v>284</v>
      </c>
      <c r="B26" s="349"/>
      <c r="C26" s="349"/>
      <c r="D26" s="349"/>
      <c r="E26" s="349"/>
      <c r="F26" s="349"/>
      <c r="G26" s="349"/>
      <c r="H26" s="349"/>
      <c r="I26" s="349"/>
      <c r="J26" s="349"/>
      <c r="K26" s="349"/>
      <c r="L26" s="349"/>
      <c r="M26" s="349"/>
      <c r="N26" s="349"/>
    </row>
    <row r="27" spans="1:14" ht="81" customHeight="1">
      <c r="A27" s="329" t="s">
        <v>285</v>
      </c>
      <c r="B27" s="329"/>
      <c r="C27" s="329"/>
      <c r="D27" s="329"/>
      <c r="E27" s="329"/>
      <c r="F27" s="329"/>
      <c r="G27" s="329"/>
      <c r="H27" s="329"/>
      <c r="I27" s="329"/>
      <c r="J27" s="329"/>
      <c r="K27" s="329"/>
      <c r="L27" s="329"/>
      <c r="M27" s="329"/>
      <c r="N27" s="329"/>
    </row>
    <row r="28" spans="1:14" ht="38.25" customHeight="1">
      <c r="A28" s="330" t="s">
        <v>286</v>
      </c>
      <c r="B28" s="330"/>
      <c r="C28" s="330"/>
      <c r="D28" s="330"/>
      <c r="E28" s="330"/>
      <c r="F28" s="330"/>
      <c r="G28" s="330"/>
      <c r="H28" s="330"/>
      <c r="I28" s="330"/>
      <c r="J28" s="330"/>
      <c r="K28" s="330"/>
      <c r="L28" s="330"/>
      <c r="M28" s="330"/>
      <c r="N28" s="330"/>
    </row>
  </sheetData>
  <mergeCells count="36">
    <mergeCell ref="F15:H15"/>
    <mergeCell ref="B11:E12"/>
    <mergeCell ref="B13:E13"/>
    <mergeCell ref="B14:E14"/>
    <mergeCell ref="B15:E15"/>
    <mergeCell ref="F11:H12"/>
    <mergeCell ref="F13:H13"/>
    <mergeCell ref="A26:N26"/>
    <mergeCell ref="C8:E8"/>
    <mergeCell ref="D18:D19"/>
    <mergeCell ref="E18:F18"/>
    <mergeCell ref="G18:H18"/>
    <mergeCell ref="I18:J18"/>
    <mergeCell ref="K18:L18"/>
    <mergeCell ref="F14:H14"/>
    <mergeCell ref="M18:N18"/>
    <mergeCell ref="A25:N25"/>
    <mergeCell ref="L11:N11"/>
    <mergeCell ref="A11:A12"/>
    <mergeCell ref="A4:A5"/>
    <mergeCell ref="I11:K11"/>
    <mergeCell ref="F4:H4"/>
    <mergeCell ref="I4:K4"/>
    <mergeCell ref="C7:E7"/>
    <mergeCell ref="C6:E6"/>
    <mergeCell ref="B4:B5"/>
    <mergeCell ref="A27:N27"/>
    <mergeCell ref="A28:N28"/>
    <mergeCell ref="C4:E5"/>
    <mergeCell ref="A22:B22"/>
    <mergeCell ref="A23:B23"/>
    <mergeCell ref="A18:B19"/>
    <mergeCell ref="A20:B20"/>
    <mergeCell ref="C18:C19"/>
    <mergeCell ref="A21:B21"/>
    <mergeCell ref="L4:N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1:L57"/>
  <sheetViews>
    <sheetView showZeros="0" zoomScaleSheetLayoutView="90" workbookViewId="0" topLeftCell="A24">
      <selection activeCell="D38" sqref="D38"/>
    </sheetView>
  </sheetViews>
  <sheetFormatPr defaultColWidth="9.00390625" defaultRowHeight="12.75"/>
  <cols>
    <col min="1" max="1" width="15.875" style="48" customWidth="1"/>
    <col min="2" max="2" width="23.50390625" style="48" customWidth="1"/>
    <col min="3" max="3" width="12.50390625" style="48" bestFit="1" customWidth="1"/>
    <col min="4" max="4" width="12.875" style="48" customWidth="1"/>
    <col min="5" max="5" width="13.25390625" style="48" customWidth="1"/>
    <col min="6" max="7" width="12.875" style="48" customWidth="1"/>
    <col min="8" max="8" width="12.625" style="48" customWidth="1"/>
    <col min="9" max="9" width="13.125" style="48" customWidth="1"/>
    <col min="10" max="11" width="12.125" style="48" customWidth="1"/>
    <col min="12" max="12" width="11.00390625" style="48" customWidth="1"/>
    <col min="13" max="16384" width="8.875" style="48" customWidth="1"/>
  </cols>
  <sheetData>
    <row r="1" spans="1:12" s="45" customFormat="1" ht="18" customHeight="1">
      <c r="A1" s="95" t="s">
        <v>201</v>
      </c>
      <c r="B1" s="95"/>
      <c r="C1" s="95"/>
      <c r="D1" s="95"/>
      <c r="E1" s="95"/>
      <c r="F1" s="95"/>
      <c r="G1" s="95"/>
      <c r="H1" s="95"/>
      <c r="I1" s="95"/>
      <c r="J1" s="95"/>
      <c r="K1" s="67"/>
      <c r="L1" s="67"/>
    </row>
    <row r="2" spans="1:12" s="45" customFormat="1" ht="15">
      <c r="A2" s="46" t="s">
        <v>202</v>
      </c>
      <c r="L2" s="36" t="s">
        <v>110</v>
      </c>
    </row>
    <row r="3" spans="1:12" ht="39" customHeight="1">
      <c r="A3" s="374" t="s">
        <v>159</v>
      </c>
      <c r="B3" s="380" t="s">
        <v>16</v>
      </c>
      <c r="C3" s="381"/>
      <c r="D3" s="382"/>
      <c r="E3" s="374" t="s">
        <v>92</v>
      </c>
      <c r="F3" s="374" t="s">
        <v>96</v>
      </c>
      <c r="G3" s="388" t="s">
        <v>137</v>
      </c>
      <c r="H3" s="386" t="s">
        <v>138</v>
      </c>
      <c r="I3" s="378" t="s">
        <v>139</v>
      </c>
      <c r="J3" s="376" t="s">
        <v>103</v>
      </c>
      <c r="K3" s="377"/>
      <c r="L3" s="378" t="s">
        <v>140</v>
      </c>
    </row>
    <row r="4" spans="1:12" ht="42.75" customHeight="1">
      <c r="A4" s="374"/>
      <c r="B4" s="383"/>
      <c r="C4" s="384"/>
      <c r="D4" s="385"/>
      <c r="E4" s="374"/>
      <c r="F4" s="374"/>
      <c r="G4" s="389"/>
      <c r="H4" s="387"/>
      <c r="I4" s="379"/>
      <c r="J4" s="188" t="s">
        <v>93</v>
      </c>
      <c r="K4" s="188" t="s">
        <v>94</v>
      </c>
      <c r="L4" s="379"/>
    </row>
    <row r="5" spans="1:12" ht="12.75">
      <c r="A5" s="49">
        <v>1</v>
      </c>
      <c r="B5" s="371">
        <v>2</v>
      </c>
      <c r="C5" s="372"/>
      <c r="D5" s="373"/>
      <c r="E5" s="49">
        <v>3</v>
      </c>
      <c r="F5" s="49">
        <v>4</v>
      </c>
      <c r="G5" s="49">
        <v>5</v>
      </c>
      <c r="H5" s="49">
        <v>6</v>
      </c>
      <c r="I5" s="49">
        <v>7</v>
      </c>
      <c r="J5" s="49">
        <v>8</v>
      </c>
      <c r="K5" s="49">
        <v>9</v>
      </c>
      <c r="L5" s="49">
        <v>10</v>
      </c>
    </row>
    <row r="6" spans="1:12" ht="13.5" customHeight="1">
      <c r="A6" s="50">
        <v>2111</v>
      </c>
      <c r="B6" s="357" t="str">
        <f>'6.1-6.2.'!B10</f>
        <v>Заробітна плата</v>
      </c>
      <c r="C6" s="358"/>
      <c r="D6" s="359"/>
      <c r="E6" s="170">
        <v>9130</v>
      </c>
      <c r="F6" s="170">
        <v>9126</v>
      </c>
      <c r="G6" s="170"/>
      <c r="H6" s="170"/>
      <c r="I6" s="170"/>
      <c r="J6" s="170"/>
      <c r="K6" s="170"/>
      <c r="L6" s="170">
        <f>F6</f>
        <v>9126</v>
      </c>
    </row>
    <row r="7" spans="1:12" ht="12.75">
      <c r="A7" s="50">
        <v>2120</v>
      </c>
      <c r="B7" s="357" t="str">
        <f>'6.1-6.2.'!B12</f>
        <v>Нарахування на оплату праці</v>
      </c>
      <c r="C7" s="358"/>
      <c r="D7" s="359"/>
      <c r="E7" s="170">
        <v>1975.8</v>
      </c>
      <c r="F7" s="170">
        <v>1949.5</v>
      </c>
      <c r="G7" s="170"/>
      <c r="H7" s="170"/>
      <c r="I7" s="170"/>
      <c r="J7" s="170"/>
      <c r="K7" s="170"/>
      <c r="L7" s="170">
        <f aca="true" t="shared" si="0" ref="L7:L19">F7</f>
        <v>1949.5</v>
      </c>
    </row>
    <row r="8" spans="1:12" ht="12.75">
      <c r="A8" s="50">
        <v>2210</v>
      </c>
      <c r="B8" s="357" t="str">
        <f>'6.1-6.2.'!B14</f>
        <v>Предмети, матеріали, обладнання та інвентар</v>
      </c>
      <c r="C8" s="358"/>
      <c r="D8" s="359"/>
      <c r="E8" s="170">
        <v>1036.1</v>
      </c>
      <c r="F8" s="170">
        <v>1036.1</v>
      </c>
      <c r="G8" s="170"/>
      <c r="H8" s="170"/>
      <c r="I8" s="170"/>
      <c r="J8" s="170"/>
      <c r="K8" s="170"/>
      <c r="L8" s="170">
        <f t="shared" si="0"/>
        <v>1036.1</v>
      </c>
    </row>
    <row r="9" spans="1:12" ht="12.75">
      <c r="A9" s="50">
        <v>2220</v>
      </c>
      <c r="B9" s="357" t="str">
        <f>'6.1-6.2.'!B15</f>
        <v>Медикаменти та перев'язувальні матеріали</v>
      </c>
      <c r="C9" s="358"/>
      <c r="D9" s="359"/>
      <c r="E9" s="170">
        <v>104</v>
      </c>
      <c r="F9" s="170">
        <v>104</v>
      </c>
      <c r="G9" s="170"/>
      <c r="H9" s="170"/>
      <c r="I9" s="170"/>
      <c r="J9" s="170"/>
      <c r="K9" s="170"/>
      <c r="L9" s="170">
        <f t="shared" si="0"/>
        <v>104</v>
      </c>
    </row>
    <row r="10" spans="1:12" ht="12.75">
      <c r="A10" s="50">
        <v>2240</v>
      </c>
      <c r="B10" s="357" t="str">
        <f>'6.1-6.2.'!B17</f>
        <v>Оплата послуг (крім комунальних)</v>
      </c>
      <c r="C10" s="358"/>
      <c r="D10" s="359"/>
      <c r="E10" s="170">
        <v>789.6</v>
      </c>
      <c r="F10" s="170">
        <v>789</v>
      </c>
      <c r="G10" s="170"/>
      <c r="H10" s="170"/>
      <c r="I10" s="170"/>
      <c r="J10" s="170"/>
      <c r="K10" s="170"/>
      <c r="L10" s="170">
        <f t="shared" si="0"/>
        <v>789</v>
      </c>
    </row>
    <row r="11" spans="1:12" ht="12.75">
      <c r="A11" s="50">
        <v>2250</v>
      </c>
      <c r="B11" s="357" t="str">
        <f>'6.1-6.2.'!B18</f>
        <v>Видатки на відрядження</v>
      </c>
      <c r="C11" s="358"/>
      <c r="D11" s="359"/>
      <c r="E11" s="170">
        <v>19.4</v>
      </c>
      <c r="F11" s="170">
        <v>19.2</v>
      </c>
      <c r="G11" s="170"/>
      <c r="H11" s="170"/>
      <c r="I11" s="170"/>
      <c r="J11" s="170"/>
      <c r="K11" s="170"/>
      <c r="L11" s="170">
        <f t="shared" si="0"/>
        <v>19.2</v>
      </c>
    </row>
    <row r="12" spans="1:12" ht="12.75">
      <c r="A12" s="50">
        <v>2271</v>
      </c>
      <c r="B12" s="357" t="str">
        <f>'6.1-6.2.'!B21</f>
        <v>Оплата теплопостачання</v>
      </c>
      <c r="C12" s="358"/>
      <c r="D12" s="359"/>
      <c r="E12" s="170">
        <v>10.1</v>
      </c>
      <c r="F12" s="170">
        <v>10</v>
      </c>
      <c r="G12" s="170"/>
      <c r="H12" s="170"/>
      <c r="I12" s="170"/>
      <c r="J12" s="170"/>
      <c r="K12" s="170"/>
      <c r="L12" s="170">
        <f t="shared" si="0"/>
        <v>10</v>
      </c>
    </row>
    <row r="13" spans="1:12" ht="12.75">
      <c r="A13" s="50">
        <v>2272</v>
      </c>
      <c r="B13" s="357" t="str">
        <f>'6.1-6.2.'!B22</f>
        <v>Оплата водопостачання та водовідведення</v>
      </c>
      <c r="C13" s="358"/>
      <c r="D13" s="359"/>
      <c r="E13" s="170">
        <v>6</v>
      </c>
      <c r="F13" s="170">
        <v>6</v>
      </c>
      <c r="G13" s="170"/>
      <c r="H13" s="170"/>
      <c r="I13" s="170"/>
      <c r="J13" s="170"/>
      <c r="K13" s="170"/>
      <c r="L13" s="170">
        <f t="shared" si="0"/>
        <v>6</v>
      </c>
    </row>
    <row r="14" spans="1:12" ht="12.75">
      <c r="A14" s="50">
        <v>2273</v>
      </c>
      <c r="B14" s="357" t="str">
        <f>'6.1-6.2.'!B23</f>
        <v>Оплата електроенергії</v>
      </c>
      <c r="C14" s="358"/>
      <c r="D14" s="359"/>
      <c r="E14" s="170">
        <v>101.1</v>
      </c>
      <c r="F14" s="170">
        <v>101</v>
      </c>
      <c r="G14" s="170"/>
      <c r="H14" s="170"/>
      <c r="I14" s="170"/>
      <c r="J14" s="170"/>
      <c r="K14" s="170"/>
      <c r="L14" s="170">
        <f t="shared" si="0"/>
        <v>101</v>
      </c>
    </row>
    <row r="15" spans="1:12" ht="12.75">
      <c r="A15" s="50">
        <v>2274</v>
      </c>
      <c r="B15" s="357" t="str">
        <f>'6.1-6.2.'!B24</f>
        <v>Оплата природного газу</v>
      </c>
      <c r="C15" s="358"/>
      <c r="D15" s="359"/>
      <c r="E15" s="170">
        <v>20.5</v>
      </c>
      <c r="F15" s="170">
        <v>20</v>
      </c>
      <c r="G15" s="170"/>
      <c r="H15" s="170"/>
      <c r="I15" s="170"/>
      <c r="J15" s="170"/>
      <c r="K15" s="170"/>
      <c r="L15" s="170">
        <f t="shared" si="0"/>
        <v>20</v>
      </c>
    </row>
    <row r="16" spans="1:12" ht="31.5" customHeight="1">
      <c r="A16" s="50">
        <v>2282</v>
      </c>
      <c r="B16" s="354" t="str">
        <f>'6.1-6.2.'!B29</f>
        <v>Окремі заходи по реалізації державних (регіональних) програм, не віднесені до заходів розвитку</v>
      </c>
      <c r="C16" s="355"/>
      <c r="D16" s="356"/>
      <c r="E16" s="170">
        <v>1560</v>
      </c>
      <c r="F16" s="170">
        <v>1560</v>
      </c>
      <c r="G16" s="170"/>
      <c r="H16" s="170"/>
      <c r="I16" s="170"/>
      <c r="J16" s="170"/>
      <c r="K16" s="170"/>
      <c r="L16" s="170">
        <f t="shared" si="0"/>
        <v>1560</v>
      </c>
    </row>
    <row r="17" spans="1:12" ht="29.25" customHeight="1">
      <c r="A17" s="50">
        <v>3110</v>
      </c>
      <c r="B17" s="360" t="str">
        <f>'6.1-6.2.'!B50</f>
        <v>Придбання обладнання і предметів довгострокового користування</v>
      </c>
      <c r="C17" s="361"/>
      <c r="D17" s="362"/>
      <c r="E17" s="170">
        <v>315</v>
      </c>
      <c r="F17" s="170">
        <v>313.8</v>
      </c>
      <c r="G17" s="170"/>
      <c r="H17" s="170"/>
      <c r="I17" s="170"/>
      <c r="J17" s="170"/>
      <c r="K17" s="170"/>
      <c r="L17" s="170">
        <f t="shared" si="0"/>
        <v>313.8</v>
      </c>
    </row>
    <row r="18" spans="1:12" ht="13.5" customHeight="1">
      <c r="A18" s="50">
        <v>3132</v>
      </c>
      <c r="B18" s="351" t="s">
        <v>67</v>
      </c>
      <c r="C18" s="352"/>
      <c r="D18" s="353"/>
      <c r="E18" s="170"/>
      <c r="F18" s="170"/>
      <c r="G18" s="170"/>
      <c r="H18" s="170"/>
      <c r="I18" s="170"/>
      <c r="J18" s="170"/>
      <c r="K18" s="170"/>
      <c r="L18" s="170">
        <f t="shared" si="0"/>
        <v>0</v>
      </c>
    </row>
    <row r="19" spans="1:12" ht="13.5" customHeight="1">
      <c r="A19" s="50">
        <v>3142</v>
      </c>
      <c r="B19" s="351" t="s">
        <v>70</v>
      </c>
      <c r="C19" s="352"/>
      <c r="D19" s="353"/>
      <c r="E19" s="170"/>
      <c r="F19" s="170"/>
      <c r="G19" s="170"/>
      <c r="H19" s="170"/>
      <c r="I19" s="170"/>
      <c r="J19" s="170"/>
      <c r="K19" s="170"/>
      <c r="L19" s="170">
        <f t="shared" si="0"/>
        <v>0</v>
      </c>
    </row>
    <row r="20" spans="1:12" ht="12.75">
      <c r="A20" s="49"/>
      <c r="B20" s="366" t="s">
        <v>111</v>
      </c>
      <c r="C20" s="367"/>
      <c r="D20" s="368"/>
      <c r="E20" s="171">
        <f>SUM(E6:E19)</f>
        <v>15067.6</v>
      </c>
      <c r="F20" s="171">
        <f aca="true" t="shared" si="1" ref="F20:L20">SUM(F6:F19)</f>
        <v>15034.6</v>
      </c>
      <c r="G20" s="171">
        <f t="shared" si="1"/>
        <v>0</v>
      </c>
      <c r="H20" s="171">
        <f t="shared" si="1"/>
        <v>0</v>
      </c>
      <c r="I20" s="171">
        <f t="shared" si="1"/>
        <v>0</v>
      </c>
      <c r="J20" s="171">
        <f t="shared" si="1"/>
        <v>0</v>
      </c>
      <c r="K20" s="171">
        <f t="shared" si="1"/>
        <v>0</v>
      </c>
      <c r="L20" s="171">
        <f t="shared" si="1"/>
        <v>15034.6</v>
      </c>
    </row>
    <row r="21" spans="1:10" ht="12.75">
      <c r="A21" s="51"/>
      <c r="B21" s="52"/>
      <c r="C21" s="53"/>
      <c r="D21" s="53"/>
      <c r="E21" s="53"/>
      <c r="F21" s="53"/>
      <c r="G21" s="53"/>
      <c r="H21" s="53"/>
      <c r="I21" s="53"/>
      <c r="J21" s="53"/>
    </row>
    <row r="22" spans="1:12" s="45" customFormat="1" ht="15">
      <c r="A22" s="46" t="s">
        <v>203</v>
      </c>
      <c r="L22" s="36" t="s">
        <v>110</v>
      </c>
    </row>
    <row r="23" spans="1:12" ht="12.75">
      <c r="A23" s="374" t="s">
        <v>159</v>
      </c>
      <c r="B23" s="374" t="s">
        <v>16</v>
      </c>
      <c r="C23" s="375" t="s">
        <v>165</v>
      </c>
      <c r="D23" s="375"/>
      <c r="E23" s="375"/>
      <c r="F23" s="375"/>
      <c r="G23" s="375"/>
      <c r="H23" s="375" t="s">
        <v>167</v>
      </c>
      <c r="I23" s="375"/>
      <c r="J23" s="375"/>
      <c r="K23" s="375"/>
      <c r="L23" s="375"/>
    </row>
    <row r="24" spans="1:12" ht="42.75" customHeight="1">
      <c r="A24" s="374"/>
      <c r="B24" s="374"/>
      <c r="C24" s="374" t="s">
        <v>160</v>
      </c>
      <c r="D24" s="374" t="s">
        <v>141</v>
      </c>
      <c r="E24" s="374" t="s">
        <v>142</v>
      </c>
      <c r="F24" s="374"/>
      <c r="G24" s="374" t="s">
        <v>143</v>
      </c>
      <c r="H24" s="374" t="s">
        <v>17</v>
      </c>
      <c r="I24" s="374" t="s">
        <v>144</v>
      </c>
      <c r="J24" s="374" t="s">
        <v>142</v>
      </c>
      <c r="K24" s="374"/>
      <c r="L24" s="374" t="s">
        <v>145</v>
      </c>
    </row>
    <row r="25" spans="1:12" ht="66.75" customHeight="1">
      <c r="A25" s="374"/>
      <c r="B25" s="374"/>
      <c r="C25" s="374"/>
      <c r="D25" s="374"/>
      <c r="E25" s="188" t="s">
        <v>93</v>
      </c>
      <c r="F25" s="188" t="s">
        <v>94</v>
      </c>
      <c r="G25" s="374"/>
      <c r="H25" s="374"/>
      <c r="I25" s="374"/>
      <c r="J25" s="188" t="s">
        <v>93</v>
      </c>
      <c r="K25" s="188" t="s">
        <v>94</v>
      </c>
      <c r="L25" s="374"/>
    </row>
    <row r="26" spans="1:12" ht="12.75">
      <c r="A26" s="49">
        <v>1</v>
      </c>
      <c r="B26" s="49">
        <v>2</v>
      </c>
      <c r="C26" s="49">
        <v>3</v>
      </c>
      <c r="D26" s="49">
        <v>4</v>
      </c>
      <c r="E26" s="49">
        <v>5</v>
      </c>
      <c r="F26" s="49">
        <v>6</v>
      </c>
      <c r="G26" s="49">
        <v>7</v>
      </c>
      <c r="H26" s="49">
        <v>8</v>
      </c>
      <c r="I26" s="49">
        <v>9</v>
      </c>
      <c r="J26" s="49">
        <v>10</v>
      </c>
      <c r="K26" s="49">
        <v>11</v>
      </c>
      <c r="L26" s="49">
        <v>12</v>
      </c>
    </row>
    <row r="27" spans="1:12" ht="18" customHeight="1">
      <c r="A27" s="50">
        <f>A6</f>
        <v>2111</v>
      </c>
      <c r="B27" s="244" t="str">
        <f>B6</f>
        <v>Заробітна плата</v>
      </c>
      <c r="C27" s="172">
        <v>10222.9</v>
      </c>
      <c r="D27" s="172"/>
      <c r="E27" s="172"/>
      <c r="F27" s="172"/>
      <c r="G27" s="172">
        <f>C27</f>
        <v>10222.9</v>
      </c>
      <c r="H27" s="172">
        <v>12715.4</v>
      </c>
      <c r="I27" s="172"/>
      <c r="J27" s="172"/>
      <c r="K27" s="172"/>
      <c r="L27" s="172">
        <f>H27</f>
        <v>12715.4</v>
      </c>
    </row>
    <row r="28" spans="1:12" ht="18" customHeight="1">
      <c r="A28" s="50">
        <f aca="true" t="shared" si="2" ref="A28:B36">A7</f>
        <v>2120</v>
      </c>
      <c r="B28" s="244" t="str">
        <f t="shared" si="2"/>
        <v>Нарахування на оплату праці</v>
      </c>
      <c r="C28" s="172">
        <v>2250.3</v>
      </c>
      <c r="D28" s="172"/>
      <c r="E28" s="172"/>
      <c r="F28" s="172"/>
      <c r="G28" s="172">
        <f aca="true" t="shared" si="3" ref="G28:G33">C28</f>
        <v>2250.3</v>
      </c>
      <c r="H28" s="172">
        <v>2797.9</v>
      </c>
      <c r="I28" s="172"/>
      <c r="J28" s="172"/>
      <c r="K28" s="172"/>
      <c r="L28" s="172">
        <f aca="true" t="shared" si="4" ref="L28:L40">H28</f>
        <v>2797.9</v>
      </c>
    </row>
    <row r="29" spans="1:12" ht="27" customHeight="1">
      <c r="A29" s="50">
        <f t="shared" si="2"/>
        <v>2210</v>
      </c>
      <c r="B29" s="244" t="str">
        <f t="shared" si="2"/>
        <v>Предмети, матеріали, обладнання та інвентар</v>
      </c>
      <c r="C29" s="48">
        <v>1313</v>
      </c>
      <c r="D29" s="172"/>
      <c r="E29" s="172"/>
      <c r="F29" s="172"/>
      <c r="G29" s="172">
        <f t="shared" si="3"/>
        <v>1313</v>
      </c>
      <c r="H29" s="172">
        <v>1470</v>
      </c>
      <c r="I29" s="172"/>
      <c r="J29" s="172"/>
      <c r="K29" s="172"/>
      <c r="L29" s="172">
        <f t="shared" si="4"/>
        <v>1470</v>
      </c>
    </row>
    <row r="30" spans="1:12" ht="27" customHeight="1">
      <c r="A30" s="50">
        <f t="shared" si="2"/>
        <v>2220</v>
      </c>
      <c r="B30" s="244" t="str">
        <f t="shared" si="2"/>
        <v>Медикаменти та перев'язувальні матеріали</v>
      </c>
      <c r="C30" s="172">
        <v>102</v>
      </c>
      <c r="D30" s="172"/>
      <c r="E30" s="172"/>
      <c r="F30" s="172"/>
      <c r="G30" s="172">
        <f t="shared" si="3"/>
        <v>102</v>
      </c>
      <c r="H30" s="172">
        <v>86</v>
      </c>
      <c r="I30" s="172"/>
      <c r="J30" s="172"/>
      <c r="K30" s="172"/>
      <c r="L30" s="172">
        <f t="shared" si="4"/>
        <v>86</v>
      </c>
    </row>
    <row r="31" spans="1:12" ht="30.75" customHeight="1">
      <c r="A31" s="50">
        <f t="shared" si="2"/>
        <v>2240</v>
      </c>
      <c r="B31" s="244" t="str">
        <f t="shared" si="2"/>
        <v>Оплата послуг (крім комунальних)</v>
      </c>
      <c r="C31" s="172">
        <v>1075.6</v>
      </c>
      <c r="D31" s="172"/>
      <c r="E31" s="172"/>
      <c r="F31" s="172"/>
      <c r="G31" s="172">
        <f t="shared" si="3"/>
        <v>1075.6</v>
      </c>
      <c r="H31" s="172">
        <v>1281</v>
      </c>
      <c r="I31" s="172"/>
      <c r="J31" s="172"/>
      <c r="K31" s="172"/>
      <c r="L31" s="172">
        <f t="shared" si="4"/>
        <v>1281</v>
      </c>
    </row>
    <row r="32" spans="1:12" ht="18" customHeight="1">
      <c r="A32" s="50">
        <f t="shared" si="2"/>
        <v>2250</v>
      </c>
      <c r="B32" s="244" t="str">
        <f t="shared" si="2"/>
        <v>Видатки на відрядження</v>
      </c>
      <c r="C32" s="172">
        <v>27.8</v>
      </c>
      <c r="D32" s="172"/>
      <c r="E32" s="172"/>
      <c r="F32" s="172"/>
      <c r="G32" s="172">
        <f t="shared" si="3"/>
        <v>27.8</v>
      </c>
      <c r="H32" s="172">
        <v>24.9</v>
      </c>
      <c r="I32" s="172"/>
      <c r="J32" s="172"/>
      <c r="K32" s="172"/>
      <c r="L32" s="172">
        <f t="shared" si="4"/>
        <v>24.9</v>
      </c>
    </row>
    <row r="33" spans="1:12" ht="18" customHeight="1">
      <c r="A33" s="50">
        <f t="shared" si="2"/>
        <v>2271</v>
      </c>
      <c r="B33" s="244" t="str">
        <f t="shared" si="2"/>
        <v>Оплата теплопостачання</v>
      </c>
      <c r="C33" s="172">
        <v>7.5</v>
      </c>
      <c r="D33" s="172"/>
      <c r="E33" s="172"/>
      <c r="F33" s="172"/>
      <c r="G33" s="172">
        <f t="shared" si="3"/>
        <v>7.5</v>
      </c>
      <c r="H33" s="172">
        <v>9</v>
      </c>
      <c r="I33" s="172"/>
      <c r="J33" s="172"/>
      <c r="K33" s="172"/>
      <c r="L33" s="172">
        <f t="shared" si="4"/>
        <v>9</v>
      </c>
    </row>
    <row r="34" spans="1:12" ht="29.25" customHeight="1">
      <c r="A34" s="50">
        <f t="shared" si="2"/>
        <v>2272</v>
      </c>
      <c r="B34" s="244" t="str">
        <f t="shared" si="2"/>
        <v>Оплата водопостачання та водовідведення</v>
      </c>
      <c r="C34" s="172">
        <v>12.3</v>
      </c>
      <c r="D34" s="172"/>
      <c r="E34" s="172"/>
      <c r="F34" s="172"/>
      <c r="G34" s="172">
        <f aca="true" t="shared" si="5" ref="G34:G40">C34</f>
        <v>12.3</v>
      </c>
      <c r="H34" s="172">
        <v>16.3</v>
      </c>
      <c r="I34" s="172"/>
      <c r="J34" s="172"/>
      <c r="K34" s="172"/>
      <c r="L34" s="172">
        <f t="shared" si="4"/>
        <v>16.3</v>
      </c>
    </row>
    <row r="35" spans="1:12" ht="21.75" customHeight="1">
      <c r="A35" s="50">
        <f t="shared" si="2"/>
        <v>2273</v>
      </c>
      <c r="B35" s="244" t="str">
        <f t="shared" si="2"/>
        <v>Оплата електроенергії</v>
      </c>
      <c r="C35" s="172">
        <v>141.3</v>
      </c>
      <c r="D35" s="172"/>
      <c r="E35" s="172"/>
      <c r="F35" s="172"/>
      <c r="G35" s="172">
        <f t="shared" si="5"/>
        <v>141.3</v>
      </c>
      <c r="H35" s="172">
        <v>173.5</v>
      </c>
      <c r="I35" s="172"/>
      <c r="J35" s="172"/>
      <c r="K35" s="172"/>
      <c r="L35" s="172">
        <f t="shared" si="4"/>
        <v>173.5</v>
      </c>
    </row>
    <row r="36" spans="1:12" ht="15" customHeight="1">
      <c r="A36" s="50">
        <f t="shared" si="2"/>
        <v>2274</v>
      </c>
      <c r="B36" s="244" t="str">
        <f t="shared" si="2"/>
        <v>Оплата природного газу</v>
      </c>
      <c r="C36" s="172">
        <v>43.2</v>
      </c>
      <c r="D36" s="172"/>
      <c r="E36" s="172"/>
      <c r="F36" s="172"/>
      <c r="G36" s="172">
        <f t="shared" si="5"/>
        <v>43.2</v>
      </c>
      <c r="H36" s="172">
        <v>58</v>
      </c>
      <c r="I36" s="172"/>
      <c r="J36" s="172"/>
      <c r="K36" s="172"/>
      <c r="L36" s="172">
        <f t="shared" si="4"/>
        <v>58</v>
      </c>
    </row>
    <row r="37" spans="1:12" ht="42" customHeight="1">
      <c r="A37" s="50">
        <v>2275</v>
      </c>
      <c r="B37" s="244" t="str">
        <f>'6.1-6.2.'!B25</f>
        <v>Оплата інших енергоносіїв та інших комунальних послуг</v>
      </c>
      <c r="C37" s="172">
        <v>0.8</v>
      </c>
      <c r="D37" s="172"/>
      <c r="E37" s="172"/>
      <c r="F37" s="172"/>
      <c r="G37" s="172">
        <f t="shared" si="5"/>
        <v>0.8</v>
      </c>
      <c r="H37" s="172">
        <v>1.2</v>
      </c>
      <c r="I37" s="172"/>
      <c r="J37" s="172"/>
      <c r="K37" s="172"/>
      <c r="L37" s="172">
        <f t="shared" si="4"/>
        <v>1.2</v>
      </c>
    </row>
    <row r="38" spans="1:12" ht="55.5" customHeight="1">
      <c r="A38" s="50">
        <f>A16</f>
        <v>2282</v>
      </c>
      <c r="B38" s="244" t="str">
        <f>B16</f>
        <v>Окремі заходи по реалізації державних (регіональних) програм, не віднесені до заходів розвитку</v>
      </c>
      <c r="C38" s="172">
        <v>1962</v>
      </c>
      <c r="D38" s="172"/>
      <c r="E38" s="172"/>
      <c r="F38" s="172"/>
      <c r="G38" s="172">
        <f t="shared" si="5"/>
        <v>1962</v>
      </c>
      <c r="H38" s="172">
        <v>2070</v>
      </c>
      <c r="I38" s="172"/>
      <c r="J38" s="172"/>
      <c r="K38" s="172"/>
      <c r="L38" s="172">
        <f t="shared" si="4"/>
        <v>2070</v>
      </c>
    </row>
    <row r="39" spans="1:12" ht="21" customHeight="1">
      <c r="A39" s="50">
        <v>2800</v>
      </c>
      <c r="B39" s="244" t="str">
        <f>'6.1-6.2.'!B41</f>
        <v>Інші поточні видатки</v>
      </c>
      <c r="C39" s="172">
        <v>0.1</v>
      </c>
      <c r="D39" s="172"/>
      <c r="E39" s="172"/>
      <c r="F39" s="172"/>
      <c r="G39" s="172">
        <f t="shared" si="5"/>
        <v>0.1</v>
      </c>
      <c r="H39" s="172"/>
      <c r="I39" s="172"/>
      <c r="J39" s="172"/>
      <c r="K39" s="172"/>
      <c r="L39" s="172">
        <f t="shared" si="4"/>
        <v>0</v>
      </c>
    </row>
    <row r="40" spans="1:12" ht="38.25" customHeight="1">
      <c r="A40" s="50">
        <f>A17</f>
        <v>3110</v>
      </c>
      <c r="B40" s="244" t="str">
        <f>B17</f>
        <v>Придбання обладнання і предметів довгострокового користування</v>
      </c>
      <c r="C40" s="172">
        <v>290</v>
      </c>
      <c r="D40" s="172"/>
      <c r="E40" s="172"/>
      <c r="F40" s="172"/>
      <c r="G40" s="172">
        <f t="shared" si="5"/>
        <v>290</v>
      </c>
      <c r="H40" s="172">
        <v>280</v>
      </c>
      <c r="I40" s="172"/>
      <c r="J40" s="172"/>
      <c r="K40" s="172"/>
      <c r="L40" s="172">
        <f t="shared" si="4"/>
        <v>280</v>
      </c>
    </row>
    <row r="41" spans="1:12" ht="12.75">
      <c r="A41" s="49"/>
      <c r="B41" s="112" t="s">
        <v>111</v>
      </c>
      <c r="C41" s="171">
        <f>SUM(C27:C40)</f>
        <v>17448.8</v>
      </c>
      <c r="D41" s="171">
        <f>SUM(D27:D40)</f>
        <v>0</v>
      </c>
      <c r="E41" s="171">
        <f>SUM(E27:E40)</f>
        <v>0</v>
      </c>
      <c r="F41" s="171">
        <f>SUM(F27:F40)</f>
        <v>0</v>
      </c>
      <c r="G41" s="171">
        <f>SUM(G27:G40)</f>
        <v>17448.8</v>
      </c>
      <c r="H41" s="171">
        <f>SUM(H27:H40)</f>
        <v>20983.2</v>
      </c>
      <c r="I41" s="171">
        <f>SUM(I27:I40)</f>
        <v>0</v>
      </c>
      <c r="J41" s="171">
        <f>SUM(J27:J40)</f>
        <v>0</v>
      </c>
      <c r="K41" s="171">
        <f>SUM(K27:K40)</f>
        <v>0</v>
      </c>
      <c r="L41" s="171">
        <f>SUM(L27:L40)</f>
        <v>20983.2</v>
      </c>
    </row>
    <row r="42" spans="1:12" ht="12.75">
      <c r="A42" s="51"/>
      <c r="B42" s="90"/>
      <c r="C42" s="91"/>
      <c r="D42" s="91"/>
      <c r="E42" s="91"/>
      <c r="F42" s="91"/>
      <c r="G42" s="91"/>
      <c r="H42" s="91"/>
      <c r="I42" s="91"/>
      <c r="J42" s="91"/>
      <c r="K42" s="91"/>
      <c r="L42" s="91"/>
    </row>
    <row r="43" spans="1:12" ht="15">
      <c r="A43" s="54" t="s">
        <v>204</v>
      </c>
      <c r="B43" s="3"/>
      <c r="C43" s="3"/>
      <c r="D43" s="3"/>
      <c r="E43" s="3"/>
      <c r="F43" s="3"/>
      <c r="G43" s="3"/>
      <c r="H43" s="3"/>
      <c r="I43" s="3"/>
      <c r="J43" s="3"/>
      <c r="K43" s="3"/>
      <c r="L43" s="36" t="s">
        <v>110</v>
      </c>
    </row>
    <row r="44" spans="1:12" ht="81" customHeight="1">
      <c r="A44" s="189" t="s">
        <v>159</v>
      </c>
      <c r="B44" s="188" t="s">
        <v>16</v>
      </c>
      <c r="C44" s="188" t="s">
        <v>92</v>
      </c>
      <c r="D44" s="188" t="s">
        <v>96</v>
      </c>
      <c r="E44" s="188" t="s">
        <v>166</v>
      </c>
      <c r="F44" s="188" t="s">
        <v>205</v>
      </c>
      <c r="G44" s="188" t="s">
        <v>206</v>
      </c>
      <c r="H44" s="374" t="s">
        <v>95</v>
      </c>
      <c r="I44" s="374"/>
      <c r="J44" s="374" t="s">
        <v>104</v>
      </c>
      <c r="K44" s="374"/>
      <c r="L44" s="374"/>
    </row>
    <row r="45" spans="1:12" ht="12.75">
      <c r="A45" s="47">
        <v>1</v>
      </c>
      <c r="B45" s="49">
        <v>2</v>
      </c>
      <c r="C45" s="49">
        <v>3</v>
      </c>
      <c r="D45" s="47">
        <v>4</v>
      </c>
      <c r="E45" s="49">
        <v>5</v>
      </c>
      <c r="F45" s="49">
        <v>6</v>
      </c>
      <c r="G45" s="47">
        <v>7</v>
      </c>
      <c r="H45" s="369">
        <v>8</v>
      </c>
      <c r="I45" s="369"/>
      <c r="J45" s="369">
        <v>9</v>
      </c>
      <c r="K45" s="369"/>
      <c r="L45" s="369"/>
    </row>
    <row r="46" spans="1:12" ht="12.75">
      <c r="A46" s="49"/>
      <c r="B46" s="112" t="s">
        <v>111</v>
      </c>
      <c r="C46" s="171"/>
      <c r="D46" s="171"/>
      <c r="E46" s="171"/>
      <c r="F46" s="171"/>
      <c r="G46" s="171"/>
      <c r="H46" s="370"/>
      <c r="I46" s="370"/>
      <c r="J46" s="370"/>
      <c r="K46" s="370"/>
      <c r="L46" s="370"/>
    </row>
    <row r="47" spans="1:12" ht="12.75">
      <c r="A47" s="51"/>
      <c r="B47" s="158"/>
      <c r="C47" s="159"/>
      <c r="D47" s="159"/>
      <c r="E47" s="159"/>
      <c r="F47" s="159"/>
      <c r="G47" s="159"/>
      <c r="H47" s="51"/>
      <c r="I47" s="51"/>
      <c r="J47" s="51"/>
      <c r="K47" s="51"/>
      <c r="L47" s="51"/>
    </row>
    <row r="48" spans="1:12" ht="15">
      <c r="A48" s="95" t="s">
        <v>207</v>
      </c>
      <c r="B48" s="158"/>
      <c r="C48" s="159"/>
      <c r="D48" s="159"/>
      <c r="E48" s="159"/>
      <c r="F48" s="159"/>
      <c r="G48" s="159"/>
      <c r="H48" s="51"/>
      <c r="I48" s="51"/>
      <c r="J48" s="51"/>
      <c r="K48" s="51"/>
      <c r="L48" s="51"/>
    </row>
    <row r="49" spans="1:12" ht="15">
      <c r="A49" s="364" t="s">
        <v>269</v>
      </c>
      <c r="B49" s="364"/>
      <c r="C49" s="364"/>
      <c r="D49" s="364"/>
      <c r="E49" s="364"/>
      <c r="F49" s="364"/>
      <c r="G49" s="364"/>
      <c r="H49" s="364"/>
      <c r="I49" s="364"/>
      <c r="J49" s="364"/>
      <c r="K49" s="364"/>
      <c r="L49" s="364"/>
    </row>
    <row r="50" spans="1:12" ht="15">
      <c r="A50" s="54"/>
      <c r="B50" s="158"/>
      <c r="C50" s="159"/>
      <c r="D50" s="159"/>
      <c r="E50" s="159"/>
      <c r="F50" s="159"/>
      <c r="G50" s="159"/>
      <c r="H50" s="51"/>
      <c r="I50" s="51"/>
      <c r="J50" s="51"/>
      <c r="K50" s="51"/>
      <c r="L50" s="51"/>
    </row>
    <row r="51" spans="1:12" ht="33.75" customHeight="1">
      <c r="A51" s="365" t="s">
        <v>208</v>
      </c>
      <c r="B51" s="365"/>
      <c r="C51" s="365"/>
      <c r="D51" s="365"/>
      <c r="E51" s="365"/>
      <c r="F51" s="365"/>
      <c r="G51" s="365"/>
      <c r="H51" s="365"/>
      <c r="I51" s="365"/>
      <c r="J51" s="365"/>
      <c r="K51" s="365"/>
      <c r="L51" s="365"/>
    </row>
    <row r="52" spans="1:12" ht="74.25" customHeight="1">
      <c r="A52" s="363" t="s">
        <v>0</v>
      </c>
      <c r="B52" s="363"/>
      <c r="C52" s="363"/>
      <c r="D52" s="363"/>
      <c r="E52" s="363"/>
      <c r="F52" s="363"/>
      <c r="G52" s="363"/>
      <c r="H52" s="363"/>
      <c r="I52" s="363"/>
      <c r="J52" s="363"/>
      <c r="K52" s="363"/>
      <c r="L52" s="363"/>
    </row>
    <row r="53" spans="1:11" s="14" customFormat="1" ht="15" customHeight="1">
      <c r="A53" s="17" t="s">
        <v>6</v>
      </c>
      <c r="H53" s="15"/>
      <c r="J53" s="228" t="s">
        <v>225</v>
      </c>
      <c r="K53" s="16"/>
    </row>
    <row r="54" spans="1:11" s="7" customFormat="1" ht="12.75">
      <c r="A54" s="21"/>
      <c r="H54" s="5" t="s">
        <v>1</v>
      </c>
      <c r="J54" s="13" t="s">
        <v>2</v>
      </c>
      <c r="K54" s="55"/>
    </row>
    <row r="55" spans="1:11" s="7" customFormat="1" ht="12.75">
      <c r="A55" s="21"/>
      <c r="H55" s="5"/>
      <c r="J55" s="13"/>
      <c r="K55" s="55"/>
    </row>
    <row r="56" spans="1:11" s="14" customFormat="1" ht="15">
      <c r="A56" s="9" t="s">
        <v>7</v>
      </c>
      <c r="H56" s="18"/>
      <c r="J56" s="228" t="s">
        <v>226</v>
      </c>
      <c r="K56" s="16"/>
    </row>
    <row r="57" spans="8:11" s="3" customFormat="1" ht="12.75">
      <c r="H57" s="5" t="s">
        <v>1</v>
      </c>
      <c r="J57" s="13" t="s">
        <v>2</v>
      </c>
      <c r="K57" s="55"/>
    </row>
  </sheetData>
  <mergeCells count="46">
    <mergeCell ref="B3:D4"/>
    <mergeCell ref="I3:I4"/>
    <mergeCell ref="H3:H4"/>
    <mergeCell ref="E3:E4"/>
    <mergeCell ref="F3:F4"/>
    <mergeCell ref="G3:G4"/>
    <mergeCell ref="J3:K3"/>
    <mergeCell ref="J44:L44"/>
    <mergeCell ref="J45:L45"/>
    <mergeCell ref="L3:L4"/>
    <mergeCell ref="A3:A4"/>
    <mergeCell ref="C23:G23"/>
    <mergeCell ref="A23:A25"/>
    <mergeCell ref="L24:L25"/>
    <mergeCell ref="J24:K24"/>
    <mergeCell ref="I24:I25"/>
    <mergeCell ref="D24:D25"/>
    <mergeCell ref="E24:F24"/>
    <mergeCell ref="H24:H25"/>
    <mergeCell ref="H23:L23"/>
    <mergeCell ref="B5:D5"/>
    <mergeCell ref="B23:B25"/>
    <mergeCell ref="G24:G25"/>
    <mergeCell ref="H44:I44"/>
    <mergeCell ref="C24:C25"/>
    <mergeCell ref="B6:D6"/>
    <mergeCell ref="B7:D7"/>
    <mergeCell ref="B8:D8"/>
    <mergeCell ref="B9:D9"/>
    <mergeCell ref="B10:D10"/>
    <mergeCell ref="A52:L52"/>
    <mergeCell ref="A49:L49"/>
    <mergeCell ref="A51:L51"/>
    <mergeCell ref="B20:D20"/>
    <mergeCell ref="H45:I45"/>
    <mergeCell ref="H46:I46"/>
    <mergeCell ref="J46:L46"/>
    <mergeCell ref="B11:D11"/>
    <mergeCell ref="B12:D12"/>
    <mergeCell ref="B13:D13"/>
    <mergeCell ref="B14:D14"/>
    <mergeCell ref="B18:D18"/>
    <mergeCell ref="B19:D19"/>
    <mergeCell ref="B16:D16"/>
    <mergeCell ref="B15:D15"/>
    <mergeCell ref="B17:D17"/>
  </mergeCells>
  <printOptions horizontalCentered="1"/>
  <pageMargins left="0.1968503937007874" right="0.1968503937007874" top="0.7874015748031497" bottom="0.1968503937007874" header="0" footer="0"/>
  <pageSetup fitToHeight="2" horizontalDpi="600" verticalDpi="600" orientation="landscape" paperSize="9" scale="81" r:id="rId1"/>
  <rowBreaks count="1" manualBreakCount="1">
    <brk id="30" max="11"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J105"/>
  <sheetViews>
    <sheetView showZeros="0" tabSelected="1" workbookViewId="0" topLeftCell="A45">
      <selection activeCell="H88" sqref="H88"/>
    </sheetView>
  </sheetViews>
  <sheetFormatPr defaultColWidth="9.00390625" defaultRowHeight="12.75"/>
  <cols>
    <col min="1" max="1" width="3.625" style="12" customWidth="1"/>
    <col min="2" max="2" width="20.875" style="12" customWidth="1"/>
    <col min="3" max="3" width="16.50390625" style="12" customWidth="1"/>
    <col min="4" max="4" width="21.375" style="12" customWidth="1"/>
    <col min="5" max="5" width="13.375" style="12" customWidth="1"/>
    <col min="6" max="6" width="17.50390625" style="12" customWidth="1"/>
    <col min="7" max="7" width="16.50390625" style="12" customWidth="1"/>
    <col min="8" max="8" width="18.375" style="12" customWidth="1"/>
    <col min="9" max="9" width="17.375" style="12" customWidth="1"/>
    <col min="10" max="10" width="17.625" style="12" customWidth="1"/>
    <col min="11" max="16384" width="9.125" style="12" customWidth="1"/>
  </cols>
  <sheetData>
    <row r="1" spans="1:10" s="194" customFormat="1" ht="18">
      <c r="A1" s="83" t="s">
        <v>209</v>
      </c>
      <c r="B1" s="83"/>
      <c r="C1" s="83"/>
      <c r="D1" s="83"/>
      <c r="E1" s="193"/>
      <c r="F1" s="193"/>
      <c r="G1" s="193"/>
      <c r="H1" s="193"/>
      <c r="I1" s="193"/>
      <c r="J1" s="193"/>
    </row>
    <row r="2" spans="1:10" ht="15">
      <c r="A2" s="200" t="s">
        <v>222</v>
      </c>
      <c r="B2" s="100"/>
      <c r="C2" s="100"/>
      <c r="D2" s="100"/>
      <c r="E2" s="100"/>
      <c r="F2" s="199"/>
      <c r="H2" s="262">
        <v>11</v>
      </c>
      <c r="I2" s="262"/>
      <c r="J2" s="201">
        <v>39663671</v>
      </c>
    </row>
    <row r="3" spans="1:10" s="3" customFormat="1" ht="26.25" customHeight="1">
      <c r="A3" s="98" t="s">
        <v>109</v>
      </c>
      <c r="B3" s="98"/>
      <c r="C3" s="99"/>
      <c r="D3" s="99"/>
      <c r="E3" s="99"/>
      <c r="F3" s="99"/>
      <c r="H3" s="261" t="s">
        <v>175</v>
      </c>
      <c r="I3" s="261"/>
      <c r="J3" s="192" t="s">
        <v>174</v>
      </c>
    </row>
    <row r="4" spans="1:10" s="3" customFormat="1" ht="15">
      <c r="A4" s="205" t="str">
        <f>'Форма-2 п.1-5.1'!A4</f>
        <v>2. Управління молоді та спорту ОДА</v>
      </c>
      <c r="B4" s="205"/>
      <c r="C4" s="57"/>
      <c r="D4" s="57"/>
      <c r="E4" s="57"/>
      <c r="F4" s="199"/>
      <c r="H4" s="262">
        <v>111</v>
      </c>
      <c r="I4" s="262"/>
      <c r="J4" s="201">
        <v>39663671</v>
      </c>
    </row>
    <row r="5" spans="1:10" s="3" customFormat="1" ht="34.5" customHeight="1">
      <c r="A5" s="98" t="s">
        <v>112</v>
      </c>
      <c r="B5" s="98"/>
      <c r="C5" s="98"/>
      <c r="D5" s="98"/>
      <c r="E5" s="98"/>
      <c r="F5" s="58"/>
      <c r="H5" s="261" t="s">
        <v>177</v>
      </c>
      <c r="I5" s="261"/>
      <c r="J5" s="192" t="s">
        <v>174</v>
      </c>
    </row>
    <row r="6" spans="1:10" s="3" customFormat="1" ht="60" customHeight="1">
      <c r="A6" s="23" t="s">
        <v>97</v>
      </c>
      <c r="B6" s="220">
        <v>1115031</v>
      </c>
      <c r="C6" s="221"/>
      <c r="D6" s="255">
        <v>5031</v>
      </c>
      <c r="E6" s="222"/>
      <c r="F6" s="256" t="s">
        <v>277</v>
      </c>
      <c r="H6" s="300" t="s">
        <v>232</v>
      </c>
      <c r="I6" s="411"/>
      <c r="J6" s="251" t="s">
        <v>278</v>
      </c>
    </row>
    <row r="7" spans="2:10" s="3" customFormat="1" ht="38.25" customHeight="1">
      <c r="B7" s="203" t="s">
        <v>178</v>
      </c>
      <c r="C7" s="218"/>
      <c r="D7" s="219" t="s">
        <v>183</v>
      </c>
      <c r="E7" s="104"/>
      <c r="F7" s="217" t="s">
        <v>180</v>
      </c>
      <c r="H7" s="298" t="s">
        <v>179</v>
      </c>
      <c r="I7" s="298"/>
      <c r="J7" s="191" t="s">
        <v>173</v>
      </c>
    </row>
    <row r="8" spans="1:10" ht="15">
      <c r="A8" s="26" t="s">
        <v>146</v>
      </c>
      <c r="B8" s="26"/>
      <c r="C8" s="20"/>
      <c r="D8" s="20"/>
      <c r="E8" s="20"/>
      <c r="F8" s="20"/>
      <c r="G8" s="20"/>
      <c r="H8" s="20"/>
      <c r="I8" s="20"/>
      <c r="J8" s="20"/>
    </row>
    <row r="9" spans="1:10" s="19" customFormat="1" ht="15">
      <c r="A9" s="27" t="s">
        <v>210</v>
      </c>
      <c r="B9" s="27"/>
      <c r="E9" s="22"/>
      <c r="F9" s="22"/>
      <c r="G9" s="22"/>
      <c r="H9" s="22"/>
      <c r="I9" s="22"/>
      <c r="J9" s="4" t="s">
        <v>110</v>
      </c>
    </row>
    <row r="10" spans="1:10" s="3" customFormat="1" ht="18.75" customHeight="1">
      <c r="A10" s="402" t="s">
        <v>220</v>
      </c>
      <c r="B10" s="403"/>
      <c r="C10" s="280" t="s">
        <v>16</v>
      </c>
      <c r="D10" s="282"/>
      <c r="E10" s="325" t="s">
        <v>169</v>
      </c>
      <c r="F10" s="325" t="s">
        <v>170</v>
      </c>
      <c r="G10" s="284" t="s">
        <v>171</v>
      </c>
      <c r="H10" s="284"/>
      <c r="I10" s="284" t="s">
        <v>211</v>
      </c>
      <c r="J10" s="284"/>
    </row>
    <row r="11" spans="1:10" s="3" customFormat="1" ht="45.75" customHeight="1">
      <c r="A11" s="404"/>
      <c r="B11" s="405"/>
      <c r="C11" s="274"/>
      <c r="D11" s="276"/>
      <c r="E11" s="326"/>
      <c r="F11" s="326"/>
      <c r="G11" s="166" t="s">
        <v>17</v>
      </c>
      <c r="H11" s="166" t="s">
        <v>18</v>
      </c>
      <c r="I11" s="284"/>
      <c r="J11" s="284"/>
    </row>
    <row r="12" spans="1:10" s="3" customFormat="1" ht="13.5">
      <c r="A12" s="286">
        <v>1</v>
      </c>
      <c r="B12" s="288"/>
      <c r="C12" s="286">
        <v>2</v>
      </c>
      <c r="D12" s="288"/>
      <c r="E12" s="28">
        <v>3</v>
      </c>
      <c r="F12" s="28">
        <v>4</v>
      </c>
      <c r="G12" s="28">
        <v>5</v>
      </c>
      <c r="H12" s="28">
        <v>6</v>
      </c>
      <c r="I12" s="400">
        <v>7</v>
      </c>
      <c r="J12" s="400"/>
    </row>
    <row r="13" spans="1:10" s="3" customFormat="1" ht="60.75" customHeight="1">
      <c r="A13" s="416">
        <v>2111</v>
      </c>
      <c r="B13" s="417"/>
      <c r="C13" s="407" t="str">
        <f>'6.1-6.2.'!B10</f>
        <v>Заробітна плата</v>
      </c>
      <c r="D13" s="408"/>
      <c r="E13" s="259">
        <f>'14-15'!F6</f>
        <v>9126</v>
      </c>
      <c r="F13" s="259">
        <f>'14-15'!C27</f>
        <v>10222.9</v>
      </c>
      <c r="G13" s="259">
        <v>12151.6</v>
      </c>
      <c r="H13" s="259">
        <v>3230.5</v>
      </c>
      <c r="I13" s="420" t="s">
        <v>282</v>
      </c>
      <c r="J13" s="421"/>
    </row>
    <row r="14" spans="1:10" s="3" customFormat="1" ht="34.5" customHeight="1">
      <c r="A14" s="286">
        <v>2120</v>
      </c>
      <c r="B14" s="288"/>
      <c r="C14" s="407" t="str">
        <f>'6.1-6.2.'!B12</f>
        <v>Нарахування на оплату праці</v>
      </c>
      <c r="D14" s="408"/>
      <c r="E14" s="248">
        <f>'14-15'!F7</f>
        <v>1949.5</v>
      </c>
      <c r="F14" s="248">
        <f>'14-15'!C28</f>
        <v>2250.3</v>
      </c>
      <c r="G14" s="248">
        <v>2673.2</v>
      </c>
      <c r="H14" s="248">
        <v>711.1</v>
      </c>
      <c r="I14" s="420" t="s">
        <v>281</v>
      </c>
      <c r="J14" s="421"/>
    </row>
    <row r="15" spans="1:10" s="3" customFormat="1" ht="30" customHeight="1">
      <c r="A15" s="286">
        <v>2210</v>
      </c>
      <c r="B15" s="288"/>
      <c r="C15" s="407" t="str">
        <f>'6.1-6.2.'!B14</f>
        <v>Предмети, матеріали, обладнання та інвентар</v>
      </c>
      <c r="D15" s="408"/>
      <c r="E15" s="248">
        <f>'14-15'!F8</f>
        <v>1036.1</v>
      </c>
      <c r="F15" s="248">
        <f>'14-15'!C29</f>
        <v>1313</v>
      </c>
      <c r="G15" s="248">
        <f>'14-15'!H29</f>
        <v>1470</v>
      </c>
      <c r="H15" s="248">
        <v>68</v>
      </c>
      <c r="I15" s="420" t="s">
        <v>270</v>
      </c>
      <c r="J15" s="421"/>
    </row>
    <row r="16" spans="1:10" s="3" customFormat="1" ht="36" customHeight="1">
      <c r="A16" s="286">
        <v>2220</v>
      </c>
      <c r="B16" s="288"/>
      <c r="C16" s="407" t="str">
        <f>'6.1-6.2.'!B15</f>
        <v>Медикаменти та перев'язувальні матеріали</v>
      </c>
      <c r="D16" s="408"/>
      <c r="E16" s="248">
        <f>'14-15'!F9</f>
        <v>104</v>
      </c>
      <c r="F16" s="248">
        <f>'14-15'!C30</f>
        <v>102</v>
      </c>
      <c r="G16" s="248">
        <f>'14-15'!H30</f>
        <v>86</v>
      </c>
      <c r="H16" s="248">
        <v>37</v>
      </c>
      <c r="I16" s="422" t="s">
        <v>271</v>
      </c>
      <c r="J16" s="423"/>
    </row>
    <row r="17" spans="1:10" s="3" customFormat="1" ht="35.25" customHeight="1">
      <c r="A17" s="286">
        <v>2240</v>
      </c>
      <c r="B17" s="288"/>
      <c r="C17" s="407" t="str">
        <f>'6.1-6.2.'!B17</f>
        <v>Оплата послуг (крім комунальних)</v>
      </c>
      <c r="D17" s="408"/>
      <c r="E17" s="248">
        <f>'14-15'!F10</f>
        <v>789</v>
      </c>
      <c r="F17" s="248">
        <f>'14-15'!C31</f>
        <v>1075.6</v>
      </c>
      <c r="G17" s="248">
        <f>'14-15'!H31</f>
        <v>1281</v>
      </c>
      <c r="H17" s="248">
        <v>18</v>
      </c>
      <c r="I17" s="422" t="s">
        <v>272</v>
      </c>
      <c r="J17" s="423"/>
    </row>
    <row r="18" spans="1:10" s="3" customFormat="1" ht="33" customHeight="1">
      <c r="A18" s="286">
        <v>2250</v>
      </c>
      <c r="B18" s="288"/>
      <c r="C18" s="407" t="str">
        <f>'6.1-6.2.'!B18</f>
        <v>Видатки на відрядження</v>
      </c>
      <c r="D18" s="408"/>
      <c r="E18" s="248">
        <f>'14-15'!F11</f>
        <v>19.2</v>
      </c>
      <c r="F18" s="248">
        <f>'14-15'!C32</f>
        <v>27.8</v>
      </c>
      <c r="G18" s="248">
        <f>'14-15'!H32</f>
        <v>24.9</v>
      </c>
      <c r="H18" s="248">
        <v>4</v>
      </c>
      <c r="I18" s="422" t="s">
        <v>273</v>
      </c>
      <c r="J18" s="423"/>
    </row>
    <row r="19" spans="1:10" s="3" customFormat="1" ht="16.5" customHeight="1">
      <c r="A19" s="286">
        <v>2271</v>
      </c>
      <c r="B19" s="288"/>
      <c r="C19" s="407" t="str">
        <f>'6.1-6.2.'!B21</f>
        <v>Оплата теплопостачання</v>
      </c>
      <c r="D19" s="408"/>
      <c r="E19" s="248">
        <f>'14-15'!F12</f>
        <v>10</v>
      </c>
      <c r="F19" s="248">
        <f>'14-15'!C33</f>
        <v>7.5</v>
      </c>
      <c r="G19" s="248">
        <f>'14-15'!H33</f>
        <v>9</v>
      </c>
      <c r="H19" s="248"/>
      <c r="I19" s="420"/>
      <c r="J19" s="421"/>
    </row>
    <row r="20" spans="1:10" s="3" customFormat="1" ht="27" customHeight="1">
      <c r="A20" s="286">
        <v>2272</v>
      </c>
      <c r="B20" s="288"/>
      <c r="C20" s="407" t="str">
        <f>'6.1-6.2.'!B22</f>
        <v>Оплата водопостачання та водовідведення</v>
      </c>
      <c r="D20" s="408"/>
      <c r="E20" s="248">
        <f>'14-15'!F13</f>
        <v>6</v>
      </c>
      <c r="F20" s="248">
        <f>'14-15'!C34</f>
        <v>12.3</v>
      </c>
      <c r="G20" s="248">
        <f>'14-15'!H34</f>
        <v>16.3</v>
      </c>
      <c r="H20" s="248"/>
      <c r="I20" s="420"/>
      <c r="J20" s="421"/>
    </row>
    <row r="21" spans="1:10" s="11" customFormat="1" ht="18.75" customHeight="1">
      <c r="A21" s="394">
        <v>2273</v>
      </c>
      <c r="B21" s="395"/>
      <c r="C21" s="407" t="str">
        <f>'6.1-6.2.'!B23</f>
        <v>Оплата електроенергії</v>
      </c>
      <c r="D21" s="408"/>
      <c r="E21" s="248">
        <f>'14-15'!F14</f>
        <v>101</v>
      </c>
      <c r="F21" s="248">
        <f>'14-15'!C35</f>
        <v>141.3</v>
      </c>
      <c r="G21" s="248">
        <f>'14-15'!H35</f>
        <v>173.5</v>
      </c>
      <c r="H21" s="249"/>
      <c r="I21" s="412"/>
      <c r="J21" s="412"/>
    </row>
    <row r="22" spans="1:10" s="11" customFormat="1" ht="18.75" customHeight="1">
      <c r="A22" s="394">
        <v>2274</v>
      </c>
      <c r="B22" s="395"/>
      <c r="C22" s="407" t="str">
        <f>'6.1-6.2.'!B24</f>
        <v>Оплата природного газу</v>
      </c>
      <c r="D22" s="408"/>
      <c r="E22" s="248">
        <f>'14-15'!F15</f>
        <v>20</v>
      </c>
      <c r="F22" s="248">
        <f>'14-15'!C36</f>
        <v>43.2</v>
      </c>
      <c r="G22" s="248">
        <f>'14-15'!H36</f>
        <v>58</v>
      </c>
      <c r="H22" s="249"/>
      <c r="I22" s="412"/>
      <c r="J22" s="412"/>
    </row>
    <row r="23" spans="1:10" s="11" customFormat="1" ht="36" customHeight="1">
      <c r="A23" s="394">
        <v>2275</v>
      </c>
      <c r="B23" s="395"/>
      <c r="C23" s="407" t="str">
        <f>'6.1-6.2.'!B25</f>
        <v>Оплата інших енергоносіїв та інших комунальних послуг</v>
      </c>
      <c r="D23" s="408"/>
      <c r="E23" s="248"/>
      <c r="F23" s="248">
        <f>'14-15'!C37</f>
        <v>0.8</v>
      </c>
      <c r="G23" s="248">
        <f>'14-15'!H37</f>
        <v>1.2</v>
      </c>
      <c r="H23" s="249"/>
      <c r="I23" s="412"/>
      <c r="J23" s="412"/>
    </row>
    <row r="24" spans="1:10" s="11" customFormat="1" ht="42" customHeight="1">
      <c r="A24" s="394">
        <v>2282</v>
      </c>
      <c r="B24" s="395"/>
      <c r="C24" s="418" t="str">
        <f>'6.1-6.2.'!B29</f>
        <v>Окремі заходи по реалізації державних (регіональних) програм, не віднесені до заходів розвитку</v>
      </c>
      <c r="D24" s="419"/>
      <c r="E24" s="248">
        <f>'14-15'!F16</f>
        <v>1560</v>
      </c>
      <c r="F24" s="248">
        <f>'14-15'!C38</f>
        <v>1962</v>
      </c>
      <c r="G24" s="248">
        <v>1939.2</v>
      </c>
      <c r="H24" s="257">
        <v>656.2</v>
      </c>
      <c r="I24" s="424" t="s">
        <v>274</v>
      </c>
      <c r="J24" s="424"/>
    </row>
    <row r="25" spans="1:10" s="11" customFormat="1" ht="18.75" customHeight="1">
      <c r="A25" s="394">
        <v>2800</v>
      </c>
      <c r="B25" s="395"/>
      <c r="C25" s="418" t="str">
        <f>'6.1-6.2.'!B41</f>
        <v>Інші поточні видатки</v>
      </c>
      <c r="D25" s="419"/>
      <c r="E25" s="248">
        <f>'14-15'!F18</f>
        <v>0</v>
      </c>
      <c r="F25" s="248">
        <f>'14-15'!C39</f>
        <v>0.1</v>
      </c>
      <c r="G25" s="248">
        <f>'14-15'!H39</f>
        <v>0</v>
      </c>
      <c r="H25" s="249"/>
      <c r="I25" s="412"/>
      <c r="J25" s="412"/>
    </row>
    <row r="26" spans="1:10" s="11" customFormat="1" ht="37.5" customHeight="1">
      <c r="A26" s="394">
        <v>3110</v>
      </c>
      <c r="B26" s="395"/>
      <c r="C26" s="418" t="str">
        <f>'6.1-6.2.'!B50</f>
        <v>Придбання обладнання і предметів довгострокового користування</v>
      </c>
      <c r="D26" s="419"/>
      <c r="E26" s="248">
        <v>313.8</v>
      </c>
      <c r="F26" s="248">
        <f>'14-15'!C40</f>
        <v>290</v>
      </c>
      <c r="G26" s="248">
        <f>'14-15'!H40</f>
        <v>280</v>
      </c>
      <c r="H26" s="257">
        <v>121</v>
      </c>
      <c r="I26" s="424" t="s">
        <v>275</v>
      </c>
      <c r="J26" s="424"/>
    </row>
    <row r="27" spans="1:10" s="11" customFormat="1" ht="13.5">
      <c r="A27" s="394"/>
      <c r="B27" s="395"/>
      <c r="C27" s="409" t="s">
        <v>224</v>
      </c>
      <c r="D27" s="410"/>
      <c r="E27" s="258">
        <f>SUM(E13:E26)</f>
        <v>15034.6</v>
      </c>
      <c r="F27" s="258">
        <f>SUM(F13:F26)</f>
        <v>17448.8</v>
      </c>
      <c r="G27" s="258">
        <f>SUM(G13:G26)</f>
        <v>20163.9</v>
      </c>
      <c r="H27" s="258">
        <f>SUM(H13:H26)</f>
        <v>4845.8</v>
      </c>
      <c r="I27" s="413"/>
      <c r="J27" s="414"/>
    </row>
    <row r="28" spans="1:10" ht="15" customHeight="1">
      <c r="A28" s="23" t="s">
        <v>105</v>
      </c>
      <c r="B28" s="23"/>
      <c r="C28" s="23"/>
      <c r="D28" s="23"/>
      <c r="E28" s="23"/>
      <c r="F28" s="23"/>
      <c r="G28" s="23"/>
      <c r="H28" s="23"/>
      <c r="I28" s="23"/>
      <c r="J28" s="23"/>
    </row>
    <row r="29" spans="1:10" s="3" customFormat="1" ht="58.5" customHeight="1">
      <c r="A29" s="126" t="s">
        <v>12</v>
      </c>
      <c r="B29" s="266" t="s">
        <v>16</v>
      </c>
      <c r="C29" s="267"/>
      <c r="D29" s="268"/>
      <c r="E29" s="126" t="s">
        <v>14</v>
      </c>
      <c r="F29" s="320" t="s">
        <v>15</v>
      </c>
      <c r="G29" s="320"/>
      <c r="H29" s="320"/>
      <c r="I29" s="184" t="s">
        <v>212</v>
      </c>
      <c r="J29" s="166" t="s">
        <v>213</v>
      </c>
    </row>
    <row r="30" spans="1:10" s="3" customFormat="1" ht="13.5">
      <c r="A30" s="66">
        <v>1</v>
      </c>
      <c r="B30" s="317">
        <v>2</v>
      </c>
      <c r="C30" s="318"/>
      <c r="D30" s="319"/>
      <c r="E30" s="66">
        <v>3</v>
      </c>
      <c r="F30" s="317">
        <v>4</v>
      </c>
      <c r="G30" s="318"/>
      <c r="H30" s="319"/>
      <c r="I30" s="28">
        <v>5</v>
      </c>
      <c r="J30" s="28">
        <v>6</v>
      </c>
    </row>
    <row r="31" spans="1:10" s="3" customFormat="1" ht="13.5">
      <c r="A31" s="66"/>
      <c r="B31" s="406" t="str">
        <f>'8.1'!B7</f>
        <v>затрат</v>
      </c>
      <c r="C31" s="406"/>
      <c r="D31" s="406"/>
      <c r="E31" s="66"/>
      <c r="F31" s="309"/>
      <c r="G31" s="309"/>
      <c r="H31" s="309"/>
      <c r="I31" s="109"/>
      <c r="J31" s="109"/>
    </row>
    <row r="32" spans="1:10" s="3" customFormat="1" ht="49.5" customHeight="1">
      <c r="A32" s="126"/>
      <c r="B32" s="401" t="str">
        <f>'8.1'!B8</f>
        <v>кількість дитячо-юнацьких спортивних шкіл фізкультурно-спортивних товариств, яким надається фінансова підтримка з бюджету</v>
      </c>
      <c r="C32" s="401"/>
      <c r="D32" s="401"/>
      <c r="E32" s="126" t="str">
        <f>'8.1'!C8</f>
        <v>од.</v>
      </c>
      <c r="F32" s="310" t="s">
        <v>256</v>
      </c>
      <c r="G32" s="310"/>
      <c r="H32" s="310"/>
      <c r="I32" s="109">
        <f>'8.1'!M8</f>
        <v>7</v>
      </c>
      <c r="J32" s="109">
        <v>7</v>
      </c>
    </row>
    <row r="33" spans="1:10" s="3" customFormat="1" ht="48" customHeight="1">
      <c r="A33" s="126"/>
      <c r="B33" s="401" t="str">
        <f>'8.1'!B9</f>
        <v>обсяг витрат на фінансову підтримку дитячо-юнацьких спортивних шкіл фізкультурно-спортивних товариств</v>
      </c>
      <c r="C33" s="401"/>
      <c r="D33" s="401"/>
      <c r="E33" s="126" t="str">
        <f>'8.1'!C9</f>
        <v>грн.</v>
      </c>
      <c r="F33" s="310" t="s">
        <v>258</v>
      </c>
      <c r="G33" s="310"/>
      <c r="H33" s="310"/>
      <c r="I33" s="109">
        <f>'8.1'!O9</f>
        <v>20163900</v>
      </c>
      <c r="J33" s="109">
        <v>24568300</v>
      </c>
    </row>
    <row r="34" spans="1:10" s="3" customFormat="1" ht="48" customHeight="1">
      <c r="A34" s="126"/>
      <c r="B34" s="401" t="str">
        <f>'8.1'!B10</f>
        <v>кількість штатних працівників дитячо-юнацьких спортивних шкіл фізкультурно-спортивних товариств, яким надається фінансова підтримка з бюджету</v>
      </c>
      <c r="C34" s="401"/>
      <c r="D34" s="401"/>
      <c r="E34" s="126" t="str">
        <f>'8.1'!C10</f>
        <v>од.</v>
      </c>
      <c r="F34" s="310" t="s">
        <v>259</v>
      </c>
      <c r="G34" s="310"/>
      <c r="H34" s="310"/>
      <c r="I34" s="109">
        <f>'8.1'!M10</f>
        <v>134</v>
      </c>
      <c r="J34" s="109">
        <v>134</v>
      </c>
    </row>
    <row r="35" spans="1:10" s="3" customFormat="1" ht="18" customHeight="1">
      <c r="A35" s="140"/>
      <c r="B35" s="401" t="str">
        <f>'8.1'!B11</f>
        <v>у тому числі тренерів</v>
      </c>
      <c r="C35" s="401"/>
      <c r="D35" s="401"/>
      <c r="E35" s="126" t="str">
        <f>'8.1'!C11</f>
        <v>од.</v>
      </c>
      <c r="F35" s="310" t="s">
        <v>260</v>
      </c>
      <c r="G35" s="310"/>
      <c r="H35" s="310"/>
      <c r="I35" s="109">
        <f>'8.1'!M11</f>
        <v>85.5</v>
      </c>
      <c r="J35" s="109">
        <v>85.5</v>
      </c>
    </row>
    <row r="36" spans="1:10" s="3" customFormat="1" ht="24.75" customHeight="1">
      <c r="A36" s="175"/>
      <c r="B36" s="406" t="str">
        <f>'8.1'!B12</f>
        <v>продукту</v>
      </c>
      <c r="C36" s="406"/>
      <c r="D36" s="406"/>
      <c r="E36" s="126">
        <f>'8.1'!C12</f>
        <v>0</v>
      </c>
      <c r="F36" s="310"/>
      <c r="G36" s="310"/>
      <c r="H36" s="310"/>
      <c r="I36" s="109">
        <f>'8.1'!M12</f>
        <v>0</v>
      </c>
      <c r="J36" s="109"/>
    </row>
    <row r="37" spans="1:10" s="3" customFormat="1" ht="53.25" customHeight="1">
      <c r="A37" s="140"/>
      <c r="B37" s="401" t="str">
        <f>'8.1'!B13</f>
        <v>середньорічна кількість учнів дитячо-юнацьких спортивних шкіл фізкультурно-спортивних товариств, яким надається фінансова підтримка з бюджету</v>
      </c>
      <c r="C37" s="401"/>
      <c r="D37" s="401"/>
      <c r="E37" s="126" t="str">
        <f>'8.1'!C13</f>
        <v>осіб</v>
      </c>
      <c r="F37" s="310" t="s">
        <v>262</v>
      </c>
      <c r="G37" s="310"/>
      <c r="H37" s="310"/>
      <c r="I37" s="109">
        <f>'8.1'!M13</f>
        <v>1900</v>
      </c>
      <c r="J37" s="109">
        <v>1900</v>
      </c>
    </row>
    <row r="38" spans="1:10" s="3" customFormat="1" ht="63" customHeight="1">
      <c r="A38" s="175"/>
      <c r="B38" s="401" t="str">
        <f>'8.1'!B14</f>
        <v>кількість учнів дитячо-юнацьких спортивних шкіл фізкультурно-спортивних товариств, яким надається фінансова підтримка з бюджету, що взяли участь у регіональних спортивних змаганнях</v>
      </c>
      <c r="C38" s="401"/>
      <c r="D38" s="401"/>
      <c r="E38" s="126" t="str">
        <f>'8.1'!C14</f>
        <v>осіб</v>
      </c>
      <c r="F38" s="310" t="s">
        <v>263</v>
      </c>
      <c r="G38" s="310"/>
      <c r="H38" s="310"/>
      <c r="I38" s="109">
        <f>'8.1'!M14</f>
        <v>1330</v>
      </c>
      <c r="J38" s="109">
        <v>1330</v>
      </c>
    </row>
    <row r="39" spans="1:10" s="3" customFormat="1" ht="67.5" customHeight="1">
      <c r="A39" s="175"/>
      <c r="B39" s="401" t="str">
        <f>'8.1'!B15</f>
        <v>кількість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v>
      </c>
      <c r="C39" s="401"/>
      <c r="D39" s="401"/>
      <c r="E39" s="126" t="str">
        <f>'8.1'!C15</f>
        <v>шт.</v>
      </c>
      <c r="F39" s="310" t="s">
        <v>265</v>
      </c>
      <c r="G39" s="310"/>
      <c r="H39" s="310"/>
      <c r="I39" s="109">
        <f>'8.1'!M15</f>
        <v>1642</v>
      </c>
      <c r="J39" s="109">
        <v>1642</v>
      </c>
    </row>
    <row r="40" spans="1:10" s="3" customFormat="1" ht="18.75" customHeight="1">
      <c r="A40" s="175"/>
      <c r="B40" s="406" t="str">
        <f>'8.1'!B16</f>
        <v>ефективності</v>
      </c>
      <c r="C40" s="406"/>
      <c r="D40" s="406"/>
      <c r="E40" s="126">
        <f>'8.1'!C16</f>
        <v>0</v>
      </c>
      <c r="F40" s="310"/>
      <c r="G40" s="310"/>
      <c r="H40" s="310"/>
      <c r="I40" s="109">
        <f>'8.1'!M16</f>
        <v>0</v>
      </c>
      <c r="J40" s="109"/>
    </row>
    <row r="41" spans="1:10" s="3" customFormat="1" ht="58.5" customHeight="1">
      <c r="A41" s="175"/>
      <c r="B41" s="401" t="str">
        <f>'8.1'!B17</f>
        <v>середні витрати на фінансову підтримку однієї дитячо-юнацької спортивної школи фізкультурно-спортивного товариства, якій надається фінансова підтримка з бюджету, з розрахунку на одного працівника</v>
      </c>
      <c r="C41" s="401"/>
      <c r="D41" s="401"/>
      <c r="E41" s="126" t="str">
        <f>'8.1'!C17</f>
        <v>грн.</v>
      </c>
      <c r="F41" s="310" t="s">
        <v>258</v>
      </c>
      <c r="G41" s="310"/>
      <c r="H41" s="310"/>
      <c r="I41" s="109">
        <f>'8.1'!M17</f>
        <v>148387.3</v>
      </c>
      <c r="J41" s="109">
        <f>J33/J34/7</f>
        <v>26192.2</v>
      </c>
    </row>
    <row r="42" spans="1:10" s="3" customFormat="1" ht="57" customHeight="1">
      <c r="A42" s="175"/>
      <c r="B42" s="401" t="str">
        <f>'8.1'!B18</f>
        <v>середньомісячна заробітна плата працівника дитячо-юнацької спортивної школи фізкультурно-спортивного товариства, якому надається фінансова підтримка з бюджету</v>
      </c>
      <c r="C42" s="401"/>
      <c r="D42" s="401"/>
      <c r="E42" s="126" t="str">
        <f>'8.1'!C18</f>
        <v>грн.</v>
      </c>
      <c r="F42" s="310" t="s">
        <v>266</v>
      </c>
      <c r="G42" s="310"/>
      <c r="H42" s="310"/>
      <c r="I42" s="109">
        <f>'8.1'!M18</f>
        <v>7557</v>
      </c>
      <c r="J42" s="109">
        <f>15382100/12/134</f>
        <v>9566</v>
      </c>
    </row>
    <row r="43" spans="1:10" s="3" customFormat="1" ht="63.75" customHeight="1">
      <c r="A43" s="175"/>
      <c r="B43" s="401" t="str">
        <f>'8.1'!B19</f>
        <v>середні витрати на навчально-тренувальну роботу у дитячо-юнацьких спортивних школах фізкультурно-спортивних товариств, яким надається фінансова підтримка з бюджету, у розрахунку на одного учня</v>
      </c>
      <c r="C43" s="401"/>
      <c r="D43" s="401"/>
      <c r="E43" s="126" t="str">
        <f>'8.1'!C19</f>
        <v>грн.</v>
      </c>
      <c r="F43" s="310" t="s">
        <v>267</v>
      </c>
      <c r="G43" s="310"/>
      <c r="H43" s="310"/>
      <c r="I43" s="109">
        <f>'8.1'!M19</f>
        <v>1020.6</v>
      </c>
      <c r="J43" s="109">
        <f>2183000/J37</f>
        <v>1148.9</v>
      </c>
    </row>
    <row r="44" spans="1:10" s="3" customFormat="1" ht="69" customHeight="1">
      <c r="A44" s="175"/>
      <c r="B44" s="401" t="str">
        <f>'8.1'!B20</f>
        <v>середні витрати на забезпечення участі одного учня дитячо-юнацьких спортивних шкіл фізкультурно-спортивних товариств, яким надається фінансова підтримка з бюджету, у регіональних спортивних змаганнях</v>
      </c>
      <c r="C44" s="401"/>
      <c r="D44" s="401"/>
      <c r="E44" s="126" t="str">
        <f>'8.1'!C20</f>
        <v>грн.</v>
      </c>
      <c r="F44" s="310" t="s">
        <v>267</v>
      </c>
      <c r="G44" s="310"/>
      <c r="H44" s="310"/>
      <c r="I44" s="109">
        <f>'8.1'!M20</f>
        <v>1458.1</v>
      </c>
      <c r="J44" s="109">
        <f>2183000/J38</f>
        <v>1641.4</v>
      </c>
    </row>
    <row r="45" spans="1:10" s="3" customFormat="1" ht="59.25" customHeight="1">
      <c r="A45" s="175"/>
      <c r="B45" s="401" t="str">
        <f>'8.1'!B21</f>
        <v>середня вартість одиниці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v>
      </c>
      <c r="C45" s="401"/>
      <c r="D45" s="401"/>
      <c r="E45" s="126" t="str">
        <f>'8.1'!C21</f>
        <v>грн.</v>
      </c>
      <c r="F45" s="310" t="s">
        <v>265</v>
      </c>
      <c r="G45" s="310"/>
      <c r="H45" s="310"/>
      <c r="I45" s="109">
        <f>'8.1'!M21</f>
        <v>1000</v>
      </c>
      <c r="J45" s="109">
        <v>1200</v>
      </c>
    </row>
    <row r="46" spans="1:10" s="3" customFormat="1" ht="18" customHeight="1">
      <c r="A46" s="175"/>
      <c r="B46" s="406" t="str">
        <f>'8.1'!B22</f>
        <v>якості</v>
      </c>
      <c r="C46" s="406"/>
      <c r="D46" s="406"/>
      <c r="E46" s="126">
        <f>'8.1'!C22</f>
        <v>0</v>
      </c>
      <c r="F46" s="310"/>
      <c r="G46" s="310"/>
      <c r="H46" s="310"/>
      <c r="I46" s="109">
        <f>'8.1'!M22</f>
        <v>0</v>
      </c>
      <c r="J46" s="109"/>
    </row>
    <row r="47" spans="1:10" s="3" customFormat="1" ht="57" customHeight="1">
      <c r="A47" s="175"/>
      <c r="B47" s="401" t="str">
        <f>'8.1'!B23</f>
        <v>кількість підготовлених у дитячо-юнацьких спортивних школах фізкультурно-спортивних товариств, яким надається фінансова підтримка з бюджету, майстрів спорту України/кандидатів у майстри спорту України</v>
      </c>
      <c r="C47" s="401"/>
      <c r="D47" s="401"/>
      <c r="E47" s="126" t="str">
        <f>'8.1'!C23</f>
        <v>осіб</v>
      </c>
      <c r="F47" s="310" t="s">
        <v>263</v>
      </c>
      <c r="G47" s="310"/>
      <c r="H47" s="310"/>
      <c r="I47" s="109">
        <f>'8.1'!M23</f>
        <v>26</v>
      </c>
      <c r="J47" s="109">
        <v>26</v>
      </c>
    </row>
    <row r="48" spans="1:10" s="3" customFormat="1" ht="60" customHeight="1">
      <c r="A48" s="175"/>
      <c r="B48" s="401" t="str">
        <f>'8.1'!B24</f>
        <v>кількість учнів дитячо-юнацьких спортивних шкіл фізкультурно-спортивних товариств, яким надається фінансова підтримка з бюджету, які здобули призові місця в регіональних спортивних змаганнях</v>
      </c>
      <c r="C48" s="401"/>
      <c r="D48" s="401"/>
      <c r="E48" s="126" t="str">
        <f>'8.1'!C24</f>
        <v>осіб</v>
      </c>
      <c r="F48" s="310" t="s">
        <v>263</v>
      </c>
      <c r="G48" s="310"/>
      <c r="H48" s="310"/>
      <c r="I48" s="109">
        <f>'8.1'!M24</f>
        <v>564</v>
      </c>
      <c r="J48" s="109">
        <v>564</v>
      </c>
    </row>
    <row r="49" spans="1:10" s="3" customFormat="1" ht="51" customHeight="1">
      <c r="A49" s="175"/>
      <c r="B49" s="401" t="str">
        <f>'8.1'!B25</f>
        <v>динаміка кількості учнів дитячо-юнацьких спортивних шкіл фізкультурно-спортивних товариств, яким надається фінансова підтримка з бюджету, порівняно з минулим роком</v>
      </c>
      <c r="C49" s="401"/>
      <c r="D49" s="401"/>
      <c r="E49" s="126" t="str">
        <f>'8.1'!C25</f>
        <v>%</v>
      </c>
      <c r="F49" s="311" t="s">
        <v>262</v>
      </c>
      <c r="G49" s="312"/>
      <c r="H49" s="313"/>
      <c r="I49" s="109">
        <f>'8.1'!M25</f>
        <v>0</v>
      </c>
      <c r="J49" s="109"/>
    </row>
    <row r="50" spans="1:10" s="3" customFormat="1" ht="13.5">
      <c r="A50" s="223"/>
      <c r="B50" s="224"/>
      <c r="C50" s="224"/>
      <c r="D50" s="224"/>
      <c r="E50" s="225"/>
      <c r="F50" s="226"/>
      <c r="G50" s="226"/>
      <c r="H50" s="226"/>
      <c r="I50" s="227"/>
      <c r="J50" s="227"/>
    </row>
    <row r="51" spans="1:10" s="3" customFormat="1" ht="28.5" customHeight="1">
      <c r="A51" s="399" t="s">
        <v>214</v>
      </c>
      <c r="B51" s="399"/>
      <c r="C51" s="399"/>
      <c r="D51" s="399"/>
      <c r="E51" s="399"/>
      <c r="F51" s="399"/>
      <c r="G51" s="399"/>
      <c r="H51" s="399"/>
      <c r="I51" s="399"/>
      <c r="J51" s="399"/>
    </row>
    <row r="52" spans="1:10" s="3" customFormat="1" ht="36" customHeight="1">
      <c r="A52" s="294" t="s">
        <v>276</v>
      </c>
      <c r="B52" s="294"/>
      <c r="C52" s="294"/>
      <c r="D52" s="294"/>
      <c r="E52" s="294"/>
      <c r="F52" s="294"/>
      <c r="G52" s="294"/>
      <c r="H52" s="294"/>
      <c r="I52" s="294"/>
      <c r="J52" s="294"/>
    </row>
    <row r="53" spans="1:10" s="3" customFormat="1" ht="15">
      <c r="A53" s="85"/>
      <c r="B53" s="85"/>
      <c r="C53" s="85"/>
      <c r="D53" s="85"/>
      <c r="E53" s="85"/>
      <c r="F53" s="85"/>
      <c r="G53" s="85"/>
      <c r="H53" s="85"/>
      <c r="I53" s="85"/>
      <c r="J53" s="85"/>
    </row>
    <row r="54" spans="1:10" s="3" customFormat="1" ht="15">
      <c r="A54" s="92"/>
      <c r="B54" s="92"/>
      <c r="C54" s="93"/>
      <c r="D54" s="93"/>
      <c r="E54" s="24"/>
      <c r="F54" s="24"/>
      <c r="G54" s="24"/>
      <c r="H54" s="96"/>
      <c r="I54" s="96"/>
      <c r="J54" s="96"/>
    </row>
    <row r="55" spans="1:10" s="19" customFormat="1" ht="15">
      <c r="A55" s="27" t="s">
        <v>215</v>
      </c>
      <c r="B55" s="27"/>
      <c r="E55" s="22"/>
      <c r="F55" s="22"/>
      <c r="G55" s="22"/>
      <c r="H55" s="22"/>
      <c r="I55" s="22"/>
      <c r="J55" s="4" t="s">
        <v>110</v>
      </c>
    </row>
    <row r="56" spans="1:10" s="3" customFormat="1" ht="13.5">
      <c r="A56" s="402" t="s">
        <v>4</v>
      </c>
      <c r="B56" s="403"/>
      <c r="C56" s="280" t="s">
        <v>16</v>
      </c>
      <c r="D56" s="282"/>
      <c r="E56" s="284" t="s">
        <v>162</v>
      </c>
      <c r="F56" s="284"/>
      <c r="G56" s="284" t="s">
        <v>172</v>
      </c>
      <c r="H56" s="284"/>
      <c r="I56" s="284" t="s">
        <v>216</v>
      </c>
      <c r="J56" s="284"/>
    </row>
    <row r="57" spans="1:10" s="3" customFormat="1" ht="49.5" customHeight="1">
      <c r="A57" s="404"/>
      <c r="B57" s="405"/>
      <c r="C57" s="274"/>
      <c r="D57" s="276"/>
      <c r="E57" s="166" t="s">
        <v>22</v>
      </c>
      <c r="F57" s="166" t="s">
        <v>147</v>
      </c>
      <c r="G57" s="166" t="s">
        <v>22</v>
      </c>
      <c r="H57" s="166" t="s">
        <v>147</v>
      </c>
      <c r="I57" s="284"/>
      <c r="J57" s="284"/>
    </row>
    <row r="58" spans="1:10" s="3" customFormat="1" ht="13.5">
      <c r="A58" s="286">
        <v>1</v>
      </c>
      <c r="B58" s="288"/>
      <c r="C58" s="286">
        <v>2</v>
      </c>
      <c r="D58" s="288"/>
      <c r="E58" s="28">
        <v>3</v>
      </c>
      <c r="F58" s="28">
        <v>4</v>
      </c>
      <c r="G58" s="28">
        <v>5</v>
      </c>
      <c r="H58" s="28">
        <v>6</v>
      </c>
      <c r="I58" s="400">
        <v>7</v>
      </c>
      <c r="J58" s="400"/>
    </row>
    <row r="59" spans="1:10" s="3" customFormat="1" ht="66" customHeight="1">
      <c r="A59" s="416">
        <f>A13</f>
        <v>2111</v>
      </c>
      <c r="B59" s="417"/>
      <c r="C59" s="407" t="str">
        <f>C13</f>
        <v>Заробітна плата</v>
      </c>
      <c r="D59" s="415"/>
      <c r="E59" s="259">
        <v>13500</v>
      </c>
      <c r="F59" s="259">
        <v>1000</v>
      </c>
      <c r="G59" s="259">
        <v>14000</v>
      </c>
      <c r="H59" s="259">
        <v>1000</v>
      </c>
      <c r="I59" s="420" t="str">
        <f>I13</f>
        <v>Постанова КМУ № 755 від 14.08.2019 Деякі питання оплати праці ДЮСШ - згідно коефіціентів підвищення посадових окладів в повному обсязі</v>
      </c>
      <c r="J59" s="423"/>
    </row>
    <row r="60" spans="1:10" s="3" customFormat="1" ht="13.5">
      <c r="A60" s="286">
        <f aca="true" t="shared" si="0" ref="A60:A72">A14</f>
        <v>2120</v>
      </c>
      <c r="B60" s="288"/>
      <c r="C60" s="407" t="str">
        <f aca="true" t="shared" si="1" ref="C60:C72">C14</f>
        <v>Нарахування на оплату праці</v>
      </c>
      <c r="D60" s="415"/>
      <c r="E60" s="248">
        <v>2970</v>
      </c>
      <c r="F60" s="248">
        <v>220</v>
      </c>
      <c r="G60" s="248">
        <v>3080</v>
      </c>
      <c r="H60" s="248">
        <v>220</v>
      </c>
      <c r="I60" s="420" t="str">
        <f>I14</f>
        <v>ЄСВ</v>
      </c>
      <c r="J60" s="423"/>
    </row>
    <row r="61" spans="1:10" s="3" customFormat="1" ht="13.5">
      <c r="A61" s="286">
        <f t="shared" si="0"/>
        <v>2210</v>
      </c>
      <c r="B61" s="288"/>
      <c r="C61" s="407" t="str">
        <f t="shared" si="1"/>
        <v>Предмети, матеріали, обладнання та інвентар</v>
      </c>
      <c r="D61" s="415"/>
      <c r="E61" s="248">
        <v>1510</v>
      </c>
      <c r="F61" s="248"/>
      <c r="G61" s="248">
        <v>1550</v>
      </c>
      <c r="H61" s="248"/>
      <c r="I61" s="425"/>
      <c r="J61" s="426"/>
    </row>
    <row r="62" spans="1:10" s="3" customFormat="1" ht="21" customHeight="1">
      <c r="A62" s="286">
        <f t="shared" si="0"/>
        <v>2220</v>
      </c>
      <c r="B62" s="288"/>
      <c r="C62" s="407" t="str">
        <f t="shared" si="1"/>
        <v>Медикаменти та перев'язувальні матеріали</v>
      </c>
      <c r="D62" s="415"/>
      <c r="E62" s="248">
        <v>99.5</v>
      </c>
      <c r="F62" s="248"/>
      <c r="G62" s="248">
        <v>103</v>
      </c>
      <c r="H62" s="248"/>
      <c r="I62" s="425"/>
      <c r="J62" s="426"/>
    </row>
    <row r="63" spans="1:10" s="3" customFormat="1" ht="13.5">
      <c r="A63" s="286">
        <f t="shared" si="0"/>
        <v>2240</v>
      </c>
      <c r="B63" s="288"/>
      <c r="C63" s="407" t="str">
        <f t="shared" si="1"/>
        <v>Оплата послуг (крім комунальних)</v>
      </c>
      <c r="D63" s="415"/>
      <c r="E63" s="248">
        <v>1320</v>
      </c>
      <c r="F63" s="248"/>
      <c r="G63" s="248">
        <v>1400</v>
      </c>
      <c r="H63" s="248"/>
      <c r="I63" s="425"/>
      <c r="J63" s="426"/>
    </row>
    <row r="64" spans="1:10" s="3" customFormat="1" ht="13.5">
      <c r="A64" s="286">
        <f t="shared" si="0"/>
        <v>2250</v>
      </c>
      <c r="B64" s="288"/>
      <c r="C64" s="407" t="str">
        <f t="shared" si="1"/>
        <v>Видатки на відрядження</v>
      </c>
      <c r="D64" s="415"/>
      <c r="E64" s="248">
        <v>26</v>
      </c>
      <c r="F64" s="248"/>
      <c r="G64" s="248">
        <v>30</v>
      </c>
      <c r="H64" s="248"/>
      <c r="I64" s="425"/>
      <c r="J64" s="426"/>
    </row>
    <row r="65" spans="1:10" s="3" customFormat="1" ht="13.5">
      <c r="A65" s="286">
        <f t="shared" si="0"/>
        <v>2271</v>
      </c>
      <c r="B65" s="288"/>
      <c r="C65" s="407" t="str">
        <f t="shared" si="1"/>
        <v>Оплата теплопостачання</v>
      </c>
      <c r="D65" s="415"/>
      <c r="E65" s="248">
        <v>10</v>
      </c>
      <c r="F65" s="248"/>
      <c r="G65" s="248">
        <v>15</v>
      </c>
      <c r="H65" s="248"/>
      <c r="I65" s="425"/>
      <c r="J65" s="426"/>
    </row>
    <row r="66" spans="1:10" s="3" customFormat="1" ht="25.5" customHeight="1">
      <c r="A66" s="286">
        <f t="shared" si="0"/>
        <v>2272</v>
      </c>
      <c r="B66" s="288"/>
      <c r="C66" s="407" t="str">
        <f t="shared" si="1"/>
        <v>Оплата водопостачання та водовідведення</v>
      </c>
      <c r="D66" s="415"/>
      <c r="E66" s="248">
        <v>18</v>
      </c>
      <c r="F66" s="248"/>
      <c r="G66" s="248">
        <v>20</v>
      </c>
      <c r="H66" s="248"/>
      <c r="I66" s="425"/>
      <c r="J66" s="426"/>
    </row>
    <row r="67" spans="1:10" s="3" customFormat="1" ht="13.5">
      <c r="A67" s="286">
        <f t="shared" si="0"/>
        <v>2273</v>
      </c>
      <c r="B67" s="288"/>
      <c r="C67" s="407" t="str">
        <f t="shared" si="1"/>
        <v>Оплата електроенергії</v>
      </c>
      <c r="D67" s="415"/>
      <c r="E67" s="248">
        <v>180</v>
      </c>
      <c r="F67" s="248"/>
      <c r="G67" s="248">
        <v>200</v>
      </c>
      <c r="H67" s="248"/>
      <c r="I67" s="425"/>
      <c r="J67" s="426"/>
    </row>
    <row r="68" spans="1:10" s="3" customFormat="1" ht="13.5">
      <c r="A68" s="286">
        <f t="shared" si="0"/>
        <v>2274</v>
      </c>
      <c r="B68" s="288"/>
      <c r="C68" s="407" t="str">
        <f t="shared" si="1"/>
        <v>Оплата природного газу</v>
      </c>
      <c r="D68" s="415"/>
      <c r="E68" s="248">
        <v>65</v>
      </c>
      <c r="F68" s="248"/>
      <c r="G68" s="248">
        <v>100</v>
      </c>
      <c r="H68" s="248"/>
      <c r="I68" s="425"/>
      <c r="J68" s="426"/>
    </row>
    <row r="69" spans="1:10" s="3" customFormat="1" ht="13.5">
      <c r="A69" s="286">
        <f t="shared" si="0"/>
        <v>2275</v>
      </c>
      <c r="B69" s="288"/>
      <c r="C69" s="407" t="str">
        <f t="shared" si="1"/>
        <v>Оплата інших енергоносіїв та інших комунальних послуг</v>
      </c>
      <c r="D69" s="415"/>
      <c r="E69" s="248">
        <v>1.5</v>
      </c>
      <c r="F69" s="248"/>
      <c r="G69" s="248">
        <v>2</v>
      </c>
      <c r="H69" s="248"/>
      <c r="I69" s="425"/>
      <c r="J69" s="426"/>
    </row>
    <row r="70" spans="1:10" s="3" customFormat="1" ht="48.75" customHeight="1">
      <c r="A70" s="286">
        <f t="shared" si="0"/>
        <v>2282</v>
      </c>
      <c r="B70" s="288"/>
      <c r="C70" s="407" t="str">
        <f t="shared" si="1"/>
        <v>Окремі заходи по реалізації державних (регіональних) програм, не віднесені до заходів розвитку</v>
      </c>
      <c r="D70" s="415"/>
      <c r="E70" s="248">
        <v>2300</v>
      </c>
      <c r="F70" s="248">
        <v>200</v>
      </c>
      <c r="G70" s="248">
        <v>2500</v>
      </c>
      <c r="H70" s="248">
        <v>200</v>
      </c>
      <c r="I70" s="420" t="str">
        <f>I24</f>
        <v>Забезпечення в повному обсязі харчування, проживання,проїзду під час участі в Чемпіонатах України</v>
      </c>
      <c r="J70" s="423"/>
    </row>
    <row r="71" spans="1:10" s="3" customFormat="1" ht="21" customHeight="1">
      <c r="A71" s="286">
        <f t="shared" si="0"/>
        <v>2800</v>
      </c>
      <c r="B71" s="288"/>
      <c r="C71" s="407" t="str">
        <f t="shared" si="1"/>
        <v>Інші поточні видатки</v>
      </c>
      <c r="D71" s="415"/>
      <c r="E71" s="249"/>
      <c r="F71" s="249"/>
      <c r="G71" s="249"/>
      <c r="H71" s="249"/>
      <c r="I71" s="393"/>
      <c r="J71" s="393"/>
    </row>
    <row r="72" spans="1:10" s="3" customFormat="1" ht="36.75" customHeight="1">
      <c r="A72" s="286">
        <f t="shared" si="0"/>
        <v>3110</v>
      </c>
      <c r="B72" s="288"/>
      <c r="C72" s="407" t="str">
        <f t="shared" si="1"/>
        <v>Придбання обладнання і предметів довгострокового користування</v>
      </c>
      <c r="D72" s="415"/>
      <c r="E72" s="249"/>
      <c r="F72" s="257">
        <v>300</v>
      </c>
      <c r="G72" s="249"/>
      <c r="H72" s="257">
        <v>400</v>
      </c>
      <c r="I72" s="420" t="str">
        <f>I26</f>
        <v>Придбання довгостроково спортивного інвентаря</v>
      </c>
      <c r="J72" s="423"/>
    </row>
    <row r="73" spans="1:10" s="3" customFormat="1" ht="13.5">
      <c r="A73" s="394"/>
      <c r="B73" s="395"/>
      <c r="C73" s="409" t="s">
        <v>224</v>
      </c>
      <c r="D73" s="410"/>
      <c r="E73" s="258">
        <f>SUM(E59:E72)</f>
        <v>22000</v>
      </c>
      <c r="F73" s="258">
        <f>SUM(F59:F72)</f>
        <v>1720</v>
      </c>
      <c r="G73" s="258">
        <f>SUM(G59:G72)</f>
        <v>23000</v>
      </c>
      <c r="H73" s="258">
        <f>SUM(H59:H72)</f>
        <v>1820</v>
      </c>
      <c r="I73" s="393"/>
      <c r="J73" s="393"/>
    </row>
    <row r="74" spans="1:10" s="1" customFormat="1" ht="15" customHeight="1">
      <c r="A74" s="23" t="s">
        <v>148</v>
      </c>
      <c r="B74" s="23"/>
      <c r="C74" s="23"/>
      <c r="D74" s="23"/>
      <c r="E74" s="23"/>
      <c r="F74" s="23"/>
      <c r="G74" s="23"/>
      <c r="H74" s="23"/>
      <c r="I74" s="23"/>
      <c r="J74" s="23"/>
    </row>
    <row r="75" spans="1:10" s="3" customFormat="1" ht="90" customHeight="1">
      <c r="A75" s="126" t="s">
        <v>12</v>
      </c>
      <c r="B75" s="266" t="s">
        <v>16</v>
      </c>
      <c r="C75" s="267"/>
      <c r="D75" s="268"/>
      <c r="E75" s="126" t="s">
        <v>14</v>
      </c>
      <c r="F75" s="126" t="s">
        <v>15</v>
      </c>
      <c r="G75" s="166" t="s">
        <v>163</v>
      </c>
      <c r="H75" s="166" t="s">
        <v>164</v>
      </c>
      <c r="I75" s="166" t="s">
        <v>217</v>
      </c>
      <c r="J75" s="166" t="s">
        <v>218</v>
      </c>
    </row>
    <row r="76" spans="1:10" s="3" customFormat="1" ht="13.5">
      <c r="A76" s="66">
        <v>1</v>
      </c>
      <c r="B76" s="317">
        <v>2</v>
      </c>
      <c r="C76" s="318"/>
      <c r="D76" s="319"/>
      <c r="E76" s="66">
        <v>3</v>
      </c>
      <c r="F76" s="66">
        <v>4</v>
      </c>
      <c r="G76" s="66">
        <v>5</v>
      </c>
      <c r="H76" s="66">
        <v>6</v>
      </c>
      <c r="I76" s="66">
        <v>7</v>
      </c>
      <c r="J76" s="66">
        <v>8</v>
      </c>
    </row>
    <row r="77" spans="1:10" s="3" customFormat="1" ht="13.5">
      <c r="A77" s="66"/>
      <c r="B77" s="396" t="str">
        <f>B31</f>
        <v>затрат</v>
      </c>
      <c r="C77" s="397"/>
      <c r="D77" s="398"/>
      <c r="E77" s="66"/>
      <c r="F77" s="66"/>
      <c r="G77" s="176"/>
      <c r="H77" s="176"/>
      <c r="I77" s="176"/>
      <c r="J77" s="176"/>
    </row>
    <row r="78" spans="1:10" s="3" customFormat="1" ht="60.75" customHeight="1">
      <c r="A78" s="66"/>
      <c r="B78" s="390" t="str">
        <f aca="true" t="shared" si="2" ref="B78:B95">B32</f>
        <v>кількість дитячо-юнацьких спортивних шкіл фізкультурно-спортивних товариств, яким надається фінансова підтримка з бюджету</v>
      </c>
      <c r="C78" s="391"/>
      <c r="D78" s="392"/>
      <c r="E78" s="66" t="str">
        <f>E32</f>
        <v>од.</v>
      </c>
      <c r="F78" s="237" t="str">
        <f>F32</f>
        <v>мережа розпорядників і одержувачів коштів</v>
      </c>
      <c r="G78" s="250">
        <f>'8.2'!G7</f>
        <v>7</v>
      </c>
      <c r="H78" s="176">
        <v>7</v>
      </c>
      <c r="I78" s="250">
        <f>'8.2'!J7</f>
        <v>7</v>
      </c>
      <c r="J78" s="176">
        <v>7</v>
      </c>
    </row>
    <row r="79" spans="1:10" s="3" customFormat="1" ht="39" customHeight="1">
      <c r="A79" s="126"/>
      <c r="B79" s="390" t="str">
        <f t="shared" si="2"/>
        <v>обсяг витрат на фінансову підтримку дитячо-юнацьких спортивних шкіл фізкультурно-спортивних товариств</v>
      </c>
      <c r="C79" s="391"/>
      <c r="D79" s="392"/>
      <c r="E79" s="66" t="str">
        <f aca="true" t="shared" si="3" ref="E79:F95">E33</f>
        <v>грн.</v>
      </c>
      <c r="F79" s="237" t="str">
        <f t="shared" si="3"/>
        <v>план використання бюджетних коштів</v>
      </c>
      <c r="G79" s="250">
        <f>'8.2'!G8</f>
        <v>22000000</v>
      </c>
      <c r="H79" s="176">
        <v>23720000</v>
      </c>
      <c r="I79" s="250">
        <f>'8.2'!J8</f>
        <v>23000000</v>
      </c>
      <c r="J79" s="176">
        <v>24820000</v>
      </c>
    </row>
    <row r="80" spans="1:10" s="3" customFormat="1" ht="45" customHeight="1">
      <c r="A80" s="126"/>
      <c r="B80" s="390" t="str">
        <f t="shared" si="2"/>
        <v>кількість штатних працівників дитячо-юнацьких спортивних шкіл фізкультурно-спортивних товариств, яким надається фінансова підтримка з бюджету</v>
      </c>
      <c r="C80" s="391"/>
      <c r="D80" s="392"/>
      <c r="E80" s="66" t="str">
        <f t="shared" si="3"/>
        <v>од.</v>
      </c>
      <c r="F80" s="237" t="str">
        <f t="shared" si="3"/>
        <v>штатний розпис</v>
      </c>
      <c r="G80" s="250">
        <f>'8.2'!G9</f>
        <v>134</v>
      </c>
      <c r="H80" s="176">
        <v>134</v>
      </c>
      <c r="I80" s="250">
        <f>'8.2'!J9</f>
        <v>134</v>
      </c>
      <c r="J80" s="176">
        <v>134</v>
      </c>
    </row>
    <row r="81" spans="1:10" s="3" customFormat="1" ht="43.5" customHeight="1">
      <c r="A81" s="126"/>
      <c r="B81" s="390" t="str">
        <f t="shared" si="2"/>
        <v>у тому числі тренерів</v>
      </c>
      <c r="C81" s="391"/>
      <c r="D81" s="392"/>
      <c r="E81" s="66" t="str">
        <f t="shared" si="3"/>
        <v>од.</v>
      </c>
      <c r="F81" s="237" t="str">
        <f t="shared" si="3"/>
        <v>тарифікаційний список тренерів-викладачів</v>
      </c>
      <c r="G81" s="250">
        <f>'8.2'!G10</f>
        <v>85.5</v>
      </c>
      <c r="H81" s="176">
        <v>85.5</v>
      </c>
      <c r="I81" s="250">
        <f>'8.2'!J10</f>
        <v>85.5</v>
      </c>
      <c r="J81" s="176">
        <v>85.5</v>
      </c>
    </row>
    <row r="82" spans="1:10" s="3" customFormat="1" ht="19.5" customHeight="1">
      <c r="A82" s="140"/>
      <c r="B82" s="396" t="str">
        <f t="shared" si="2"/>
        <v>продукту</v>
      </c>
      <c r="C82" s="397"/>
      <c r="D82" s="398"/>
      <c r="E82" s="66">
        <f t="shared" si="3"/>
        <v>0</v>
      </c>
      <c r="F82" s="237">
        <f t="shared" si="3"/>
        <v>0</v>
      </c>
      <c r="G82" s="250">
        <f>'8.2'!G11</f>
        <v>0</v>
      </c>
      <c r="H82" s="176"/>
      <c r="I82" s="250">
        <f>'8.2'!J11</f>
        <v>0</v>
      </c>
      <c r="J82" s="176"/>
    </row>
    <row r="83" spans="1:10" s="3" customFormat="1" ht="51" customHeight="1">
      <c r="A83" s="175"/>
      <c r="B83" s="390" t="str">
        <f t="shared" si="2"/>
        <v>середньорічна кількість учнів дитячо-юнацьких спортивних шкіл фізкультурно-спортивних товариств, яким надається фінансова підтримка з бюджету</v>
      </c>
      <c r="C83" s="391"/>
      <c r="D83" s="392"/>
      <c r="E83" s="66" t="str">
        <f t="shared" si="3"/>
        <v>осіб</v>
      </c>
      <c r="F83" s="237" t="str">
        <f t="shared" si="3"/>
        <v>список дітей</v>
      </c>
      <c r="G83" s="250">
        <f>'8.2'!G12</f>
        <v>1900</v>
      </c>
      <c r="H83" s="176">
        <v>1900</v>
      </c>
      <c r="I83" s="250">
        <f>'8.2'!J12</f>
        <v>1900</v>
      </c>
      <c r="J83" s="176">
        <v>1900</v>
      </c>
    </row>
    <row r="84" spans="1:10" s="3" customFormat="1" ht="54" customHeight="1">
      <c r="A84" s="175"/>
      <c r="B84" s="390" t="str">
        <f t="shared" si="2"/>
        <v>кількість учнів дитячо-юнацьких спортивних шкіл фізкультурно-спортивних товариств, яким надається фінансова підтримка з бюджету, що взяли участь у регіональних спортивних змаганнях</v>
      </c>
      <c r="C84" s="391"/>
      <c r="D84" s="392"/>
      <c r="E84" s="66" t="str">
        <f t="shared" si="3"/>
        <v>осіб</v>
      </c>
      <c r="F84" s="237" t="str">
        <f t="shared" si="3"/>
        <v>внутрішній облік</v>
      </c>
      <c r="G84" s="250">
        <f>'8.2'!G13</f>
        <v>1330</v>
      </c>
      <c r="H84" s="176">
        <v>1330</v>
      </c>
      <c r="I84" s="250">
        <f>'8.2'!J13</f>
        <v>1330</v>
      </c>
      <c r="J84" s="176">
        <v>1330</v>
      </c>
    </row>
    <row r="85" spans="1:10" s="3" customFormat="1" ht="61.5" customHeight="1">
      <c r="A85" s="175"/>
      <c r="B85" s="390" t="str">
        <f t="shared" si="2"/>
        <v>кількість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v>
      </c>
      <c r="C85" s="391"/>
      <c r="D85" s="392"/>
      <c r="E85" s="66" t="str">
        <f t="shared" si="3"/>
        <v>шт.</v>
      </c>
      <c r="F85" s="237" t="str">
        <f t="shared" si="3"/>
        <v>товарна накладна</v>
      </c>
      <c r="G85" s="250">
        <f>'8.2'!G14</f>
        <v>1642</v>
      </c>
      <c r="H85" s="176">
        <v>1642</v>
      </c>
      <c r="I85" s="250">
        <f>'8.2'!J14</f>
        <v>1642</v>
      </c>
      <c r="J85" s="176">
        <v>1642</v>
      </c>
    </row>
    <row r="86" spans="1:10" s="3" customFormat="1" ht="21" customHeight="1">
      <c r="A86" s="175"/>
      <c r="B86" s="396" t="str">
        <f t="shared" si="2"/>
        <v>ефективності</v>
      </c>
      <c r="C86" s="397"/>
      <c r="D86" s="398"/>
      <c r="E86" s="66">
        <f t="shared" si="3"/>
        <v>0</v>
      </c>
      <c r="F86" s="237">
        <f t="shared" si="3"/>
        <v>0</v>
      </c>
      <c r="G86" s="250">
        <f>'8.2'!G15</f>
        <v>0</v>
      </c>
      <c r="H86" s="176"/>
      <c r="I86" s="250">
        <f>'8.2'!J15</f>
        <v>0</v>
      </c>
      <c r="J86" s="176"/>
    </row>
    <row r="87" spans="1:10" s="3" customFormat="1" ht="63.75" customHeight="1">
      <c r="A87" s="175"/>
      <c r="B87" s="390" t="str">
        <f t="shared" si="2"/>
        <v>середні витрати на фінансову підтримку однієї дитячо-юнацької спортивної школи фізкультурно-спортивного товариства, якій надається фінансова підтримка з бюджету, з розрахунку на одного працівника</v>
      </c>
      <c r="C87" s="391"/>
      <c r="D87" s="392"/>
      <c r="E87" s="66" t="str">
        <f t="shared" si="3"/>
        <v>грн.</v>
      </c>
      <c r="F87" s="237" t="str">
        <f t="shared" si="3"/>
        <v>план використання бюджетних коштів</v>
      </c>
      <c r="G87" s="250">
        <f>'8.2'!G16</f>
        <v>164179.1</v>
      </c>
      <c r="H87" s="250">
        <f>H79/H80</f>
        <v>177014.93</v>
      </c>
      <c r="I87" s="250">
        <f>'8.2'!J16</f>
        <v>171641.79</v>
      </c>
      <c r="J87" s="250">
        <f>J79/J78/J80</f>
        <v>26460.55</v>
      </c>
    </row>
    <row r="88" spans="1:10" s="3" customFormat="1" ht="56.25" customHeight="1">
      <c r="A88" s="140"/>
      <c r="B88" s="390" t="str">
        <f t="shared" si="2"/>
        <v>середньомісячна заробітна плата працівника дитячо-юнацької спортивної школи фізкультурно-спортивного товариства, якому надається фінансова підтримка з бюджету</v>
      </c>
      <c r="C88" s="391"/>
      <c r="D88" s="392"/>
      <c r="E88" s="66" t="str">
        <f t="shared" si="3"/>
        <v>грн.</v>
      </c>
      <c r="F88" s="237" t="str">
        <f t="shared" si="3"/>
        <v>відомість нарахувань та утримань заробітної плати</v>
      </c>
      <c r="G88" s="250">
        <f>'8.2'!G17</f>
        <v>8395.52</v>
      </c>
      <c r="H88" s="250">
        <f>14500000/12/134</f>
        <v>9017.41</v>
      </c>
      <c r="I88" s="250">
        <f>'8.2'!J17</f>
        <v>8706.47</v>
      </c>
      <c r="J88" s="250">
        <f>15000000/12/134</f>
        <v>9328.36</v>
      </c>
    </row>
    <row r="89" spans="1:10" s="3" customFormat="1" ht="73.5" customHeight="1">
      <c r="A89" s="140"/>
      <c r="B89" s="390" t="str">
        <f t="shared" si="2"/>
        <v>середні витрати на навчально-тренувальну роботу у дитячо-юнацьких спортивних школах фізкультурно-спортивних товариств, яким надається фінансова підтримка з бюджету, у розрахунку на одного учня</v>
      </c>
      <c r="C89" s="391"/>
      <c r="D89" s="392"/>
      <c r="E89" s="66" t="str">
        <f t="shared" si="3"/>
        <v>грн.</v>
      </c>
      <c r="F89" s="237" t="str">
        <f t="shared" si="3"/>
        <v>розрахунок до кошторису</v>
      </c>
      <c r="G89" s="250">
        <f>'8.2'!G18</f>
        <v>1210.53</v>
      </c>
      <c r="H89" s="250">
        <f>2500000/1900</f>
        <v>1315.79</v>
      </c>
      <c r="I89" s="250">
        <f>'8.2'!J18</f>
        <v>1315.79</v>
      </c>
      <c r="J89" s="250">
        <f>2700000/1900</f>
        <v>1421.05</v>
      </c>
    </row>
    <row r="90" spans="1:10" s="3" customFormat="1" ht="59.25" customHeight="1">
      <c r="A90" s="140"/>
      <c r="B90" s="390" t="str">
        <f t="shared" si="2"/>
        <v>середні витрати на забезпечення участі одного учня дитячо-юнацьких спортивних шкіл фізкультурно-спортивних товариств, яким надається фінансова підтримка з бюджету, у регіональних спортивних змаганнях</v>
      </c>
      <c r="C90" s="391"/>
      <c r="D90" s="392"/>
      <c r="E90" s="66" t="str">
        <f t="shared" si="3"/>
        <v>грн.</v>
      </c>
      <c r="F90" s="237" t="str">
        <f t="shared" si="3"/>
        <v>розрахунок до кошторису</v>
      </c>
      <c r="G90" s="250">
        <f>'8.2'!G19</f>
        <v>1729.32</v>
      </c>
      <c r="H90" s="250">
        <f>2500000/1330</f>
        <v>1879.7</v>
      </c>
      <c r="I90" s="250">
        <f>'8.2'!J19</f>
        <v>1879.7</v>
      </c>
      <c r="J90" s="250">
        <f>2700000/1330</f>
        <v>2030.08</v>
      </c>
    </row>
    <row r="91" spans="1:10" s="3" customFormat="1" ht="66" customHeight="1">
      <c r="A91" s="140"/>
      <c r="B91" s="390" t="str">
        <f t="shared" si="2"/>
        <v>середня вартість одиниці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v>
      </c>
      <c r="C91" s="391"/>
      <c r="D91" s="392"/>
      <c r="E91" s="66" t="str">
        <f t="shared" si="3"/>
        <v>грн.</v>
      </c>
      <c r="F91" s="237" t="str">
        <f t="shared" si="3"/>
        <v>товарна накладна</v>
      </c>
      <c r="G91" s="250">
        <f>'8.2'!G20</f>
        <v>1100</v>
      </c>
      <c r="H91" s="250">
        <v>1100</v>
      </c>
      <c r="I91" s="250">
        <f>'8.2'!J20</f>
        <v>1200</v>
      </c>
      <c r="J91" s="250">
        <v>1200</v>
      </c>
    </row>
    <row r="92" spans="1:10" s="3" customFormat="1" ht="22.5" customHeight="1">
      <c r="A92" s="140"/>
      <c r="B92" s="396" t="str">
        <f t="shared" si="2"/>
        <v>якості</v>
      </c>
      <c r="C92" s="397"/>
      <c r="D92" s="398"/>
      <c r="E92" s="66">
        <f t="shared" si="3"/>
        <v>0</v>
      </c>
      <c r="F92" s="237">
        <f t="shared" si="3"/>
        <v>0</v>
      </c>
      <c r="G92" s="250">
        <f>'8.2'!G21</f>
        <v>0</v>
      </c>
      <c r="H92" s="176"/>
      <c r="I92" s="250">
        <f>'8.2'!J21</f>
        <v>0</v>
      </c>
      <c r="J92" s="176"/>
    </row>
    <row r="93" spans="1:10" s="3" customFormat="1" ht="63.75" customHeight="1">
      <c r="A93" s="140"/>
      <c r="B93" s="390" t="str">
        <f t="shared" si="2"/>
        <v>кількість підготовлених у дитячо-юнацьких спортивних школах фізкультурно-спортивних товариств, яким надається фінансова підтримка з бюджету, майстрів спорту України/кандидатів у майстри спорту України</v>
      </c>
      <c r="C93" s="391"/>
      <c r="D93" s="392"/>
      <c r="E93" s="66" t="str">
        <f t="shared" si="3"/>
        <v>осіб</v>
      </c>
      <c r="F93" s="237" t="str">
        <f t="shared" si="3"/>
        <v>внутрішній облік</v>
      </c>
      <c r="G93" s="250">
        <f>'8.2'!G22</f>
        <v>26</v>
      </c>
      <c r="H93" s="176">
        <v>26</v>
      </c>
      <c r="I93" s="250">
        <f>'8.2'!J22</f>
        <v>26</v>
      </c>
      <c r="J93" s="176">
        <v>26</v>
      </c>
    </row>
    <row r="94" spans="1:10" s="3" customFormat="1" ht="59.25" customHeight="1">
      <c r="A94" s="140"/>
      <c r="B94" s="390" t="str">
        <f t="shared" si="2"/>
        <v>кількість учнів дитячо-юнацьких спортивних шкіл фізкультурно-спортивних товариств, яким надається фінансова підтримка з бюджету, які здобули призові місця в регіональних спортивних змаганнях</v>
      </c>
      <c r="C94" s="391"/>
      <c r="D94" s="392"/>
      <c r="E94" s="66" t="str">
        <f t="shared" si="3"/>
        <v>осіб</v>
      </c>
      <c r="F94" s="237" t="str">
        <f t="shared" si="3"/>
        <v>внутрішній облік</v>
      </c>
      <c r="G94" s="250">
        <f>'8.2'!G23</f>
        <v>564</v>
      </c>
      <c r="H94" s="236">
        <v>564</v>
      </c>
      <c r="I94" s="250">
        <f>'8.2'!J23</f>
        <v>564</v>
      </c>
      <c r="J94" s="176">
        <v>564</v>
      </c>
    </row>
    <row r="95" spans="1:10" s="3" customFormat="1" ht="57" customHeight="1">
      <c r="A95" s="140"/>
      <c r="B95" s="390" t="str">
        <f t="shared" si="2"/>
        <v>динаміка кількості учнів дитячо-юнацьких спортивних шкіл фізкультурно-спортивних товариств, яким надається фінансова підтримка з бюджету, порівняно з минулим роком</v>
      </c>
      <c r="C95" s="391"/>
      <c r="D95" s="392"/>
      <c r="E95" s="66" t="str">
        <f t="shared" si="3"/>
        <v>%</v>
      </c>
      <c r="F95" s="237" t="str">
        <f t="shared" si="3"/>
        <v>список дітей</v>
      </c>
      <c r="G95" s="250">
        <f>'8.2'!G24</f>
        <v>0</v>
      </c>
      <c r="H95" s="236"/>
      <c r="I95" s="250">
        <f>'8.2'!J24</f>
        <v>0</v>
      </c>
      <c r="J95" s="176"/>
    </row>
    <row r="96" spans="1:10" s="3" customFormat="1" ht="13.5">
      <c r="A96" s="233"/>
      <c r="B96" s="234"/>
      <c r="C96" s="234"/>
      <c r="D96" s="234"/>
      <c r="E96" s="215"/>
      <c r="F96" s="235"/>
      <c r="G96" s="236"/>
      <c r="H96" s="236"/>
      <c r="I96" s="236"/>
      <c r="J96" s="236"/>
    </row>
    <row r="97" spans="1:10" s="3" customFormat="1" ht="28.5" customHeight="1">
      <c r="A97" s="399" t="s">
        <v>219</v>
      </c>
      <c r="B97" s="399"/>
      <c r="C97" s="399"/>
      <c r="D97" s="399"/>
      <c r="E97" s="399"/>
      <c r="F97" s="399"/>
      <c r="G97" s="399"/>
      <c r="H97" s="399"/>
      <c r="I97" s="399"/>
      <c r="J97" s="399"/>
    </row>
    <row r="98" spans="1:10" s="3" customFormat="1" ht="15">
      <c r="A98" s="294" t="s">
        <v>283</v>
      </c>
      <c r="B98" s="294"/>
      <c r="C98" s="294"/>
      <c r="D98" s="294"/>
      <c r="E98" s="294"/>
      <c r="F98" s="294"/>
      <c r="G98" s="294"/>
      <c r="H98" s="294"/>
      <c r="I98" s="294"/>
      <c r="J98" s="294"/>
    </row>
    <row r="99" spans="1:10" s="6" customFormat="1" ht="12.75">
      <c r="A99" s="92"/>
      <c r="B99" s="92"/>
      <c r="C99" s="92"/>
      <c r="D99" s="92"/>
      <c r="E99" s="260"/>
      <c r="F99" s="260"/>
      <c r="G99" s="260"/>
      <c r="H99" s="260"/>
      <c r="I99" s="260"/>
      <c r="J99" s="4"/>
    </row>
    <row r="100" spans="1:10" s="3" customFormat="1" ht="13.5">
      <c r="A100" s="80"/>
      <c r="B100" s="80"/>
      <c r="C100" s="161"/>
      <c r="D100" s="161"/>
      <c r="E100" s="24"/>
      <c r="F100" s="24"/>
      <c r="G100" s="24"/>
      <c r="H100" s="24"/>
      <c r="I100" s="92"/>
      <c r="J100" s="92"/>
    </row>
    <row r="101" spans="1:10" s="14" customFormat="1" ht="15" customHeight="1">
      <c r="A101" s="17" t="s">
        <v>6</v>
      </c>
      <c r="B101" s="17"/>
      <c r="G101" s="15"/>
      <c r="I101" s="228" t="str">
        <f>'14-15'!J53</f>
        <v>ЕРФАН В.Й.</v>
      </c>
      <c r="J101" s="16"/>
    </row>
    <row r="102" spans="1:10" s="7" customFormat="1" ht="12.75">
      <c r="A102" s="21"/>
      <c r="B102" s="21"/>
      <c r="G102" s="5" t="s">
        <v>1</v>
      </c>
      <c r="I102" s="13" t="s">
        <v>2</v>
      </c>
      <c r="J102" s="55"/>
    </row>
    <row r="103" spans="1:10" s="7" customFormat="1" ht="12.75">
      <c r="A103" s="21"/>
      <c r="B103" s="21"/>
      <c r="G103" s="5"/>
      <c r="I103" s="13"/>
      <c r="J103" s="55"/>
    </row>
    <row r="104" spans="1:10" s="14" customFormat="1" ht="15" customHeight="1">
      <c r="A104" s="9" t="s">
        <v>7</v>
      </c>
      <c r="B104" s="9"/>
      <c r="G104" s="18"/>
      <c r="I104" s="228" t="str">
        <f>'14-15'!J56</f>
        <v>ДЗЯМКА М.І.</v>
      </c>
      <c r="J104" s="16"/>
    </row>
    <row r="105" spans="7:10" s="3" customFormat="1" ht="12.75">
      <c r="G105" s="5" t="s">
        <v>1</v>
      </c>
      <c r="I105" s="13" t="s">
        <v>2</v>
      </c>
      <c r="J105" s="55"/>
    </row>
  </sheetData>
  <mergeCells count="180">
    <mergeCell ref="I72:J72"/>
    <mergeCell ref="I67:J67"/>
    <mergeCell ref="I68:J68"/>
    <mergeCell ref="I69:J69"/>
    <mergeCell ref="I70:J70"/>
    <mergeCell ref="I63:J63"/>
    <mergeCell ref="I64:J64"/>
    <mergeCell ref="I65:J65"/>
    <mergeCell ref="I66:J66"/>
    <mergeCell ref="I59:J59"/>
    <mergeCell ref="I60:J60"/>
    <mergeCell ref="I61:J61"/>
    <mergeCell ref="I62:J62"/>
    <mergeCell ref="C68:D68"/>
    <mergeCell ref="C69:D69"/>
    <mergeCell ref="C70:D70"/>
    <mergeCell ref="C72:D72"/>
    <mergeCell ref="A72:B72"/>
    <mergeCell ref="C59:D59"/>
    <mergeCell ref="C60:D60"/>
    <mergeCell ref="C61:D61"/>
    <mergeCell ref="C62:D62"/>
    <mergeCell ref="C63:D63"/>
    <mergeCell ref="C64:D64"/>
    <mergeCell ref="C65:D65"/>
    <mergeCell ref="C66:D66"/>
    <mergeCell ref="C67:D67"/>
    <mergeCell ref="A67:B67"/>
    <mergeCell ref="A68:B68"/>
    <mergeCell ref="A69:B69"/>
    <mergeCell ref="A70:B70"/>
    <mergeCell ref="A63:B63"/>
    <mergeCell ref="A64:B64"/>
    <mergeCell ref="A65:B65"/>
    <mergeCell ref="A66:B66"/>
    <mergeCell ref="A59:B59"/>
    <mergeCell ref="A60:B60"/>
    <mergeCell ref="A61:B61"/>
    <mergeCell ref="A62:B62"/>
    <mergeCell ref="I26:J26"/>
    <mergeCell ref="I22:J22"/>
    <mergeCell ref="I23:J23"/>
    <mergeCell ref="I24:J24"/>
    <mergeCell ref="I25:J25"/>
    <mergeCell ref="I17:J17"/>
    <mergeCell ref="I18:J18"/>
    <mergeCell ref="I19:J19"/>
    <mergeCell ref="I20:J20"/>
    <mergeCell ref="I13:J13"/>
    <mergeCell ref="I14:J14"/>
    <mergeCell ref="I15:J15"/>
    <mergeCell ref="I16:J16"/>
    <mergeCell ref="C23:D23"/>
    <mergeCell ref="C24:D24"/>
    <mergeCell ref="C25:D25"/>
    <mergeCell ref="C26:D26"/>
    <mergeCell ref="A26:B26"/>
    <mergeCell ref="C13:D13"/>
    <mergeCell ref="C14:D14"/>
    <mergeCell ref="C15:D15"/>
    <mergeCell ref="C16:D16"/>
    <mergeCell ref="C17:D17"/>
    <mergeCell ref="C18:D18"/>
    <mergeCell ref="C19:D19"/>
    <mergeCell ref="C20:D20"/>
    <mergeCell ref="C22:D22"/>
    <mergeCell ref="A22:B22"/>
    <mergeCell ref="A23:B23"/>
    <mergeCell ref="A24:B24"/>
    <mergeCell ref="A25:B25"/>
    <mergeCell ref="A17:B17"/>
    <mergeCell ref="A18:B18"/>
    <mergeCell ref="A19:B19"/>
    <mergeCell ref="A20:B20"/>
    <mergeCell ref="A13:B13"/>
    <mergeCell ref="A14:B14"/>
    <mergeCell ref="A15:B15"/>
    <mergeCell ref="A16:B16"/>
    <mergeCell ref="I12:J12"/>
    <mergeCell ref="C56:D57"/>
    <mergeCell ref="A52:J52"/>
    <mergeCell ref="F44:H44"/>
    <mergeCell ref="A56:B57"/>
    <mergeCell ref="G56:H56"/>
    <mergeCell ref="I56:J57"/>
    <mergeCell ref="B45:D45"/>
    <mergeCell ref="B46:D46"/>
    <mergeCell ref="B47:D47"/>
    <mergeCell ref="G10:H10"/>
    <mergeCell ref="I10:J11"/>
    <mergeCell ref="E10:E11"/>
    <mergeCell ref="F10:F11"/>
    <mergeCell ref="I27:J27"/>
    <mergeCell ref="F29:H29"/>
    <mergeCell ref="C71:D71"/>
    <mergeCell ref="C73:D73"/>
    <mergeCell ref="C58:D58"/>
    <mergeCell ref="B41:D41"/>
    <mergeCell ref="B42:D42"/>
    <mergeCell ref="B43:D43"/>
    <mergeCell ref="B44:D44"/>
    <mergeCell ref="F39:H39"/>
    <mergeCell ref="A21:B21"/>
    <mergeCell ref="H3:I3"/>
    <mergeCell ref="H2:I2"/>
    <mergeCell ref="H4:I4"/>
    <mergeCell ref="H7:I7"/>
    <mergeCell ref="H6:I6"/>
    <mergeCell ref="I21:J21"/>
    <mergeCell ref="H5:I5"/>
    <mergeCell ref="C10:D11"/>
    <mergeCell ref="C12:D12"/>
    <mergeCell ref="B81:D81"/>
    <mergeCell ref="A27:B27"/>
    <mergeCell ref="B37:D37"/>
    <mergeCell ref="B31:D31"/>
    <mergeCell ref="B32:D32"/>
    <mergeCell ref="B33:D33"/>
    <mergeCell ref="B34:D34"/>
    <mergeCell ref="B29:D29"/>
    <mergeCell ref="A58:B58"/>
    <mergeCell ref="A71:B71"/>
    <mergeCell ref="A97:J97"/>
    <mergeCell ref="B76:D76"/>
    <mergeCell ref="B77:D77"/>
    <mergeCell ref="A98:J98"/>
    <mergeCell ref="B82:D82"/>
    <mergeCell ref="B78:D78"/>
    <mergeCell ref="B79:D79"/>
    <mergeCell ref="B93:D93"/>
    <mergeCell ref="B87:D87"/>
    <mergeCell ref="B89:D89"/>
    <mergeCell ref="F40:H40"/>
    <mergeCell ref="B30:D30"/>
    <mergeCell ref="F30:H30"/>
    <mergeCell ref="F32:H32"/>
    <mergeCell ref="F37:H37"/>
    <mergeCell ref="B38:D38"/>
    <mergeCell ref="B39:D39"/>
    <mergeCell ref="B40:D40"/>
    <mergeCell ref="F31:H31"/>
    <mergeCell ref="F38:H38"/>
    <mergeCell ref="A10:B11"/>
    <mergeCell ref="F36:H36"/>
    <mergeCell ref="B35:D35"/>
    <mergeCell ref="B36:D36"/>
    <mergeCell ref="F34:H34"/>
    <mergeCell ref="F35:H35"/>
    <mergeCell ref="F33:H33"/>
    <mergeCell ref="A12:B12"/>
    <mergeCell ref="C21:D21"/>
    <mergeCell ref="C27:D27"/>
    <mergeCell ref="E56:F56"/>
    <mergeCell ref="F45:H45"/>
    <mergeCell ref="F46:H46"/>
    <mergeCell ref="F47:H47"/>
    <mergeCell ref="B92:D92"/>
    <mergeCell ref="B90:D90"/>
    <mergeCell ref="B91:D91"/>
    <mergeCell ref="B88:D88"/>
    <mergeCell ref="B83:D83"/>
    <mergeCell ref="F41:H41"/>
    <mergeCell ref="A51:J51"/>
    <mergeCell ref="F42:H42"/>
    <mergeCell ref="I58:J58"/>
    <mergeCell ref="B48:D48"/>
    <mergeCell ref="B49:D49"/>
    <mergeCell ref="F48:H48"/>
    <mergeCell ref="F49:H49"/>
    <mergeCell ref="F43:H43"/>
    <mergeCell ref="B94:D94"/>
    <mergeCell ref="B95:D95"/>
    <mergeCell ref="B80:D80"/>
    <mergeCell ref="I71:J71"/>
    <mergeCell ref="I73:J73"/>
    <mergeCell ref="B75:D75"/>
    <mergeCell ref="A73:B73"/>
    <mergeCell ref="B85:D85"/>
    <mergeCell ref="B86:D86"/>
    <mergeCell ref="B84:D84"/>
  </mergeCells>
  <printOptions horizontalCentered="1"/>
  <pageMargins left="0.1968503937007874" right="0.1968503937007874" top="0.7874015748031497" bottom="0.1968503937007874" header="0" footer="0"/>
  <pageSetup fitToHeight="0" horizontalDpi="300" verticalDpi="300" orientation="landscape" paperSize="9" scale="77" r:id="rId1"/>
  <rowBreaks count="5" manualBreakCount="5">
    <brk id="22" max="9" man="1"/>
    <brk id="39" max="255" man="1"/>
    <brk id="49" max="255" man="1"/>
    <brk id="75" max="255" man="1"/>
    <brk id="88" max="255" man="1"/>
  </rowBreaks>
</worksheet>
</file>

<file path=xl/worksheets/sheet2.xml><?xml version="1.0" encoding="utf-8"?>
<worksheet xmlns="http://schemas.openxmlformats.org/spreadsheetml/2006/main" xmlns:r="http://schemas.openxmlformats.org/officeDocument/2006/relationships">
  <dimension ref="A1:J19"/>
  <sheetViews>
    <sheetView showZeros="0" zoomScaleSheetLayoutView="90" workbookViewId="0" topLeftCell="A1">
      <selection activeCell="H6" sqref="H6"/>
    </sheetView>
  </sheetViews>
  <sheetFormatPr defaultColWidth="9.00390625" defaultRowHeight="12.75"/>
  <cols>
    <col min="1" max="1" width="9.375" style="56" customWidth="1"/>
    <col min="2" max="2" width="69.625" style="56" customWidth="1"/>
    <col min="3" max="10" width="13.50390625" style="56" customWidth="1"/>
    <col min="11" max="16384" width="9.125" style="56" customWidth="1"/>
  </cols>
  <sheetData>
    <row r="1" spans="1:10" ht="15">
      <c r="A1" s="152"/>
      <c r="B1" s="153"/>
      <c r="C1" s="154"/>
      <c r="D1" s="154"/>
      <c r="E1" s="154"/>
      <c r="F1" s="154"/>
      <c r="G1" s="142"/>
      <c r="H1" s="142"/>
      <c r="I1" s="142"/>
      <c r="J1" s="142"/>
    </row>
    <row r="2" spans="1:10" s="76" customFormat="1" ht="15">
      <c r="A2" s="61" t="s">
        <v>186</v>
      </c>
      <c r="B2" s="61"/>
      <c r="C2" s="61"/>
      <c r="D2" s="61"/>
      <c r="E2" s="61"/>
      <c r="F2" s="61"/>
      <c r="G2" s="106"/>
      <c r="H2" s="106"/>
      <c r="I2" s="106"/>
      <c r="J2" s="36" t="s">
        <v>110</v>
      </c>
    </row>
    <row r="3" spans="1:10" ht="15.75" customHeight="1">
      <c r="A3" s="284" t="s">
        <v>4</v>
      </c>
      <c r="B3" s="284" t="s">
        <v>16</v>
      </c>
      <c r="C3" s="284" t="s">
        <v>162</v>
      </c>
      <c r="D3" s="284"/>
      <c r="E3" s="284"/>
      <c r="F3" s="285"/>
      <c r="G3" s="284" t="s">
        <v>172</v>
      </c>
      <c r="H3" s="284"/>
      <c r="I3" s="284"/>
      <c r="J3" s="284"/>
    </row>
    <row r="4" spans="1:10" ht="41.25">
      <c r="A4" s="285"/>
      <c r="B4" s="284"/>
      <c r="C4" s="185" t="s">
        <v>24</v>
      </c>
      <c r="D4" s="126" t="s">
        <v>25</v>
      </c>
      <c r="E4" s="166" t="s">
        <v>114</v>
      </c>
      <c r="F4" s="166" t="s">
        <v>115</v>
      </c>
      <c r="G4" s="185" t="s">
        <v>24</v>
      </c>
      <c r="H4" s="126" t="s">
        <v>25</v>
      </c>
      <c r="I4" s="166" t="s">
        <v>114</v>
      </c>
      <c r="J4" s="166" t="s">
        <v>116</v>
      </c>
    </row>
    <row r="5" spans="1:10" ht="15">
      <c r="A5" s="28">
        <v>1</v>
      </c>
      <c r="B5" s="28">
        <v>2</v>
      </c>
      <c r="C5" s="28">
        <v>3</v>
      </c>
      <c r="D5" s="28">
        <v>4</v>
      </c>
      <c r="E5" s="28">
        <v>5</v>
      </c>
      <c r="F5" s="28">
        <v>6</v>
      </c>
      <c r="G5" s="28">
        <v>7</v>
      </c>
      <c r="H5" s="28">
        <v>8</v>
      </c>
      <c r="I5" s="28">
        <v>9</v>
      </c>
      <c r="J5" s="28">
        <v>10</v>
      </c>
    </row>
    <row r="6" spans="1:10" s="82" customFormat="1" ht="13.5">
      <c r="A6" s="25"/>
      <c r="B6" s="73" t="s">
        <v>3</v>
      </c>
      <c r="C6" s="107">
        <v>22000</v>
      </c>
      <c r="D6" s="69" t="s">
        <v>158</v>
      </c>
      <c r="E6" s="69" t="s">
        <v>158</v>
      </c>
      <c r="F6" s="108">
        <f>C6</f>
        <v>22000</v>
      </c>
      <c r="G6" s="107">
        <v>23000</v>
      </c>
      <c r="H6" s="69" t="s">
        <v>158</v>
      </c>
      <c r="I6" s="69" t="s">
        <v>158</v>
      </c>
      <c r="J6" s="108">
        <f>G6</f>
        <v>23000</v>
      </c>
    </row>
    <row r="7" spans="1:10" s="82" customFormat="1" ht="13.5">
      <c r="A7" s="25"/>
      <c r="B7" s="73" t="s">
        <v>108</v>
      </c>
      <c r="C7" s="69" t="s">
        <v>158</v>
      </c>
      <c r="D7" s="108"/>
      <c r="E7" s="108"/>
      <c r="F7" s="108"/>
      <c r="G7" s="69" t="s">
        <v>158</v>
      </c>
      <c r="H7" s="108"/>
      <c r="I7" s="108"/>
      <c r="J7" s="108"/>
    </row>
    <row r="8" spans="1:10" s="82" customFormat="1" ht="26.25">
      <c r="A8" s="8">
        <v>25010100</v>
      </c>
      <c r="B8" s="77" t="s">
        <v>8</v>
      </c>
      <c r="C8" s="69" t="s">
        <v>158</v>
      </c>
      <c r="D8" s="108"/>
      <c r="E8" s="108"/>
      <c r="F8" s="108"/>
      <c r="G8" s="69" t="s">
        <v>158</v>
      </c>
      <c r="H8" s="108"/>
      <c r="I8" s="108"/>
      <c r="J8" s="108"/>
    </row>
    <row r="9" spans="1:10" s="35" customFormat="1" ht="13.5">
      <c r="A9" s="8">
        <v>25010200</v>
      </c>
      <c r="B9" s="77" t="s">
        <v>23</v>
      </c>
      <c r="C9" s="69" t="s">
        <v>158</v>
      </c>
      <c r="D9" s="108"/>
      <c r="E9" s="108"/>
      <c r="F9" s="108"/>
      <c r="G9" s="69" t="s">
        <v>158</v>
      </c>
      <c r="H9" s="108"/>
      <c r="I9" s="108"/>
      <c r="J9" s="108"/>
    </row>
    <row r="10" spans="1:10" s="35" customFormat="1" ht="13.5">
      <c r="A10" s="8">
        <v>25010300</v>
      </c>
      <c r="B10" s="77" t="s">
        <v>5</v>
      </c>
      <c r="C10" s="69" t="s">
        <v>158</v>
      </c>
      <c r="D10" s="108"/>
      <c r="E10" s="108"/>
      <c r="F10" s="108"/>
      <c r="G10" s="69" t="s">
        <v>158</v>
      </c>
      <c r="H10" s="108"/>
      <c r="I10" s="108"/>
      <c r="J10" s="108"/>
    </row>
    <row r="11" spans="1:10" s="35" customFormat="1" ht="26.25">
      <c r="A11" s="8">
        <v>25010400</v>
      </c>
      <c r="B11" s="77" t="s">
        <v>9</v>
      </c>
      <c r="C11" s="69" t="s">
        <v>158</v>
      </c>
      <c r="D11" s="108"/>
      <c r="E11" s="108"/>
      <c r="F11" s="108"/>
      <c r="G11" s="69" t="s">
        <v>158</v>
      </c>
      <c r="H11" s="108"/>
      <c r="I11" s="108"/>
      <c r="J11" s="108"/>
    </row>
    <row r="12" spans="1:10" s="35" customFormat="1" ht="13.5">
      <c r="A12" s="8">
        <v>25020100</v>
      </c>
      <c r="B12" s="77" t="s">
        <v>10</v>
      </c>
      <c r="C12" s="69" t="s">
        <v>158</v>
      </c>
      <c r="D12" s="108"/>
      <c r="E12" s="108"/>
      <c r="F12" s="108"/>
      <c r="G12" s="69" t="s">
        <v>158</v>
      </c>
      <c r="H12" s="108"/>
      <c r="I12" s="108"/>
      <c r="J12" s="108"/>
    </row>
    <row r="13" spans="1:10" s="35" customFormat="1" ht="26.25">
      <c r="A13" s="8">
        <v>25020200</v>
      </c>
      <c r="B13" s="78" t="s">
        <v>19</v>
      </c>
      <c r="C13" s="69" t="s">
        <v>158</v>
      </c>
      <c r="D13" s="108"/>
      <c r="E13" s="108"/>
      <c r="F13" s="108"/>
      <c r="G13" s="69" t="s">
        <v>158</v>
      </c>
      <c r="H13" s="108"/>
      <c r="I13" s="108"/>
      <c r="J13" s="108"/>
    </row>
    <row r="14" spans="1:10" s="35" customFormat="1" ht="39">
      <c r="A14" s="8">
        <v>25020300</v>
      </c>
      <c r="B14" s="78" t="s">
        <v>11</v>
      </c>
      <c r="C14" s="69" t="s">
        <v>158</v>
      </c>
      <c r="D14" s="108"/>
      <c r="E14" s="108"/>
      <c r="F14" s="108"/>
      <c r="G14" s="69" t="s">
        <v>158</v>
      </c>
      <c r="H14" s="108"/>
      <c r="I14" s="108"/>
      <c r="J14" s="108"/>
    </row>
    <row r="15" spans="1:10" s="35" customFormat="1" ht="13.5">
      <c r="A15" s="8"/>
      <c r="B15" s="72" t="s">
        <v>99</v>
      </c>
      <c r="C15" s="69" t="s">
        <v>158</v>
      </c>
      <c r="D15" s="108"/>
      <c r="E15" s="108"/>
      <c r="F15" s="108"/>
      <c r="G15" s="69" t="s">
        <v>158</v>
      </c>
      <c r="H15" s="108"/>
      <c r="I15" s="108"/>
      <c r="J15" s="108"/>
    </row>
    <row r="16" spans="1:10" s="82" customFormat="1" ht="26.25">
      <c r="A16" s="2">
        <v>602400</v>
      </c>
      <c r="B16" s="78" t="s">
        <v>21</v>
      </c>
      <c r="C16" s="69" t="s">
        <v>158</v>
      </c>
      <c r="D16" s="109"/>
      <c r="E16" s="109"/>
      <c r="F16" s="109"/>
      <c r="G16" s="69" t="s">
        <v>158</v>
      </c>
      <c r="H16" s="109"/>
      <c r="I16" s="109"/>
      <c r="J16" s="109"/>
    </row>
    <row r="17" spans="1:10" s="82" customFormat="1" ht="13.5">
      <c r="A17" s="2"/>
      <c r="B17" s="72" t="s">
        <v>113</v>
      </c>
      <c r="C17" s="69" t="s">
        <v>158</v>
      </c>
      <c r="D17" s="109"/>
      <c r="E17" s="109"/>
      <c r="F17" s="109"/>
      <c r="G17" s="69" t="s">
        <v>158</v>
      </c>
      <c r="H17" s="109"/>
      <c r="I17" s="109"/>
      <c r="J17" s="109"/>
    </row>
    <row r="18" spans="1:10" s="113" customFormat="1" ht="13.5">
      <c r="A18" s="29"/>
      <c r="B18" s="105" t="s">
        <v>111</v>
      </c>
      <c r="C18" s="160">
        <f>C6</f>
        <v>22000</v>
      </c>
      <c r="D18" s="160"/>
      <c r="E18" s="160"/>
      <c r="F18" s="160">
        <f>F6</f>
        <v>22000</v>
      </c>
      <c r="G18" s="160">
        <f>G6</f>
        <v>23000</v>
      </c>
      <c r="H18" s="160"/>
      <c r="I18" s="160"/>
      <c r="J18" s="160">
        <f>J6</f>
        <v>23000</v>
      </c>
    </row>
    <row r="19" spans="1:10" s="76" customFormat="1" ht="15">
      <c r="A19" s="74"/>
      <c r="B19" s="75"/>
      <c r="C19" s="61"/>
      <c r="D19" s="61"/>
      <c r="E19" s="61"/>
      <c r="F19" s="61"/>
      <c r="G19" s="61"/>
      <c r="H19" s="61"/>
      <c r="I19" s="61"/>
      <c r="J19" s="61"/>
    </row>
  </sheetData>
  <mergeCells count="4">
    <mergeCell ref="G3:J3"/>
    <mergeCell ref="A3:A4"/>
    <mergeCell ref="B3:B4"/>
    <mergeCell ref="C3:F3"/>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A1:N76"/>
  <sheetViews>
    <sheetView showZeros="0" zoomScaleSheetLayoutView="80" workbookViewId="0" topLeftCell="B2">
      <selection activeCell="K10" sqref="K10"/>
    </sheetView>
  </sheetViews>
  <sheetFormatPr defaultColWidth="9.00390625" defaultRowHeight="12.75"/>
  <cols>
    <col min="1" max="1" width="13.125" style="56" customWidth="1"/>
    <col min="2" max="2" width="43.00390625" style="56" customWidth="1"/>
    <col min="3" max="14" width="12.625" style="56" customWidth="1"/>
    <col min="15" max="16384" width="9.125" style="56" customWidth="1"/>
  </cols>
  <sheetData>
    <row r="1" spans="12:14" ht="15">
      <c r="L1" s="142"/>
      <c r="M1" s="142"/>
      <c r="N1" s="151"/>
    </row>
    <row r="2" spans="1:14" ht="15">
      <c r="A2" s="61" t="s">
        <v>157</v>
      </c>
      <c r="B2" s="61"/>
      <c r="C2" s="61"/>
      <c r="D2" s="61"/>
      <c r="E2" s="61"/>
      <c r="F2" s="61"/>
      <c r="G2" s="61"/>
      <c r="H2" s="61"/>
      <c r="I2" s="61"/>
      <c r="J2" s="61"/>
      <c r="L2" s="142"/>
      <c r="M2" s="142"/>
      <c r="N2" s="151"/>
    </row>
    <row r="3" spans="1:14" ht="15">
      <c r="A3" s="59" t="s">
        <v>187</v>
      </c>
      <c r="B3" s="60"/>
      <c r="C3" s="60"/>
      <c r="D3" s="60"/>
      <c r="E3" s="60"/>
      <c r="F3" s="60"/>
      <c r="G3" s="60"/>
      <c r="H3" s="60"/>
      <c r="I3" s="60"/>
      <c r="J3" s="60"/>
      <c r="K3" s="60"/>
      <c r="L3" s="62"/>
      <c r="M3" s="62"/>
      <c r="N3" s="36" t="s">
        <v>110</v>
      </c>
    </row>
    <row r="4" spans="1:14" s="82" customFormat="1" ht="13.5">
      <c r="A4" s="263" t="s">
        <v>155</v>
      </c>
      <c r="B4" s="263" t="s">
        <v>98</v>
      </c>
      <c r="C4" s="301" t="s">
        <v>169</v>
      </c>
      <c r="D4" s="283"/>
      <c r="E4" s="283"/>
      <c r="F4" s="279"/>
      <c r="G4" s="301" t="s">
        <v>170</v>
      </c>
      <c r="H4" s="283"/>
      <c r="I4" s="283"/>
      <c r="J4" s="279"/>
      <c r="K4" s="301" t="s">
        <v>171</v>
      </c>
      <c r="L4" s="283"/>
      <c r="M4" s="283"/>
      <c r="N4" s="279"/>
    </row>
    <row r="5" spans="1:14" s="82" customFormat="1" ht="60" customHeight="1">
      <c r="A5" s="264"/>
      <c r="B5" s="264"/>
      <c r="C5" s="185" t="s">
        <v>24</v>
      </c>
      <c r="D5" s="126" t="s">
        <v>25</v>
      </c>
      <c r="E5" s="166" t="s">
        <v>114</v>
      </c>
      <c r="F5" s="166" t="s">
        <v>117</v>
      </c>
      <c r="G5" s="185" t="s">
        <v>24</v>
      </c>
      <c r="H5" s="126" t="s">
        <v>25</v>
      </c>
      <c r="I5" s="166" t="s">
        <v>114</v>
      </c>
      <c r="J5" s="166" t="s">
        <v>118</v>
      </c>
      <c r="K5" s="185" t="s">
        <v>24</v>
      </c>
      <c r="L5" s="126" t="s">
        <v>25</v>
      </c>
      <c r="M5" s="166" t="s">
        <v>114</v>
      </c>
      <c r="N5" s="166" t="s">
        <v>20</v>
      </c>
    </row>
    <row r="6" spans="1:14" s="82" customFormat="1" ht="13.5">
      <c r="A6" s="66">
        <v>1</v>
      </c>
      <c r="B6" s="66">
        <v>2</v>
      </c>
      <c r="C6" s="28">
        <v>3</v>
      </c>
      <c r="D6" s="28">
        <v>4</v>
      </c>
      <c r="E6" s="28">
        <v>5</v>
      </c>
      <c r="F6" s="28">
        <v>6</v>
      </c>
      <c r="G6" s="28">
        <v>7</v>
      </c>
      <c r="H6" s="28">
        <v>8</v>
      </c>
      <c r="I6" s="28">
        <v>9</v>
      </c>
      <c r="J6" s="28">
        <v>10</v>
      </c>
      <c r="K6" s="28">
        <v>11</v>
      </c>
      <c r="L6" s="28">
        <v>12</v>
      </c>
      <c r="M6" s="28">
        <v>13</v>
      </c>
      <c r="N6" s="28">
        <v>14</v>
      </c>
    </row>
    <row r="7" spans="1:14" s="82" customFormat="1" ht="13.5">
      <c r="A7" s="128">
        <v>2000</v>
      </c>
      <c r="B7" s="116" t="s">
        <v>26</v>
      </c>
      <c r="C7" s="122">
        <f aca="true" t="shared" si="0" ref="C7:N7">C8+C13+C30+C33+C37+C41</f>
        <v>14720.8</v>
      </c>
      <c r="D7" s="122">
        <f t="shared" si="0"/>
        <v>0</v>
      </c>
      <c r="E7" s="122">
        <f t="shared" si="0"/>
        <v>0</v>
      </c>
      <c r="F7" s="122">
        <f t="shared" si="0"/>
        <v>14720.8</v>
      </c>
      <c r="G7" s="122">
        <f t="shared" si="0"/>
        <v>16958.8</v>
      </c>
      <c r="H7" s="122">
        <f t="shared" si="0"/>
        <v>0</v>
      </c>
      <c r="I7" s="122">
        <f t="shared" si="0"/>
        <v>0</v>
      </c>
      <c r="J7" s="122">
        <f t="shared" si="0"/>
        <v>16958.8</v>
      </c>
      <c r="K7" s="122">
        <f t="shared" si="0"/>
        <v>19883.9</v>
      </c>
      <c r="L7" s="122">
        <f t="shared" si="0"/>
        <v>0</v>
      </c>
      <c r="M7" s="122">
        <f t="shared" si="0"/>
        <v>0</v>
      </c>
      <c r="N7" s="122">
        <f t="shared" si="0"/>
        <v>19883.9</v>
      </c>
    </row>
    <row r="8" spans="1:14" s="82" customFormat="1" ht="13.5">
      <c r="A8" s="128">
        <v>2100</v>
      </c>
      <c r="B8" s="116" t="s">
        <v>27</v>
      </c>
      <c r="C8" s="122">
        <f>C9+C12</f>
        <v>11075.5</v>
      </c>
      <c r="D8" s="122">
        <f>D9+D12</f>
        <v>0</v>
      </c>
      <c r="E8" s="122">
        <f>E9+E12</f>
        <v>0</v>
      </c>
      <c r="F8" s="122">
        <f>F9+F12</f>
        <v>11075.5</v>
      </c>
      <c r="G8" s="122">
        <f aca="true" t="shared" si="1" ref="G8:N8">G9+G12</f>
        <v>12473.2</v>
      </c>
      <c r="H8" s="122">
        <f t="shared" si="1"/>
        <v>0</v>
      </c>
      <c r="I8" s="122">
        <f t="shared" si="1"/>
        <v>0</v>
      </c>
      <c r="J8" s="122">
        <f t="shared" si="1"/>
        <v>12473.2</v>
      </c>
      <c r="K8" s="122">
        <f t="shared" si="1"/>
        <v>14824.8</v>
      </c>
      <c r="L8" s="122">
        <f t="shared" si="1"/>
        <v>0</v>
      </c>
      <c r="M8" s="122">
        <f t="shared" si="1"/>
        <v>0</v>
      </c>
      <c r="N8" s="122">
        <f t="shared" si="1"/>
        <v>14824.8</v>
      </c>
    </row>
    <row r="9" spans="1:14" s="82" customFormat="1" ht="13.5">
      <c r="A9" s="129">
        <v>2110</v>
      </c>
      <c r="B9" s="117" t="s">
        <v>28</v>
      </c>
      <c r="C9" s="123">
        <f>SUM(C10:C11)</f>
        <v>9126</v>
      </c>
      <c r="D9" s="123">
        <f>SUM(D10:D11)</f>
        <v>0</v>
      </c>
      <c r="E9" s="123">
        <f>SUM(E10:E11)</f>
        <v>0</v>
      </c>
      <c r="F9" s="123">
        <f>SUM(F10:F11)</f>
        <v>9126</v>
      </c>
      <c r="G9" s="123">
        <f aca="true" t="shared" si="2" ref="G9:N9">SUM(G10:G11)</f>
        <v>10222.9</v>
      </c>
      <c r="H9" s="123">
        <f t="shared" si="2"/>
        <v>0</v>
      </c>
      <c r="I9" s="123">
        <f t="shared" si="2"/>
        <v>0</v>
      </c>
      <c r="J9" s="123">
        <f t="shared" si="2"/>
        <v>10222.9</v>
      </c>
      <c r="K9" s="123">
        <f t="shared" si="2"/>
        <v>12151.6</v>
      </c>
      <c r="L9" s="123">
        <f t="shared" si="2"/>
        <v>0</v>
      </c>
      <c r="M9" s="123">
        <f t="shared" si="2"/>
        <v>0</v>
      </c>
      <c r="N9" s="123">
        <f t="shared" si="2"/>
        <v>12151.6</v>
      </c>
    </row>
    <row r="10" spans="1:14" s="82" customFormat="1" ht="13.5">
      <c r="A10" s="129">
        <v>2111</v>
      </c>
      <c r="B10" s="117" t="s">
        <v>29</v>
      </c>
      <c r="C10" s="123">
        <v>9126</v>
      </c>
      <c r="D10" s="123"/>
      <c r="E10" s="123"/>
      <c r="F10" s="123">
        <f aca="true" t="shared" si="3" ref="F10:F36">C10+D10</f>
        <v>9126</v>
      </c>
      <c r="G10" s="123">
        <v>10222.9</v>
      </c>
      <c r="H10" s="123"/>
      <c r="I10" s="123"/>
      <c r="J10" s="123">
        <f>G10+H10</f>
        <v>10222.9</v>
      </c>
      <c r="K10" s="123">
        <v>12151.6</v>
      </c>
      <c r="L10" s="123"/>
      <c r="M10" s="123"/>
      <c r="N10" s="123">
        <f>K10+L10</f>
        <v>12151.6</v>
      </c>
    </row>
    <row r="11" spans="1:14" s="82" customFormat="1" ht="13.5">
      <c r="A11" s="129">
        <v>2112</v>
      </c>
      <c r="B11" s="117" t="s">
        <v>30</v>
      </c>
      <c r="C11" s="123"/>
      <c r="D11" s="123"/>
      <c r="E11" s="123"/>
      <c r="F11" s="123">
        <f t="shared" si="3"/>
        <v>0</v>
      </c>
      <c r="G11" s="123"/>
      <c r="H11" s="123"/>
      <c r="I11" s="123"/>
      <c r="J11" s="123">
        <f>G11+H11</f>
        <v>0</v>
      </c>
      <c r="K11" s="123"/>
      <c r="L11" s="123"/>
      <c r="M11" s="123"/>
      <c r="N11" s="123">
        <f>K11+L11</f>
        <v>0</v>
      </c>
    </row>
    <row r="12" spans="1:14" s="82" customFormat="1" ht="13.5">
      <c r="A12" s="129">
        <v>2120</v>
      </c>
      <c r="B12" s="117" t="s">
        <v>31</v>
      </c>
      <c r="C12" s="123">
        <v>1949.5</v>
      </c>
      <c r="D12" s="123"/>
      <c r="E12" s="123"/>
      <c r="F12" s="123">
        <f t="shared" si="3"/>
        <v>1949.5</v>
      </c>
      <c r="G12" s="123">
        <v>2250.3</v>
      </c>
      <c r="H12" s="123"/>
      <c r="I12" s="123"/>
      <c r="J12" s="123">
        <f>G12+H12</f>
        <v>2250.3</v>
      </c>
      <c r="K12" s="123">
        <v>2673.2</v>
      </c>
      <c r="L12" s="123"/>
      <c r="M12" s="123"/>
      <c r="N12" s="123">
        <f>K12+L12</f>
        <v>2673.2</v>
      </c>
    </row>
    <row r="13" spans="1:14" s="82" customFormat="1" ht="13.5">
      <c r="A13" s="128">
        <v>2200</v>
      </c>
      <c r="B13" s="116" t="s">
        <v>32</v>
      </c>
      <c r="C13" s="122">
        <f>C14+C15+C16+C17+C18+C19+C20+C27</f>
        <v>3645.3</v>
      </c>
      <c r="D13" s="122">
        <f>D14+D15+D16+D17+D18+D19+D20+D27</f>
        <v>0</v>
      </c>
      <c r="E13" s="122">
        <f>E14+E15+E16+E17+E18+E19+E20+E27</f>
        <v>0</v>
      </c>
      <c r="F13" s="122">
        <f>F14+F15+F16+F17+F18+F19+F20+F27</f>
        <v>3645.3</v>
      </c>
      <c r="G13" s="122">
        <f aca="true" t="shared" si="4" ref="G13:N13">G14+G15+G16+G17+G18+G19+G20+G27</f>
        <v>4485.5</v>
      </c>
      <c r="H13" s="122">
        <f t="shared" si="4"/>
        <v>0</v>
      </c>
      <c r="I13" s="122">
        <f t="shared" si="4"/>
        <v>0</v>
      </c>
      <c r="J13" s="122">
        <f t="shared" si="4"/>
        <v>4485.5</v>
      </c>
      <c r="K13" s="122">
        <f t="shared" si="4"/>
        <v>5059.1</v>
      </c>
      <c r="L13" s="122">
        <f t="shared" si="4"/>
        <v>0</v>
      </c>
      <c r="M13" s="122">
        <f t="shared" si="4"/>
        <v>0</v>
      </c>
      <c r="N13" s="122">
        <f t="shared" si="4"/>
        <v>5059.1</v>
      </c>
    </row>
    <row r="14" spans="1:14" s="82" customFormat="1" ht="13.5">
      <c r="A14" s="129">
        <v>2210</v>
      </c>
      <c r="B14" s="117" t="s">
        <v>33</v>
      </c>
      <c r="C14" s="123">
        <v>1036.1</v>
      </c>
      <c r="D14" s="123"/>
      <c r="E14" s="123"/>
      <c r="F14" s="123">
        <f t="shared" si="3"/>
        <v>1036.1</v>
      </c>
      <c r="G14" s="123">
        <v>1315.5</v>
      </c>
      <c r="H14" s="123"/>
      <c r="I14" s="123"/>
      <c r="J14" s="123">
        <f aca="true" t="shared" si="5" ref="J14:J19">G14+H14</f>
        <v>1315.5</v>
      </c>
      <c r="K14" s="123">
        <v>1470</v>
      </c>
      <c r="L14" s="123"/>
      <c r="M14" s="123"/>
      <c r="N14" s="123">
        <f aca="true" t="shared" si="6" ref="N14:N19">K14+L14</f>
        <v>1470</v>
      </c>
    </row>
    <row r="15" spans="1:14" s="82" customFormat="1" ht="13.5">
      <c r="A15" s="129">
        <v>2220</v>
      </c>
      <c r="B15" s="117" t="s">
        <v>34</v>
      </c>
      <c r="C15" s="123">
        <v>104</v>
      </c>
      <c r="D15" s="123"/>
      <c r="E15" s="123"/>
      <c r="F15" s="123">
        <f t="shared" si="3"/>
        <v>104</v>
      </c>
      <c r="G15" s="123">
        <v>102</v>
      </c>
      <c r="H15" s="123"/>
      <c r="I15" s="123"/>
      <c r="J15" s="123">
        <f t="shared" si="5"/>
        <v>102</v>
      </c>
      <c r="K15" s="123">
        <v>86</v>
      </c>
      <c r="L15" s="123"/>
      <c r="M15" s="123"/>
      <c r="N15" s="123">
        <f t="shared" si="6"/>
        <v>86</v>
      </c>
    </row>
    <row r="16" spans="1:14" s="82" customFormat="1" ht="13.5">
      <c r="A16" s="129">
        <v>2230</v>
      </c>
      <c r="B16" s="117" t="s">
        <v>35</v>
      </c>
      <c r="C16" s="123"/>
      <c r="D16" s="123"/>
      <c r="E16" s="123"/>
      <c r="F16" s="123">
        <f t="shared" si="3"/>
        <v>0</v>
      </c>
      <c r="G16" s="123"/>
      <c r="H16" s="123"/>
      <c r="I16" s="123"/>
      <c r="J16" s="123">
        <f t="shared" si="5"/>
        <v>0</v>
      </c>
      <c r="K16" s="123"/>
      <c r="L16" s="123"/>
      <c r="M16" s="123"/>
      <c r="N16" s="123">
        <f t="shared" si="6"/>
        <v>0</v>
      </c>
    </row>
    <row r="17" spans="1:14" s="82" customFormat="1" ht="13.5">
      <c r="A17" s="129">
        <v>2240</v>
      </c>
      <c r="B17" s="117" t="s">
        <v>36</v>
      </c>
      <c r="C17" s="123">
        <v>789.6</v>
      </c>
      <c r="D17" s="123"/>
      <c r="E17" s="123"/>
      <c r="F17" s="123">
        <f t="shared" si="3"/>
        <v>789.6</v>
      </c>
      <c r="G17" s="123">
        <v>1052.8</v>
      </c>
      <c r="H17" s="123"/>
      <c r="I17" s="123"/>
      <c r="J17" s="123">
        <f t="shared" si="5"/>
        <v>1052.8</v>
      </c>
      <c r="K17" s="123">
        <v>1281</v>
      </c>
      <c r="L17" s="123"/>
      <c r="M17" s="123"/>
      <c r="N17" s="123">
        <f t="shared" si="6"/>
        <v>1281</v>
      </c>
    </row>
    <row r="18" spans="1:14" s="82" customFormat="1" ht="13.5">
      <c r="A18" s="129">
        <v>2250</v>
      </c>
      <c r="B18" s="117" t="s">
        <v>37</v>
      </c>
      <c r="C18" s="123">
        <v>19.4</v>
      </c>
      <c r="D18" s="123"/>
      <c r="E18" s="123"/>
      <c r="F18" s="123">
        <f t="shared" si="3"/>
        <v>19.4</v>
      </c>
      <c r="G18" s="123">
        <v>21.8</v>
      </c>
      <c r="H18" s="123"/>
      <c r="I18" s="123"/>
      <c r="J18" s="123">
        <f t="shared" si="5"/>
        <v>21.8</v>
      </c>
      <c r="K18" s="123">
        <v>24.9</v>
      </c>
      <c r="L18" s="123"/>
      <c r="M18" s="123"/>
      <c r="N18" s="123">
        <f t="shared" si="6"/>
        <v>24.9</v>
      </c>
    </row>
    <row r="19" spans="1:14" s="82" customFormat="1" ht="13.5">
      <c r="A19" s="129">
        <v>2260</v>
      </c>
      <c r="B19" s="117" t="s">
        <v>38</v>
      </c>
      <c r="C19" s="123"/>
      <c r="D19" s="123"/>
      <c r="E19" s="123"/>
      <c r="F19" s="123">
        <f t="shared" si="3"/>
        <v>0</v>
      </c>
      <c r="G19" s="123"/>
      <c r="H19" s="123"/>
      <c r="I19" s="123"/>
      <c r="J19" s="123">
        <f t="shared" si="5"/>
        <v>0</v>
      </c>
      <c r="K19" s="123"/>
      <c r="L19" s="123"/>
      <c r="M19" s="123"/>
      <c r="N19" s="123">
        <f t="shared" si="6"/>
        <v>0</v>
      </c>
    </row>
    <row r="20" spans="1:14" s="82" customFormat="1" ht="13.5">
      <c r="A20" s="129">
        <v>2270</v>
      </c>
      <c r="B20" s="117" t="s">
        <v>39</v>
      </c>
      <c r="C20" s="123">
        <f>SUM(C21:C26)</f>
        <v>137.7</v>
      </c>
      <c r="D20" s="123">
        <f>SUM(D21:D26)</f>
        <v>0</v>
      </c>
      <c r="E20" s="123">
        <f>SUM(E21:E26)</f>
        <v>0</v>
      </c>
      <c r="F20" s="123">
        <f>SUM(F21:F26)</f>
        <v>137.7</v>
      </c>
      <c r="G20" s="123">
        <f aca="true" t="shared" si="7" ref="G20:N20">SUM(G21:G26)</f>
        <v>205.1</v>
      </c>
      <c r="H20" s="123">
        <f t="shared" si="7"/>
        <v>0</v>
      </c>
      <c r="I20" s="123">
        <f t="shared" si="7"/>
        <v>0</v>
      </c>
      <c r="J20" s="123">
        <f t="shared" si="7"/>
        <v>205.1</v>
      </c>
      <c r="K20" s="123">
        <f t="shared" si="7"/>
        <v>258</v>
      </c>
      <c r="L20" s="123">
        <f t="shared" si="7"/>
        <v>0</v>
      </c>
      <c r="M20" s="123">
        <f t="shared" si="7"/>
        <v>0</v>
      </c>
      <c r="N20" s="123">
        <f t="shared" si="7"/>
        <v>258</v>
      </c>
    </row>
    <row r="21" spans="1:14" s="82" customFormat="1" ht="13.5">
      <c r="A21" s="129">
        <v>2271</v>
      </c>
      <c r="B21" s="117" t="s">
        <v>40</v>
      </c>
      <c r="C21" s="123">
        <v>10.1</v>
      </c>
      <c r="D21" s="123"/>
      <c r="E21" s="123"/>
      <c r="F21" s="123">
        <f t="shared" si="3"/>
        <v>10.1</v>
      </c>
      <c r="G21" s="123">
        <v>7.5</v>
      </c>
      <c r="H21" s="123"/>
      <c r="I21" s="123"/>
      <c r="J21" s="123">
        <f aca="true" t="shared" si="8" ref="J21:J26">G21+H21</f>
        <v>7.5</v>
      </c>
      <c r="K21" s="123">
        <v>9</v>
      </c>
      <c r="L21" s="123"/>
      <c r="M21" s="123"/>
      <c r="N21" s="123">
        <f aca="true" t="shared" si="9" ref="N21:N26">K21+L21</f>
        <v>9</v>
      </c>
    </row>
    <row r="22" spans="1:14" s="82" customFormat="1" ht="13.5">
      <c r="A22" s="129">
        <v>2272</v>
      </c>
      <c r="B22" s="117" t="s">
        <v>41</v>
      </c>
      <c r="C22" s="123">
        <v>6</v>
      </c>
      <c r="D22" s="123"/>
      <c r="E22" s="123"/>
      <c r="F22" s="123">
        <f t="shared" si="3"/>
        <v>6</v>
      </c>
      <c r="G22" s="123">
        <v>12.3</v>
      </c>
      <c r="H22" s="123"/>
      <c r="I22" s="123"/>
      <c r="J22" s="123">
        <f t="shared" si="8"/>
        <v>12.3</v>
      </c>
      <c r="K22" s="123">
        <v>16.3</v>
      </c>
      <c r="L22" s="123"/>
      <c r="M22" s="123"/>
      <c r="N22" s="123">
        <f t="shared" si="9"/>
        <v>16.3</v>
      </c>
    </row>
    <row r="23" spans="1:14" s="113" customFormat="1" ht="13.5">
      <c r="A23" s="129">
        <v>2273</v>
      </c>
      <c r="B23" s="117" t="s">
        <v>42</v>
      </c>
      <c r="C23" s="123">
        <v>101.1</v>
      </c>
      <c r="D23" s="123"/>
      <c r="E23" s="123"/>
      <c r="F23" s="123">
        <f t="shared" si="3"/>
        <v>101.1</v>
      </c>
      <c r="G23" s="123">
        <v>141.3</v>
      </c>
      <c r="H23" s="123"/>
      <c r="I23" s="123"/>
      <c r="J23" s="123">
        <f t="shared" si="8"/>
        <v>141.3</v>
      </c>
      <c r="K23" s="123">
        <v>173.5</v>
      </c>
      <c r="L23" s="123"/>
      <c r="M23" s="123"/>
      <c r="N23" s="123">
        <f t="shared" si="9"/>
        <v>173.5</v>
      </c>
    </row>
    <row r="24" spans="1:14" s="82" customFormat="1" ht="13.5">
      <c r="A24" s="129">
        <v>2274</v>
      </c>
      <c r="B24" s="117" t="s">
        <v>43</v>
      </c>
      <c r="C24" s="123">
        <v>20.5</v>
      </c>
      <c r="D24" s="123"/>
      <c r="E24" s="123"/>
      <c r="F24" s="123">
        <f t="shared" si="3"/>
        <v>20.5</v>
      </c>
      <c r="G24" s="123">
        <v>43.2</v>
      </c>
      <c r="H24" s="123"/>
      <c r="I24" s="123"/>
      <c r="J24" s="123">
        <f t="shared" si="8"/>
        <v>43.2</v>
      </c>
      <c r="K24" s="123">
        <v>58</v>
      </c>
      <c r="L24" s="123"/>
      <c r="M24" s="123"/>
      <c r="N24" s="123">
        <f t="shared" si="9"/>
        <v>58</v>
      </c>
    </row>
    <row r="25" spans="1:14" s="114" customFormat="1" ht="26.25">
      <c r="A25" s="129">
        <v>2275</v>
      </c>
      <c r="B25" s="117" t="s">
        <v>221</v>
      </c>
      <c r="C25" s="123"/>
      <c r="D25" s="123"/>
      <c r="E25" s="123"/>
      <c r="F25" s="123">
        <f>C25+D25</f>
        <v>0</v>
      </c>
      <c r="G25" s="123">
        <v>0.8</v>
      </c>
      <c r="H25" s="123"/>
      <c r="I25" s="123"/>
      <c r="J25" s="123">
        <f t="shared" si="8"/>
        <v>0.8</v>
      </c>
      <c r="K25" s="123">
        <v>1.2</v>
      </c>
      <c r="L25" s="123"/>
      <c r="M25" s="123"/>
      <c r="N25" s="123">
        <f t="shared" si="9"/>
        <v>1.2</v>
      </c>
    </row>
    <row r="26" spans="1:14" s="114" customFormat="1" ht="13.5">
      <c r="A26" s="129">
        <v>2276</v>
      </c>
      <c r="B26" s="117" t="s">
        <v>106</v>
      </c>
      <c r="C26" s="123"/>
      <c r="D26" s="123"/>
      <c r="E26" s="123"/>
      <c r="F26" s="123">
        <f t="shared" si="3"/>
        <v>0</v>
      </c>
      <c r="G26" s="123"/>
      <c r="H26" s="123"/>
      <c r="I26" s="123"/>
      <c r="J26" s="123">
        <f t="shared" si="8"/>
        <v>0</v>
      </c>
      <c r="K26" s="123"/>
      <c r="L26" s="123"/>
      <c r="M26" s="123"/>
      <c r="N26" s="123">
        <f t="shared" si="9"/>
        <v>0</v>
      </c>
    </row>
    <row r="27" spans="1:14" s="114" customFormat="1" ht="26.25">
      <c r="A27" s="129">
        <v>2280</v>
      </c>
      <c r="B27" s="117" t="s">
        <v>44</v>
      </c>
      <c r="C27" s="123">
        <f>SUM(C28:C29)</f>
        <v>1558.5</v>
      </c>
      <c r="D27" s="123">
        <f>SUM(D28:D29)</f>
        <v>0</v>
      </c>
      <c r="E27" s="123">
        <f>SUM(E28:E29)</f>
        <v>0</v>
      </c>
      <c r="F27" s="123">
        <f>SUM(F28:F29)</f>
        <v>1558.5</v>
      </c>
      <c r="G27" s="123">
        <f aca="true" t="shared" si="10" ref="G27:N27">SUM(G28:G29)</f>
        <v>1788.3</v>
      </c>
      <c r="H27" s="123">
        <f t="shared" si="10"/>
        <v>0</v>
      </c>
      <c r="I27" s="123">
        <f t="shared" si="10"/>
        <v>0</v>
      </c>
      <c r="J27" s="123">
        <f t="shared" si="10"/>
        <v>1788.3</v>
      </c>
      <c r="K27" s="123">
        <f t="shared" si="10"/>
        <v>1939.2</v>
      </c>
      <c r="L27" s="123">
        <f t="shared" si="10"/>
        <v>0</v>
      </c>
      <c r="M27" s="123">
        <f t="shared" si="10"/>
        <v>0</v>
      </c>
      <c r="N27" s="123">
        <f t="shared" si="10"/>
        <v>1939.2</v>
      </c>
    </row>
    <row r="28" spans="1:14" s="114" customFormat="1" ht="26.25">
      <c r="A28" s="129">
        <v>2281</v>
      </c>
      <c r="B28" s="117" t="s">
        <v>45</v>
      </c>
      <c r="C28" s="123"/>
      <c r="D28" s="123"/>
      <c r="E28" s="123"/>
      <c r="F28" s="123">
        <f t="shared" si="3"/>
        <v>0</v>
      </c>
      <c r="G28" s="123"/>
      <c r="H28" s="123"/>
      <c r="I28" s="123"/>
      <c r="J28" s="123">
        <f>G28+H28</f>
        <v>0</v>
      </c>
      <c r="K28" s="123"/>
      <c r="L28" s="123"/>
      <c r="M28" s="123"/>
      <c r="N28" s="123">
        <f>K28+L28</f>
        <v>0</v>
      </c>
    </row>
    <row r="29" spans="1:14" s="82" customFormat="1" ht="27" customHeight="1">
      <c r="A29" s="129">
        <v>2282</v>
      </c>
      <c r="B29" s="117" t="s">
        <v>46</v>
      </c>
      <c r="C29" s="123">
        <v>1558.5</v>
      </c>
      <c r="D29" s="123"/>
      <c r="E29" s="123"/>
      <c r="F29" s="123">
        <f t="shared" si="3"/>
        <v>1558.5</v>
      </c>
      <c r="G29" s="123">
        <v>1788.3</v>
      </c>
      <c r="H29" s="123"/>
      <c r="I29" s="123"/>
      <c r="J29" s="123">
        <f>G29+H29</f>
        <v>1788.3</v>
      </c>
      <c r="K29" s="123">
        <v>1939.2</v>
      </c>
      <c r="L29" s="123"/>
      <c r="M29" s="123"/>
      <c r="N29" s="123">
        <f>K29+L29</f>
        <v>1939.2</v>
      </c>
    </row>
    <row r="30" spans="1:14" s="82" customFormat="1" ht="13.5">
      <c r="A30" s="128">
        <v>2400</v>
      </c>
      <c r="B30" s="116" t="s">
        <v>47</v>
      </c>
      <c r="C30" s="122">
        <f>SUM(C31:C32)</f>
        <v>0</v>
      </c>
      <c r="D30" s="122">
        <f>SUM(D31:D32)</f>
        <v>0</v>
      </c>
      <c r="E30" s="122">
        <f>SUM(E31:E32)</f>
        <v>0</v>
      </c>
      <c r="F30" s="122">
        <f>SUM(F31:F32)</f>
        <v>0</v>
      </c>
      <c r="G30" s="122">
        <f aca="true" t="shared" si="11" ref="G30:N30">SUM(G31:G32)</f>
        <v>0</v>
      </c>
      <c r="H30" s="122">
        <f t="shared" si="11"/>
        <v>0</v>
      </c>
      <c r="I30" s="122">
        <f t="shared" si="11"/>
        <v>0</v>
      </c>
      <c r="J30" s="122">
        <f t="shared" si="11"/>
        <v>0</v>
      </c>
      <c r="K30" s="122">
        <f t="shared" si="11"/>
        <v>0</v>
      </c>
      <c r="L30" s="122">
        <f t="shared" si="11"/>
        <v>0</v>
      </c>
      <c r="M30" s="122">
        <f t="shared" si="11"/>
        <v>0</v>
      </c>
      <c r="N30" s="122">
        <f t="shared" si="11"/>
        <v>0</v>
      </c>
    </row>
    <row r="31" spans="1:14" s="82" customFormat="1" ht="13.5">
      <c r="A31" s="129">
        <v>2410</v>
      </c>
      <c r="B31" s="117" t="s">
        <v>48</v>
      </c>
      <c r="C31" s="123"/>
      <c r="D31" s="123"/>
      <c r="E31" s="123"/>
      <c r="F31" s="123">
        <f t="shared" si="3"/>
        <v>0</v>
      </c>
      <c r="G31" s="123"/>
      <c r="H31" s="123"/>
      <c r="I31" s="123"/>
      <c r="J31" s="123">
        <f aca="true" t="shared" si="12" ref="J31:J36">G31+H31</f>
        <v>0</v>
      </c>
      <c r="K31" s="123"/>
      <c r="L31" s="123"/>
      <c r="M31" s="123"/>
      <c r="N31" s="123">
        <f aca="true" t="shared" si="13" ref="N31:N36">K31+L31</f>
        <v>0</v>
      </c>
    </row>
    <row r="32" spans="1:14" s="82" customFormat="1" ht="13.5">
      <c r="A32" s="129">
        <v>2420</v>
      </c>
      <c r="B32" s="117" t="s">
        <v>49</v>
      </c>
      <c r="C32" s="123"/>
      <c r="D32" s="123"/>
      <c r="E32" s="123"/>
      <c r="F32" s="123">
        <f t="shared" si="3"/>
        <v>0</v>
      </c>
      <c r="G32" s="123"/>
      <c r="H32" s="123"/>
      <c r="I32" s="123"/>
      <c r="J32" s="123">
        <f t="shared" si="12"/>
        <v>0</v>
      </c>
      <c r="K32" s="123"/>
      <c r="L32" s="123"/>
      <c r="M32" s="123"/>
      <c r="N32" s="123">
        <f t="shared" si="13"/>
        <v>0</v>
      </c>
    </row>
    <row r="33" spans="1:14" s="82" customFormat="1" ht="13.5">
      <c r="A33" s="128">
        <v>2600</v>
      </c>
      <c r="B33" s="116" t="s">
        <v>50</v>
      </c>
      <c r="C33" s="122">
        <f>SUM(C34:C36)</f>
        <v>0</v>
      </c>
      <c r="D33" s="122">
        <f>SUM(D34:D36)</f>
        <v>0</v>
      </c>
      <c r="E33" s="122">
        <f>SUM(E34:E36)</f>
        <v>0</v>
      </c>
      <c r="F33" s="122">
        <f t="shared" si="3"/>
        <v>0</v>
      </c>
      <c r="G33" s="122">
        <f>SUM(G34:G36)</f>
        <v>0</v>
      </c>
      <c r="H33" s="122">
        <f>SUM(H34:H36)</f>
        <v>0</v>
      </c>
      <c r="I33" s="122">
        <f>SUM(I34:I36)</f>
        <v>0</v>
      </c>
      <c r="J33" s="122">
        <f t="shared" si="12"/>
        <v>0</v>
      </c>
      <c r="K33" s="122">
        <f>SUM(K34:K36)</f>
        <v>0</v>
      </c>
      <c r="L33" s="122">
        <f>SUM(L34:L36)</f>
        <v>0</v>
      </c>
      <c r="M33" s="122">
        <f>SUM(M34:M36)</f>
        <v>0</v>
      </c>
      <c r="N33" s="122">
        <f t="shared" si="13"/>
        <v>0</v>
      </c>
    </row>
    <row r="34" spans="1:14" s="82" customFormat="1" ht="26.25">
      <c r="A34" s="129">
        <v>2610</v>
      </c>
      <c r="B34" s="117" t="s">
        <v>51</v>
      </c>
      <c r="C34" s="123"/>
      <c r="D34" s="123"/>
      <c r="E34" s="123"/>
      <c r="F34" s="123">
        <f t="shared" si="3"/>
        <v>0</v>
      </c>
      <c r="G34" s="123"/>
      <c r="H34" s="123"/>
      <c r="I34" s="123"/>
      <c r="J34" s="123">
        <f t="shared" si="12"/>
        <v>0</v>
      </c>
      <c r="K34" s="123"/>
      <c r="L34" s="123"/>
      <c r="M34" s="123"/>
      <c r="N34" s="123">
        <f t="shared" si="13"/>
        <v>0</v>
      </c>
    </row>
    <row r="35" spans="1:14" s="82" customFormat="1" ht="26.25">
      <c r="A35" s="130">
        <v>2620</v>
      </c>
      <c r="B35" s="118" t="s">
        <v>52</v>
      </c>
      <c r="C35" s="124"/>
      <c r="D35" s="124"/>
      <c r="E35" s="124"/>
      <c r="F35" s="124">
        <f t="shared" si="3"/>
        <v>0</v>
      </c>
      <c r="G35" s="124"/>
      <c r="H35" s="124"/>
      <c r="I35" s="124"/>
      <c r="J35" s="124">
        <f t="shared" si="12"/>
        <v>0</v>
      </c>
      <c r="K35" s="124"/>
      <c r="L35" s="124"/>
      <c r="M35" s="124"/>
      <c r="N35" s="124">
        <f t="shared" si="13"/>
        <v>0</v>
      </c>
    </row>
    <row r="36" spans="1:14" s="82" customFormat="1" ht="26.25">
      <c r="A36" s="131">
        <v>2630</v>
      </c>
      <c r="B36" s="119" t="s">
        <v>53</v>
      </c>
      <c r="C36" s="123"/>
      <c r="D36" s="123"/>
      <c r="E36" s="123"/>
      <c r="F36" s="123">
        <f t="shared" si="3"/>
        <v>0</v>
      </c>
      <c r="G36" s="123"/>
      <c r="H36" s="123"/>
      <c r="I36" s="123"/>
      <c r="J36" s="123">
        <f t="shared" si="12"/>
        <v>0</v>
      </c>
      <c r="K36" s="123"/>
      <c r="L36" s="123"/>
      <c r="M36" s="123"/>
      <c r="N36" s="123">
        <f t="shared" si="13"/>
        <v>0</v>
      </c>
    </row>
    <row r="37" spans="1:14" s="82" customFormat="1" ht="13.5">
      <c r="A37" s="132">
        <v>2700</v>
      </c>
      <c r="B37" s="120" t="s">
        <v>54</v>
      </c>
      <c r="C37" s="122">
        <f>SUM(C38:C40)</f>
        <v>0</v>
      </c>
      <c r="D37" s="122">
        <f>SUM(D38:D40)</f>
        <v>0</v>
      </c>
      <c r="E37" s="122">
        <f>SUM(E38:E40)</f>
        <v>0</v>
      </c>
      <c r="F37" s="122">
        <f>SUM(F38:F40)</f>
        <v>0</v>
      </c>
      <c r="G37" s="122">
        <f aca="true" t="shared" si="14" ref="G37:N37">SUM(G38:G40)</f>
        <v>0</v>
      </c>
      <c r="H37" s="122">
        <f t="shared" si="14"/>
        <v>0</v>
      </c>
      <c r="I37" s="122">
        <f t="shared" si="14"/>
        <v>0</v>
      </c>
      <c r="J37" s="122">
        <f t="shared" si="14"/>
        <v>0</v>
      </c>
      <c r="K37" s="122">
        <f t="shared" si="14"/>
        <v>0</v>
      </c>
      <c r="L37" s="122">
        <f t="shared" si="14"/>
        <v>0</v>
      </c>
      <c r="M37" s="122">
        <f t="shared" si="14"/>
        <v>0</v>
      </c>
      <c r="N37" s="122">
        <f t="shared" si="14"/>
        <v>0</v>
      </c>
    </row>
    <row r="38" spans="1:14" s="82" customFormat="1" ht="13.5">
      <c r="A38" s="131">
        <v>2710</v>
      </c>
      <c r="B38" s="119" t="s">
        <v>55</v>
      </c>
      <c r="C38" s="123"/>
      <c r="D38" s="123"/>
      <c r="E38" s="123"/>
      <c r="F38" s="123">
        <f>C38+D38</f>
        <v>0</v>
      </c>
      <c r="G38" s="123"/>
      <c r="H38" s="123"/>
      <c r="I38" s="123"/>
      <c r="J38" s="123">
        <f>G38+H38</f>
        <v>0</v>
      </c>
      <c r="K38" s="123"/>
      <c r="L38" s="123"/>
      <c r="M38" s="123"/>
      <c r="N38" s="123">
        <f>K38+L38</f>
        <v>0</v>
      </c>
    </row>
    <row r="39" spans="1:14" s="82" customFormat="1" ht="13.5">
      <c r="A39" s="133">
        <v>2720</v>
      </c>
      <c r="B39" s="121" t="s">
        <v>56</v>
      </c>
      <c r="C39" s="125"/>
      <c r="D39" s="125"/>
      <c r="E39" s="125"/>
      <c r="F39" s="125">
        <f>C39+D39</f>
        <v>0</v>
      </c>
      <c r="G39" s="125"/>
      <c r="H39" s="125"/>
      <c r="I39" s="125"/>
      <c r="J39" s="125">
        <f>G39+H39</f>
        <v>0</v>
      </c>
      <c r="K39" s="125"/>
      <c r="L39" s="125"/>
      <c r="M39" s="125"/>
      <c r="N39" s="125">
        <f>K39+L39</f>
        <v>0</v>
      </c>
    </row>
    <row r="40" spans="1:14" s="82" customFormat="1" ht="13.5">
      <c r="A40" s="129">
        <v>2730</v>
      </c>
      <c r="B40" s="117" t="s">
        <v>57</v>
      </c>
      <c r="C40" s="123"/>
      <c r="D40" s="123"/>
      <c r="E40" s="123"/>
      <c r="F40" s="123">
        <f>C40+D40</f>
        <v>0</v>
      </c>
      <c r="G40" s="123"/>
      <c r="H40" s="123"/>
      <c r="I40" s="123"/>
      <c r="J40" s="123">
        <f>G40+H40</f>
        <v>0</v>
      </c>
      <c r="K40" s="123"/>
      <c r="L40" s="123"/>
      <c r="M40" s="123"/>
      <c r="N40" s="123">
        <f>K40+L40</f>
        <v>0</v>
      </c>
    </row>
    <row r="41" spans="1:14" s="82" customFormat="1" ht="13.5">
      <c r="A41" s="128">
        <v>2800</v>
      </c>
      <c r="B41" s="116" t="s">
        <v>58</v>
      </c>
      <c r="C41" s="122"/>
      <c r="D41" s="122"/>
      <c r="E41" s="122"/>
      <c r="F41" s="122">
        <f>C41+D41</f>
        <v>0</v>
      </c>
      <c r="G41" s="122">
        <v>0.1</v>
      </c>
      <c r="H41" s="122"/>
      <c r="I41" s="122"/>
      <c r="J41" s="122">
        <f>G41+H41</f>
        <v>0.1</v>
      </c>
      <c r="K41" s="122"/>
      <c r="L41" s="122"/>
      <c r="M41" s="122"/>
      <c r="N41" s="122">
        <f>K41+L41</f>
        <v>0</v>
      </c>
    </row>
    <row r="42" spans="1:14" ht="15">
      <c r="A42" s="86"/>
      <c r="B42" s="87"/>
      <c r="C42" s="88"/>
      <c r="D42" s="88"/>
      <c r="E42" s="89"/>
      <c r="F42" s="89"/>
      <c r="G42" s="89"/>
      <c r="H42" s="89"/>
      <c r="I42" s="89"/>
      <c r="J42" s="89"/>
      <c r="K42" s="89"/>
      <c r="L42" s="89"/>
      <c r="M42" s="89"/>
      <c r="N42" s="89"/>
    </row>
    <row r="43" spans="1:14" ht="15">
      <c r="A43" s="86"/>
      <c r="B43" s="87"/>
      <c r="C43" s="88"/>
      <c r="D43" s="88"/>
      <c r="E43" s="89"/>
      <c r="F43" s="89"/>
      <c r="G43" s="89"/>
      <c r="H43" s="89"/>
      <c r="I43" s="89"/>
      <c r="J43" s="89"/>
      <c r="K43" s="89"/>
      <c r="L43" s="89"/>
      <c r="M43" s="89"/>
      <c r="N43" s="89"/>
    </row>
    <row r="44" s="35" customFormat="1" ht="12.75">
      <c r="N44" s="36" t="s">
        <v>110</v>
      </c>
    </row>
    <row r="45" spans="1:14" s="82" customFormat="1" ht="15" customHeight="1">
      <c r="A45" s="263" t="s">
        <v>155</v>
      </c>
      <c r="B45" s="263" t="s">
        <v>98</v>
      </c>
      <c r="C45" s="301" t="s">
        <v>169</v>
      </c>
      <c r="D45" s="283"/>
      <c r="E45" s="283"/>
      <c r="F45" s="279"/>
      <c r="G45" s="301" t="s">
        <v>170</v>
      </c>
      <c r="H45" s="283"/>
      <c r="I45" s="283"/>
      <c r="J45" s="279"/>
      <c r="K45" s="301" t="s">
        <v>171</v>
      </c>
      <c r="L45" s="283"/>
      <c r="M45" s="283"/>
      <c r="N45" s="279"/>
    </row>
    <row r="46" spans="1:14" s="82" customFormat="1" ht="60" customHeight="1">
      <c r="A46" s="264"/>
      <c r="B46" s="264"/>
      <c r="C46" s="185" t="s">
        <v>24</v>
      </c>
      <c r="D46" s="126" t="s">
        <v>25</v>
      </c>
      <c r="E46" s="166" t="s">
        <v>114</v>
      </c>
      <c r="F46" s="166" t="s">
        <v>117</v>
      </c>
      <c r="G46" s="185" t="s">
        <v>24</v>
      </c>
      <c r="H46" s="126" t="s">
        <v>25</v>
      </c>
      <c r="I46" s="166" t="s">
        <v>114</v>
      </c>
      <c r="J46" s="166" t="s">
        <v>118</v>
      </c>
      <c r="K46" s="185" t="s">
        <v>24</v>
      </c>
      <c r="L46" s="126" t="s">
        <v>25</v>
      </c>
      <c r="M46" s="166" t="s">
        <v>114</v>
      </c>
      <c r="N46" s="166" t="s">
        <v>20</v>
      </c>
    </row>
    <row r="47" spans="1:14" s="82" customFormat="1" ht="13.5">
      <c r="A47" s="66">
        <v>1</v>
      </c>
      <c r="B47" s="66">
        <v>2</v>
      </c>
      <c r="C47" s="28">
        <v>3</v>
      </c>
      <c r="D47" s="28">
        <v>4</v>
      </c>
      <c r="E47" s="28">
        <v>5</v>
      </c>
      <c r="F47" s="28">
        <v>6</v>
      </c>
      <c r="G47" s="28">
        <v>7</v>
      </c>
      <c r="H47" s="28">
        <v>8</v>
      </c>
      <c r="I47" s="28">
        <v>9</v>
      </c>
      <c r="J47" s="28">
        <v>10</v>
      </c>
      <c r="K47" s="28">
        <v>11</v>
      </c>
      <c r="L47" s="28">
        <v>12</v>
      </c>
      <c r="M47" s="28">
        <v>13</v>
      </c>
      <c r="N47" s="28">
        <v>14</v>
      </c>
    </row>
    <row r="48" spans="1:14" s="82" customFormat="1" ht="13.5">
      <c r="A48" s="128">
        <v>3000</v>
      </c>
      <c r="B48" s="116" t="s">
        <v>59</v>
      </c>
      <c r="C48" s="122">
        <f>C49+C63</f>
        <v>0</v>
      </c>
      <c r="D48" s="122">
        <f>D49+D63</f>
        <v>313.8</v>
      </c>
      <c r="E48" s="122">
        <f>E49+E63</f>
        <v>313.8</v>
      </c>
      <c r="F48" s="122">
        <f>F49+F63</f>
        <v>313.8</v>
      </c>
      <c r="G48" s="122">
        <f aca="true" t="shared" si="15" ref="G48:N48">G49+G63</f>
        <v>0</v>
      </c>
      <c r="H48" s="122">
        <f t="shared" si="15"/>
        <v>290</v>
      </c>
      <c r="I48" s="122">
        <f t="shared" si="15"/>
        <v>290</v>
      </c>
      <c r="J48" s="122">
        <f t="shared" si="15"/>
        <v>290</v>
      </c>
      <c r="K48" s="122">
        <f t="shared" si="15"/>
        <v>0</v>
      </c>
      <c r="L48" s="122">
        <f t="shared" si="15"/>
        <v>280</v>
      </c>
      <c r="M48" s="122">
        <f t="shared" si="15"/>
        <v>280</v>
      </c>
      <c r="N48" s="122">
        <f t="shared" si="15"/>
        <v>280</v>
      </c>
    </row>
    <row r="49" spans="1:14" s="82" customFormat="1" ht="13.5">
      <c r="A49" s="128">
        <v>3100</v>
      </c>
      <c r="B49" s="116" t="s">
        <v>60</v>
      </c>
      <c r="C49" s="122">
        <f>C50+C51+C54+C57+C61+C62</f>
        <v>0</v>
      </c>
      <c r="D49" s="122">
        <f>D50+D51+D54+D57+D61+D62</f>
        <v>313.8</v>
      </c>
      <c r="E49" s="122">
        <f>E50+E51+E54+E57+E61+E62</f>
        <v>313.8</v>
      </c>
      <c r="F49" s="122">
        <f>F50+F51+F54+F57+F61+F62</f>
        <v>313.8</v>
      </c>
      <c r="G49" s="122">
        <f aca="true" t="shared" si="16" ref="G49:N49">G50+G51+G54+G57+G61+G62</f>
        <v>0</v>
      </c>
      <c r="H49" s="122">
        <f t="shared" si="16"/>
        <v>290</v>
      </c>
      <c r="I49" s="122">
        <f t="shared" si="16"/>
        <v>290</v>
      </c>
      <c r="J49" s="122">
        <f t="shared" si="16"/>
        <v>290</v>
      </c>
      <c r="K49" s="122">
        <f t="shared" si="16"/>
        <v>0</v>
      </c>
      <c r="L49" s="122">
        <f t="shared" si="16"/>
        <v>280</v>
      </c>
      <c r="M49" s="122">
        <f t="shared" si="16"/>
        <v>280</v>
      </c>
      <c r="N49" s="122">
        <f t="shared" si="16"/>
        <v>280</v>
      </c>
    </row>
    <row r="50" spans="1:14" s="82" customFormat="1" ht="26.25">
      <c r="A50" s="129">
        <v>3110</v>
      </c>
      <c r="B50" s="117" t="s">
        <v>61</v>
      </c>
      <c r="C50" s="123"/>
      <c r="D50" s="123">
        <v>313.8</v>
      </c>
      <c r="E50" s="123">
        <v>313.8</v>
      </c>
      <c r="F50" s="123">
        <f aca="true" t="shared" si="17" ref="F50:F67">C50+D50</f>
        <v>313.8</v>
      </c>
      <c r="G50" s="123"/>
      <c r="H50" s="123">
        <v>290</v>
      </c>
      <c r="I50" s="123">
        <v>290</v>
      </c>
      <c r="J50" s="123">
        <f>G50+H50</f>
        <v>290</v>
      </c>
      <c r="K50" s="123"/>
      <c r="L50" s="123">
        <v>280</v>
      </c>
      <c r="M50" s="123">
        <v>280</v>
      </c>
      <c r="N50" s="123">
        <f>K50+L50</f>
        <v>280</v>
      </c>
    </row>
    <row r="51" spans="1:14" s="82" customFormat="1" ht="13.5">
      <c r="A51" s="129">
        <v>3120</v>
      </c>
      <c r="B51" s="117" t="s">
        <v>62</v>
      </c>
      <c r="C51" s="123">
        <f>SUM(C52:C53)</f>
        <v>0</v>
      </c>
      <c r="D51" s="123">
        <f>SUM(D52:D53)</f>
        <v>0</v>
      </c>
      <c r="E51" s="123">
        <f>SUM(E52:E53)</f>
        <v>0</v>
      </c>
      <c r="F51" s="123">
        <f>SUM(F52:F53)</f>
        <v>0</v>
      </c>
      <c r="G51" s="123">
        <f aca="true" t="shared" si="18" ref="G51:N51">SUM(G52:G53)</f>
        <v>0</v>
      </c>
      <c r="H51" s="123">
        <f t="shared" si="18"/>
        <v>0</v>
      </c>
      <c r="I51" s="123">
        <f t="shared" si="18"/>
        <v>0</v>
      </c>
      <c r="J51" s="123">
        <f t="shared" si="18"/>
        <v>0</v>
      </c>
      <c r="K51" s="123">
        <f t="shared" si="18"/>
        <v>0</v>
      </c>
      <c r="L51" s="123">
        <f t="shared" si="18"/>
        <v>0</v>
      </c>
      <c r="M51" s="123">
        <f t="shared" si="18"/>
        <v>0</v>
      </c>
      <c r="N51" s="123">
        <f t="shared" si="18"/>
        <v>0</v>
      </c>
    </row>
    <row r="52" spans="1:14" s="82" customFormat="1" ht="13.5">
      <c r="A52" s="129">
        <v>3121</v>
      </c>
      <c r="B52" s="117" t="s">
        <v>63</v>
      </c>
      <c r="C52" s="123"/>
      <c r="D52" s="123"/>
      <c r="E52" s="123"/>
      <c r="F52" s="123">
        <f t="shared" si="17"/>
        <v>0</v>
      </c>
      <c r="G52" s="123"/>
      <c r="H52" s="123"/>
      <c r="I52" s="123"/>
      <c r="J52" s="123">
        <f>G52+H52</f>
        <v>0</v>
      </c>
      <c r="K52" s="123"/>
      <c r="L52" s="123"/>
      <c r="M52" s="123"/>
      <c r="N52" s="123">
        <f>K52+L52</f>
        <v>0</v>
      </c>
    </row>
    <row r="53" spans="1:14" s="82" customFormat="1" ht="13.5">
      <c r="A53" s="129">
        <v>3122</v>
      </c>
      <c r="B53" s="117" t="s">
        <v>64</v>
      </c>
      <c r="C53" s="123"/>
      <c r="D53" s="123"/>
      <c r="E53" s="123"/>
      <c r="F53" s="123">
        <f t="shared" si="17"/>
        <v>0</v>
      </c>
      <c r="G53" s="123"/>
      <c r="H53" s="123"/>
      <c r="I53" s="123"/>
      <c r="J53" s="123">
        <f>G53+H53</f>
        <v>0</v>
      </c>
      <c r="K53" s="123"/>
      <c r="L53" s="123"/>
      <c r="M53" s="123"/>
      <c r="N53" s="123">
        <f>K53+L53</f>
        <v>0</v>
      </c>
    </row>
    <row r="54" spans="1:14" s="82" customFormat="1" ht="13.5">
      <c r="A54" s="129">
        <v>3130</v>
      </c>
      <c r="B54" s="117" t="s">
        <v>65</v>
      </c>
      <c r="C54" s="123">
        <f>SUM(C55:C56)</f>
        <v>0</v>
      </c>
      <c r="D54" s="123">
        <f>SUM(D55:D56)</f>
        <v>0</v>
      </c>
      <c r="E54" s="123">
        <f>SUM(E55:E56)</f>
        <v>0</v>
      </c>
      <c r="F54" s="123">
        <f>SUM(F55:F56)</f>
        <v>0</v>
      </c>
      <c r="G54" s="123">
        <f aca="true" t="shared" si="19" ref="G54:N54">SUM(G55:G56)</f>
        <v>0</v>
      </c>
      <c r="H54" s="123">
        <f t="shared" si="19"/>
        <v>0</v>
      </c>
      <c r="I54" s="123">
        <f t="shared" si="19"/>
        <v>0</v>
      </c>
      <c r="J54" s="123">
        <f t="shared" si="19"/>
        <v>0</v>
      </c>
      <c r="K54" s="123">
        <f t="shared" si="19"/>
        <v>0</v>
      </c>
      <c r="L54" s="123">
        <f t="shared" si="19"/>
        <v>0</v>
      </c>
      <c r="M54" s="123">
        <f t="shared" si="19"/>
        <v>0</v>
      </c>
      <c r="N54" s="123">
        <f t="shared" si="19"/>
        <v>0</v>
      </c>
    </row>
    <row r="55" spans="1:14" s="82" customFormat="1" ht="13.5">
      <c r="A55" s="129">
        <v>3131</v>
      </c>
      <c r="B55" s="117" t="s">
        <v>66</v>
      </c>
      <c r="C55" s="123"/>
      <c r="D55" s="123"/>
      <c r="E55" s="123"/>
      <c r="F55" s="123">
        <f t="shared" si="17"/>
        <v>0</v>
      </c>
      <c r="G55" s="123"/>
      <c r="H55" s="123"/>
      <c r="I55" s="123"/>
      <c r="J55" s="123">
        <f>G55+H55</f>
        <v>0</v>
      </c>
      <c r="K55" s="123"/>
      <c r="L55" s="123"/>
      <c r="M55" s="123"/>
      <c r="N55" s="123">
        <f>K55+L55</f>
        <v>0</v>
      </c>
    </row>
    <row r="56" spans="1:14" s="82" customFormat="1" ht="13.5">
      <c r="A56" s="129">
        <v>3132</v>
      </c>
      <c r="B56" s="117" t="s">
        <v>67</v>
      </c>
      <c r="C56" s="123"/>
      <c r="D56" s="123"/>
      <c r="E56" s="123"/>
      <c r="F56" s="123">
        <f t="shared" si="17"/>
        <v>0</v>
      </c>
      <c r="G56" s="123"/>
      <c r="H56" s="123"/>
      <c r="I56" s="123"/>
      <c r="J56" s="123">
        <f>G56+H56</f>
        <v>0</v>
      </c>
      <c r="K56" s="123"/>
      <c r="L56" s="123"/>
      <c r="M56" s="123"/>
      <c r="N56" s="123">
        <f>K56+L56</f>
        <v>0</v>
      </c>
    </row>
    <row r="57" spans="1:14" s="82" customFormat="1" ht="13.5">
      <c r="A57" s="129">
        <v>3140</v>
      </c>
      <c r="B57" s="117" t="s">
        <v>68</v>
      </c>
      <c r="C57" s="123">
        <f>SUM(C58:C60)</f>
        <v>0</v>
      </c>
      <c r="D57" s="123"/>
      <c r="E57" s="123">
        <f>SUM(E58:E60)</f>
        <v>0</v>
      </c>
      <c r="F57" s="123">
        <f>SUM(F58:F60)</f>
        <v>0</v>
      </c>
      <c r="G57" s="123">
        <f aca="true" t="shared" si="20" ref="G57:N57">SUM(G58:G60)</f>
        <v>0</v>
      </c>
      <c r="H57" s="123">
        <f t="shared" si="20"/>
        <v>0</v>
      </c>
      <c r="I57" s="123">
        <f t="shared" si="20"/>
        <v>0</v>
      </c>
      <c r="J57" s="123">
        <f t="shared" si="20"/>
        <v>0</v>
      </c>
      <c r="K57" s="123">
        <f t="shared" si="20"/>
        <v>0</v>
      </c>
      <c r="L57" s="123">
        <f t="shared" si="20"/>
        <v>0</v>
      </c>
      <c r="M57" s="123">
        <f t="shared" si="20"/>
        <v>0</v>
      </c>
      <c r="N57" s="123">
        <f t="shared" si="20"/>
        <v>0</v>
      </c>
    </row>
    <row r="58" spans="1:14" s="82" customFormat="1" ht="13.5">
      <c r="A58" s="129">
        <v>3141</v>
      </c>
      <c r="B58" s="117" t="s">
        <v>69</v>
      </c>
      <c r="C58" s="123"/>
      <c r="D58" s="123"/>
      <c r="E58" s="123"/>
      <c r="F58" s="123">
        <f t="shared" si="17"/>
        <v>0</v>
      </c>
      <c r="G58" s="123"/>
      <c r="H58" s="123"/>
      <c r="I58" s="123"/>
      <c r="J58" s="123">
        <f>G58+H58</f>
        <v>0</v>
      </c>
      <c r="K58" s="123"/>
      <c r="L58" s="123"/>
      <c r="M58" s="123"/>
      <c r="N58" s="123">
        <f>K58+L58</f>
        <v>0</v>
      </c>
    </row>
    <row r="59" spans="1:14" s="82" customFormat="1" ht="13.5">
      <c r="A59" s="129">
        <v>3142</v>
      </c>
      <c r="B59" s="117" t="s">
        <v>70</v>
      </c>
      <c r="C59" s="123"/>
      <c r="D59" s="123"/>
      <c r="E59" s="123"/>
      <c r="F59" s="123">
        <f t="shared" si="17"/>
        <v>0</v>
      </c>
      <c r="G59" s="123"/>
      <c r="H59" s="123"/>
      <c r="I59" s="123"/>
      <c r="J59" s="123">
        <f>G59+H59</f>
        <v>0</v>
      </c>
      <c r="K59" s="123"/>
      <c r="L59" s="123"/>
      <c r="M59" s="123"/>
      <c r="N59" s="123">
        <f>K59+L59</f>
        <v>0</v>
      </c>
    </row>
    <row r="60" spans="1:14" s="82" customFormat="1" ht="15" customHeight="1">
      <c r="A60" s="129">
        <v>3143</v>
      </c>
      <c r="B60" s="117" t="s">
        <v>71</v>
      </c>
      <c r="C60" s="123"/>
      <c r="D60" s="123"/>
      <c r="E60" s="123"/>
      <c r="F60" s="123">
        <f t="shared" si="17"/>
        <v>0</v>
      </c>
      <c r="G60" s="123"/>
      <c r="H60" s="123"/>
      <c r="I60" s="123"/>
      <c r="J60" s="123">
        <f>G60+H60</f>
        <v>0</v>
      </c>
      <c r="K60" s="123"/>
      <c r="L60" s="123"/>
      <c r="M60" s="123"/>
      <c r="N60" s="123">
        <f>K60+L60</f>
        <v>0</v>
      </c>
    </row>
    <row r="61" spans="1:14" s="82" customFormat="1" ht="13.5">
      <c r="A61" s="129">
        <v>3150</v>
      </c>
      <c r="B61" s="117" t="s">
        <v>72</v>
      </c>
      <c r="C61" s="123"/>
      <c r="D61" s="123"/>
      <c r="E61" s="123"/>
      <c r="F61" s="123">
        <f t="shared" si="17"/>
        <v>0</v>
      </c>
      <c r="G61" s="123"/>
      <c r="H61" s="123"/>
      <c r="I61" s="123"/>
      <c r="J61" s="123">
        <f>G61+H61</f>
        <v>0</v>
      </c>
      <c r="K61" s="123"/>
      <c r="L61" s="123"/>
      <c r="M61" s="123"/>
      <c r="N61" s="123">
        <f>K61+L61</f>
        <v>0</v>
      </c>
    </row>
    <row r="62" spans="1:14" s="82" customFormat="1" ht="13.5">
      <c r="A62" s="129">
        <v>3160</v>
      </c>
      <c r="B62" s="117" t="s">
        <v>73</v>
      </c>
      <c r="C62" s="123"/>
      <c r="D62" s="123"/>
      <c r="E62" s="123"/>
      <c r="F62" s="123">
        <f t="shared" si="17"/>
        <v>0</v>
      </c>
      <c r="G62" s="123"/>
      <c r="H62" s="123"/>
      <c r="I62" s="123"/>
      <c r="J62" s="123">
        <f>G62+H62</f>
        <v>0</v>
      </c>
      <c r="K62" s="123"/>
      <c r="L62" s="123"/>
      <c r="M62" s="123"/>
      <c r="N62" s="123">
        <f>K62+L62</f>
        <v>0</v>
      </c>
    </row>
    <row r="63" spans="1:14" s="82" customFormat="1" ht="13.5">
      <c r="A63" s="128">
        <v>3200</v>
      </c>
      <c r="B63" s="116" t="s">
        <v>74</v>
      </c>
      <c r="C63" s="122">
        <f>SUM(C64:C67)</f>
        <v>0</v>
      </c>
      <c r="D63" s="122">
        <f>SUM(D64:D67)</f>
        <v>0</v>
      </c>
      <c r="E63" s="122">
        <f>SUM(E64:E67)</f>
        <v>0</v>
      </c>
      <c r="F63" s="122">
        <f>SUM(F64:F67)</f>
        <v>0</v>
      </c>
      <c r="G63" s="122">
        <f aca="true" t="shared" si="21" ref="G63:N63">SUM(G64:G67)</f>
        <v>0</v>
      </c>
      <c r="H63" s="122">
        <f t="shared" si="21"/>
        <v>0</v>
      </c>
      <c r="I63" s="122">
        <f t="shared" si="21"/>
        <v>0</v>
      </c>
      <c r="J63" s="122">
        <f t="shared" si="21"/>
        <v>0</v>
      </c>
      <c r="K63" s="122">
        <f t="shared" si="21"/>
        <v>0</v>
      </c>
      <c r="L63" s="122">
        <f t="shared" si="21"/>
        <v>0</v>
      </c>
      <c r="M63" s="122">
        <f t="shared" si="21"/>
        <v>0</v>
      </c>
      <c r="N63" s="122">
        <f t="shared" si="21"/>
        <v>0</v>
      </c>
    </row>
    <row r="64" spans="1:14" s="82" customFormat="1" ht="26.25">
      <c r="A64" s="129">
        <v>3210</v>
      </c>
      <c r="B64" s="117" t="s">
        <v>75</v>
      </c>
      <c r="C64" s="123"/>
      <c r="D64" s="123"/>
      <c r="E64" s="123"/>
      <c r="F64" s="123">
        <f t="shared" si="17"/>
        <v>0</v>
      </c>
      <c r="G64" s="123"/>
      <c r="H64" s="123"/>
      <c r="I64" s="123"/>
      <c r="J64" s="123">
        <f>G64+H64</f>
        <v>0</v>
      </c>
      <c r="K64" s="123"/>
      <c r="L64" s="123"/>
      <c r="M64" s="123"/>
      <c r="N64" s="123">
        <f>K64+L64</f>
        <v>0</v>
      </c>
    </row>
    <row r="65" spans="1:14" s="82" customFormat="1" ht="26.25">
      <c r="A65" s="129">
        <v>3220</v>
      </c>
      <c r="B65" s="117" t="s">
        <v>76</v>
      </c>
      <c r="C65" s="123"/>
      <c r="D65" s="123"/>
      <c r="E65" s="123"/>
      <c r="F65" s="123">
        <f t="shared" si="17"/>
        <v>0</v>
      </c>
      <c r="G65" s="123"/>
      <c r="H65" s="123"/>
      <c r="I65" s="123"/>
      <c r="J65" s="123">
        <f>G65+H65</f>
        <v>0</v>
      </c>
      <c r="K65" s="123"/>
      <c r="L65" s="123"/>
      <c r="M65" s="123"/>
      <c r="N65" s="123">
        <f>K65+L65</f>
        <v>0</v>
      </c>
    </row>
    <row r="66" spans="1:14" s="82" customFormat="1" ht="26.25">
      <c r="A66" s="129">
        <v>3230</v>
      </c>
      <c r="B66" s="117" t="s">
        <v>77</v>
      </c>
      <c r="C66" s="123"/>
      <c r="D66" s="123"/>
      <c r="E66" s="123"/>
      <c r="F66" s="123">
        <f t="shared" si="17"/>
        <v>0</v>
      </c>
      <c r="G66" s="123"/>
      <c r="H66" s="123"/>
      <c r="I66" s="123"/>
      <c r="J66" s="123">
        <f>G66+H66</f>
        <v>0</v>
      </c>
      <c r="K66" s="123"/>
      <c r="L66" s="123"/>
      <c r="M66" s="123"/>
      <c r="N66" s="123">
        <f>K66+L66</f>
        <v>0</v>
      </c>
    </row>
    <row r="67" spans="1:14" s="82" customFormat="1" ht="13.5">
      <c r="A67" s="130">
        <v>3240</v>
      </c>
      <c r="B67" s="117" t="s">
        <v>78</v>
      </c>
      <c r="C67" s="123"/>
      <c r="D67" s="123"/>
      <c r="E67" s="123"/>
      <c r="F67" s="123">
        <f t="shared" si="17"/>
        <v>0</v>
      </c>
      <c r="G67" s="123"/>
      <c r="H67" s="123"/>
      <c r="I67" s="123"/>
      <c r="J67" s="123">
        <f>G67+H67</f>
        <v>0</v>
      </c>
      <c r="K67" s="123"/>
      <c r="L67" s="123"/>
      <c r="M67" s="123"/>
      <c r="N67" s="123">
        <f>K67+L67</f>
        <v>0</v>
      </c>
    </row>
    <row r="68" spans="1:14" s="113" customFormat="1" ht="13.5">
      <c r="A68" s="180"/>
      <c r="B68" s="105" t="s">
        <v>111</v>
      </c>
      <c r="C68" s="127">
        <f aca="true" t="shared" si="22" ref="C68:N68">C7+C48</f>
        <v>14720.8</v>
      </c>
      <c r="D68" s="127">
        <f t="shared" si="22"/>
        <v>313.8</v>
      </c>
      <c r="E68" s="127">
        <f t="shared" si="22"/>
        <v>313.8</v>
      </c>
      <c r="F68" s="127">
        <f t="shared" si="22"/>
        <v>15034.6</v>
      </c>
      <c r="G68" s="127">
        <f t="shared" si="22"/>
        <v>16958.8</v>
      </c>
      <c r="H68" s="127">
        <f t="shared" si="22"/>
        <v>290</v>
      </c>
      <c r="I68" s="127">
        <f t="shared" si="22"/>
        <v>290</v>
      </c>
      <c r="J68" s="127">
        <f t="shared" si="22"/>
        <v>17248.8</v>
      </c>
      <c r="K68" s="127">
        <f t="shared" si="22"/>
        <v>19883.9</v>
      </c>
      <c r="L68" s="127">
        <f t="shared" si="22"/>
        <v>280</v>
      </c>
      <c r="M68" s="127">
        <f t="shared" si="22"/>
        <v>280</v>
      </c>
      <c r="N68" s="127">
        <f t="shared" si="22"/>
        <v>20163.9</v>
      </c>
    </row>
    <row r="70" spans="1:14" ht="15">
      <c r="A70" s="190" t="s">
        <v>188</v>
      </c>
      <c r="B70" s="190"/>
      <c r="C70" s="190"/>
      <c r="D70" s="190"/>
      <c r="E70" s="190"/>
      <c r="F70" s="190"/>
      <c r="G70" s="65"/>
      <c r="H70" s="65"/>
      <c r="I70" s="65"/>
      <c r="J70" s="65"/>
      <c r="K70" s="65"/>
      <c r="L70" s="65"/>
      <c r="M70" s="65"/>
      <c r="N70" s="36" t="s">
        <v>110</v>
      </c>
    </row>
    <row r="71" spans="1:14" s="82" customFormat="1" ht="15" customHeight="1">
      <c r="A71" s="263" t="s">
        <v>156</v>
      </c>
      <c r="B71" s="263" t="s">
        <v>98</v>
      </c>
      <c r="C71" s="301" t="s">
        <v>169</v>
      </c>
      <c r="D71" s="283"/>
      <c r="E71" s="283"/>
      <c r="F71" s="279"/>
      <c r="G71" s="301" t="s">
        <v>170</v>
      </c>
      <c r="H71" s="283"/>
      <c r="I71" s="283"/>
      <c r="J71" s="279"/>
      <c r="K71" s="301" t="s">
        <v>171</v>
      </c>
      <c r="L71" s="283"/>
      <c r="M71" s="283"/>
      <c r="N71" s="279"/>
    </row>
    <row r="72" spans="1:14" s="82" customFormat="1" ht="41.25">
      <c r="A72" s="265"/>
      <c r="B72" s="264"/>
      <c r="C72" s="185" t="s">
        <v>24</v>
      </c>
      <c r="D72" s="126" t="s">
        <v>25</v>
      </c>
      <c r="E72" s="166" t="s">
        <v>114</v>
      </c>
      <c r="F72" s="166" t="s">
        <v>117</v>
      </c>
      <c r="G72" s="185" t="s">
        <v>24</v>
      </c>
      <c r="H72" s="126" t="s">
        <v>25</v>
      </c>
      <c r="I72" s="166" t="s">
        <v>114</v>
      </c>
      <c r="J72" s="166" t="s">
        <v>118</v>
      </c>
      <c r="K72" s="185" t="s">
        <v>24</v>
      </c>
      <c r="L72" s="126" t="s">
        <v>25</v>
      </c>
      <c r="M72" s="166" t="s">
        <v>114</v>
      </c>
      <c r="N72" s="166" t="s">
        <v>20</v>
      </c>
    </row>
    <row r="73" spans="1:14" s="82" customFormat="1" ht="13.5">
      <c r="A73" s="64">
        <v>1</v>
      </c>
      <c r="B73" s="64">
        <v>2</v>
      </c>
      <c r="C73" s="28">
        <v>3</v>
      </c>
      <c r="D73" s="28">
        <v>4</v>
      </c>
      <c r="E73" s="28">
        <v>5</v>
      </c>
      <c r="F73" s="28">
        <v>6</v>
      </c>
      <c r="G73" s="28">
        <v>7</v>
      </c>
      <c r="H73" s="28">
        <v>8</v>
      </c>
      <c r="I73" s="28">
        <v>9</v>
      </c>
      <c r="J73" s="28">
        <v>10</v>
      </c>
      <c r="K73" s="28">
        <v>11</v>
      </c>
      <c r="L73" s="28">
        <v>12</v>
      </c>
      <c r="M73" s="28">
        <v>13</v>
      </c>
      <c r="N73" s="28">
        <v>14</v>
      </c>
    </row>
    <row r="74" spans="1:14" s="82" customFormat="1" ht="13.5">
      <c r="A74" s="66"/>
      <c r="B74" s="81"/>
      <c r="C74" s="162"/>
      <c r="D74" s="139"/>
      <c r="E74" s="139"/>
      <c r="F74" s="139"/>
      <c r="G74" s="139"/>
      <c r="H74" s="139"/>
      <c r="I74" s="139"/>
      <c r="J74" s="139"/>
      <c r="K74" s="139"/>
      <c r="L74" s="139"/>
      <c r="M74" s="139"/>
      <c r="N74" s="139"/>
    </row>
    <row r="75" spans="1:14" s="82" customFormat="1" ht="13.5">
      <c r="A75" s="66"/>
      <c r="B75" s="81"/>
      <c r="C75" s="162"/>
      <c r="D75" s="139"/>
      <c r="E75" s="139"/>
      <c r="F75" s="139"/>
      <c r="G75" s="139"/>
      <c r="H75" s="139"/>
      <c r="I75" s="139"/>
      <c r="J75" s="139"/>
      <c r="K75" s="139"/>
      <c r="L75" s="139"/>
      <c r="M75" s="139"/>
      <c r="N75" s="139"/>
    </row>
    <row r="76" spans="1:14" s="82" customFormat="1" ht="13.5">
      <c r="A76" s="138"/>
      <c r="B76" s="105" t="s">
        <v>111</v>
      </c>
      <c r="C76" s="137"/>
      <c r="D76" s="111"/>
      <c r="E76" s="111"/>
      <c r="F76" s="111"/>
      <c r="G76" s="111"/>
      <c r="H76" s="111"/>
      <c r="I76" s="111"/>
      <c r="J76" s="111"/>
      <c r="K76" s="111"/>
      <c r="L76" s="111"/>
      <c r="M76" s="111"/>
      <c r="N76" s="111"/>
    </row>
  </sheetData>
  <mergeCells count="15">
    <mergeCell ref="G71:J71"/>
    <mergeCell ref="K71:N71"/>
    <mergeCell ref="C71:F71"/>
    <mergeCell ref="A71:A72"/>
    <mergeCell ref="B71:B72"/>
    <mergeCell ref="A4:A5"/>
    <mergeCell ref="K45:N45"/>
    <mergeCell ref="A45:A46"/>
    <mergeCell ref="B45:B46"/>
    <mergeCell ref="C45:F45"/>
    <mergeCell ref="G45:J45"/>
    <mergeCell ref="C4:F4"/>
    <mergeCell ref="G4:J4"/>
    <mergeCell ref="K4:N4"/>
    <mergeCell ref="B4:B5"/>
  </mergeCells>
  <printOptions horizontalCentered="1"/>
  <pageMargins left="0.1968503937007874" right="0.1968503937007874" top="0.7874015748031497" bottom="0.1968503937007874" header="0" footer="0"/>
  <pageSetup fitToHeight="0" horizontalDpi="300" verticalDpi="300" orientation="landscape" paperSize="9" scale="70" r:id="rId1"/>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J75"/>
  <sheetViews>
    <sheetView showZeros="0" zoomScaleSheetLayoutView="90" workbookViewId="0" topLeftCell="A1">
      <selection activeCell="G15" sqref="G15"/>
    </sheetView>
  </sheetViews>
  <sheetFormatPr defaultColWidth="9.00390625" defaultRowHeight="12.75"/>
  <cols>
    <col min="1" max="1" width="13.125" style="35" customWidth="1"/>
    <col min="2" max="2" width="67.625" style="35" customWidth="1"/>
    <col min="3" max="10" width="12.625" style="35" customWidth="1"/>
    <col min="11" max="16384" width="9.125" style="35" customWidth="1"/>
  </cols>
  <sheetData>
    <row r="1" spans="2:10" s="56" customFormat="1" ht="15">
      <c r="B1" s="33"/>
      <c r="C1" s="33"/>
      <c r="D1" s="33"/>
      <c r="E1" s="33"/>
      <c r="F1" s="33"/>
      <c r="H1" s="142"/>
      <c r="I1" s="142"/>
      <c r="J1" s="151"/>
    </row>
    <row r="2" spans="1:10" s="37" customFormat="1" ht="15">
      <c r="A2" s="33" t="s">
        <v>189</v>
      </c>
      <c r="B2" s="35"/>
      <c r="C2" s="35"/>
      <c r="D2" s="35"/>
      <c r="E2" s="35"/>
      <c r="F2" s="35"/>
      <c r="G2" s="35"/>
      <c r="H2" s="35"/>
      <c r="I2" s="35"/>
      <c r="J2" s="36" t="s">
        <v>110</v>
      </c>
    </row>
    <row r="3" spans="1:10" s="82" customFormat="1" ht="15" customHeight="1">
      <c r="A3" s="263" t="s">
        <v>155</v>
      </c>
      <c r="B3" s="263" t="s">
        <v>98</v>
      </c>
      <c r="C3" s="266" t="s">
        <v>162</v>
      </c>
      <c r="D3" s="267"/>
      <c r="E3" s="267"/>
      <c r="F3" s="268"/>
      <c r="G3" s="266" t="s">
        <v>172</v>
      </c>
      <c r="H3" s="267"/>
      <c r="I3" s="267"/>
      <c r="J3" s="268"/>
    </row>
    <row r="4" spans="1:10" s="82" customFormat="1" ht="60" customHeight="1">
      <c r="A4" s="264"/>
      <c r="B4" s="265"/>
      <c r="C4" s="185" t="s">
        <v>24</v>
      </c>
      <c r="D4" s="126" t="s">
        <v>25</v>
      </c>
      <c r="E4" s="166" t="s">
        <v>114</v>
      </c>
      <c r="F4" s="166" t="s">
        <v>117</v>
      </c>
      <c r="G4" s="185" t="s">
        <v>24</v>
      </c>
      <c r="H4" s="126" t="s">
        <v>25</v>
      </c>
      <c r="I4" s="166" t="s">
        <v>114</v>
      </c>
      <c r="J4" s="166" t="s">
        <v>118</v>
      </c>
    </row>
    <row r="5" spans="1:10" s="82" customFormat="1" ht="13.5">
      <c r="A5" s="66">
        <v>1</v>
      </c>
      <c r="B5" s="66">
        <v>2</v>
      </c>
      <c r="C5" s="28">
        <v>3</v>
      </c>
      <c r="D5" s="28">
        <v>4</v>
      </c>
      <c r="E5" s="28">
        <v>5</v>
      </c>
      <c r="F5" s="28">
        <v>6</v>
      </c>
      <c r="G5" s="28">
        <v>7</v>
      </c>
      <c r="H5" s="28">
        <v>8</v>
      </c>
      <c r="I5" s="28">
        <v>9</v>
      </c>
      <c r="J5" s="28">
        <v>10</v>
      </c>
    </row>
    <row r="6" spans="1:10" s="82" customFormat="1" ht="13.5">
      <c r="A6" s="128">
        <v>2000</v>
      </c>
      <c r="B6" s="116" t="s">
        <v>26</v>
      </c>
      <c r="C6" s="122">
        <f aca="true" t="shared" si="0" ref="C6:J6">C7+C12+C29+C32+C36+C40</f>
        <v>22000</v>
      </c>
      <c r="D6" s="122">
        <f t="shared" si="0"/>
        <v>0</v>
      </c>
      <c r="E6" s="122">
        <f t="shared" si="0"/>
        <v>0</v>
      </c>
      <c r="F6" s="122">
        <f t="shared" si="0"/>
        <v>22000</v>
      </c>
      <c r="G6" s="122">
        <f t="shared" si="0"/>
        <v>23000</v>
      </c>
      <c r="H6" s="122">
        <f t="shared" si="0"/>
        <v>0</v>
      </c>
      <c r="I6" s="122">
        <f t="shared" si="0"/>
        <v>0</v>
      </c>
      <c r="J6" s="122">
        <f t="shared" si="0"/>
        <v>23000</v>
      </c>
    </row>
    <row r="7" spans="1:10" s="82" customFormat="1" ht="13.5">
      <c r="A7" s="128">
        <v>2100</v>
      </c>
      <c r="B7" s="116" t="s">
        <v>27</v>
      </c>
      <c r="C7" s="122">
        <f aca="true" t="shared" si="1" ref="C7:J7">C8+C11</f>
        <v>16470</v>
      </c>
      <c r="D7" s="122">
        <f t="shared" si="1"/>
        <v>0</v>
      </c>
      <c r="E7" s="122">
        <f t="shared" si="1"/>
        <v>0</v>
      </c>
      <c r="F7" s="122">
        <f t="shared" si="1"/>
        <v>16470</v>
      </c>
      <c r="G7" s="122">
        <f t="shared" si="1"/>
        <v>17080</v>
      </c>
      <c r="H7" s="122">
        <f t="shared" si="1"/>
        <v>0</v>
      </c>
      <c r="I7" s="122">
        <f t="shared" si="1"/>
        <v>0</v>
      </c>
      <c r="J7" s="122">
        <f t="shared" si="1"/>
        <v>17080</v>
      </c>
    </row>
    <row r="8" spans="1:10" s="82" customFormat="1" ht="13.5">
      <c r="A8" s="129">
        <v>2110</v>
      </c>
      <c r="B8" s="117" t="s">
        <v>28</v>
      </c>
      <c r="C8" s="123">
        <f aca="true" t="shared" si="2" ref="C8:J8">SUM(C9:C10)</f>
        <v>13500</v>
      </c>
      <c r="D8" s="123">
        <f t="shared" si="2"/>
        <v>0</v>
      </c>
      <c r="E8" s="123">
        <f t="shared" si="2"/>
        <v>0</v>
      </c>
      <c r="F8" s="123">
        <f t="shared" si="2"/>
        <v>13500</v>
      </c>
      <c r="G8" s="123">
        <f t="shared" si="2"/>
        <v>14000</v>
      </c>
      <c r="H8" s="123">
        <f t="shared" si="2"/>
        <v>0</v>
      </c>
      <c r="I8" s="123">
        <f t="shared" si="2"/>
        <v>0</v>
      </c>
      <c r="J8" s="123">
        <f t="shared" si="2"/>
        <v>14000</v>
      </c>
    </row>
    <row r="9" spans="1:10" s="82" customFormat="1" ht="13.5">
      <c r="A9" s="129">
        <v>2111</v>
      </c>
      <c r="B9" s="117" t="s">
        <v>29</v>
      </c>
      <c r="C9" s="123">
        <v>13500</v>
      </c>
      <c r="D9" s="123"/>
      <c r="E9" s="123"/>
      <c r="F9" s="123">
        <f aca="true" t="shared" si="3" ref="F9:F35">C9+D9</f>
        <v>13500</v>
      </c>
      <c r="G9" s="123">
        <v>14000</v>
      </c>
      <c r="H9" s="123"/>
      <c r="I9" s="123"/>
      <c r="J9" s="123">
        <f>G9+H9</f>
        <v>14000</v>
      </c>
    </row>
    <row r="10" spans="1:10" s="82" customFormat="1" ht="13.5">
      <c r="A10" s="129">
        <v>2112</v>
      </c>
      <c r="B10" s="117" t="s">
        <v>30</v>
      </c>
      <c r="C10" s="123"/>
      <c r="D10" s="123"/>
      <c r="E10" s="123"/>
      <c r="F10" s="123">
        <f t="shared" si="3"/>
        <v>0</v>
      </c>
      <c r="G10" s="123"/>
      <c r="H10" s="123"/>
      <c r="I10" s="123"/>
      <c r="J10" s="123">
        <f>G10+H10</f>
        <v>0</v>
      </c>
    </row>
    <row r="11" spans="1:10" s="82" customFormat="1" ht="13.5">
      <c r="A11" s="129">
        <v>2120</v>
      </c>
      <c r="B11" s="117" t="s">
        <v>31</v>
      </c>
      <c r="C11" s="123">
        <v>2970</v>
      </c>
      <c r="D11" s="123"/>
      <c r="E11" s="123"/>
      <c r="F11" s="123">
        <f t="shared" si="3"/>
        <v>2970</v>
      </c>
      <c r="G11" s="123">
        <v>3080</v>
      </c>
      <c r="H11" s="123"/>
      <c r="I11" s="123"/>
      <c r="J11" s="123">
        <f>G11+H11</f>
        <v>3080</v>
      </c>
    </row>
    <row r="12" spans="1:10" s="82" customFormat="1" ht="13.5">
      <c r="A12" s="128">
        <v>2200</v>
      </c>
      <c r="B12" s="116" t="s">
        <v>32</v>
      </c>
      <c r="C12" s="122">
        <f aca="true" t="shared" si="4" ref="C12:J12">C13+C14+C15+C16+C17+C18+C19+C26</f>
        <v>5530</v>
      </c>
      <c r="D12" s="122">
        <f t="shared" si="4"/>
        <v>0</v>
      </c>
      <c r="E12" s="122">
        <f t="shared" si="4"/>
        <v>0</v>
      </c>
      <c r="F12" s="122">
        <f t="shared" si="4"/>
        <v>5530</v>
      </c>
      <c r="G12" s="122">
        <f t="shared" si="4"/>
        <v>5920</v>
      </c>
      <c r="H12" s="122">
        <f t="shared" si="4"/>
        <v>0</v>
      </c>
      <c r="I12" s="122">
        <f t="shared" si="4"/>
        <v>0</v>
      </c>
      <c r="J12" s="122">
        <f t="shared" si="4"/>
        <v>5920</v>
      </c>
    </row>
    <row r="13" spans="1:10" s="82" customFormat="1" ht="13.5">
      <c r="A13" s="129">
        <v>2210</v>
      </c>
      <c r="B13" s="117" t="s">
        <v>33</v>
      </c>
      <c r="C13" s="123">
        <v>1510</v>
      </c>
      <c r="D13" s="123"/>
      <c r="E13" s="123"/>
      <c r="F13" s="123">
        <f t="shared" si="3"/>
        <v>1510</v>
      </c>
      <c r="G13" s="123">
        <v>1550</v>
      </c>
      <c r="H13" s="123"/>
      <c r="I13" s="123"/>
      <c r="J13" s="123">
        <f aca="true" t="shared" si="5" ref="J13:J18">G13+H13</f>
        <v>1550</v>
      </c>
    </row>
    <row r="14" spans="1:10" s="82" customFormat="1" ht="13.5">
      <c r="A14" s="129">
        <v>2220</v>
      </c>
      <c r="B14" s="117" t="s">
        <v>34</v>
      </c>
      <c r="C14" s="123">
        <v>99.5</v>
      </c>
      <c r="D14" s="123"/>
      <c r="E14" s="123"/>
      <c r="F14" s="123">
        <f t="shared" si="3"/>
        <v>99.5</v>
      </c>
      <c r="G14" s="123">
        <v>103</v>
      </c>
      <c r="H14" s="123"/>
      <c r="I14" s="123"/>
      <c r="J14" s="123">
        <f t="shared" si="5"/>
        <v>103</v>
      </c>
    </row>
    <row r="15" spans="1:10" s="82" customFormat="1" ht="13.5">
      <c r="A15" s="129">
        <v>2230</v>
      </c>
      <c r="B15" s="117" t="s">
        <v>35</v>
      </c>
      <c r="C15" s="123"/>
      <c r="D15" s="123"/>
      <c r="E15" s="123"/>
      <c r="F15" s="123">
        <f t="shared" si="3"/>
        <v>0</v>
      </c>
      <c r="G15" s="123"/>
      <c r="H15" s="123"/>
      <c r="I15" s="123"/>
      <c r="J15" s="123">
        <f t="shared" si="5"/>
        <v>0</v>
      </c>
    </row>
    <row r="16" spans="1:10" s="82" customFormat="1" ht="13.5">
      <c r="A16" s="129">
        <v>2240</v>
      </c>
      <c r="B16" s="117" t="s">
        <v>36</v>
      </c>
      <c r="C16" s="123">
        <v>1320</v>
      </c>
      <c r="D16" s="123"/>
      <c r="E16" s="123"/>
      <c r="F16" s="123">
        <f t="shared" si="3"/>
        <v>1320</v>
      </c>
      <c r="G16" s="123">
        <v>1400</v>
      </c>
      <c r="H16" s="123"/>
      <c r="I16" s="123"/>
      <c r="J16" s="123">
        <f t="shared" si="5"/>
        <v>1400</v>
      </c>
    </row>
    <row r="17" spans="1:10" s="82" customFormat="1" ht="13.5">
      <c r="A17" s="129">
        <v>2250</v>
      </c>
      <c r="B17" s="117" t="s">
        <v>37</v>
      </c>
      <c r="C17" s="123">
        <v>26</v>
      </c>
      <c r="D17" s="123"/>
      <c r="E17" s="123"/>
      <c r="F17" s="123">
        <f t="shared" si="3"/>
        <v>26</v>
      </c>
      <c r="G17" s="123">
        <v>30</v>
      </c>
      <c r="H17" s="123"/>
      <c r="I17" s="123"/>
      <c r="J17" s="123">
        <f t="shared" si="5"/>
        <v>30</v>
      </c>
    </row>
    <row r="18" spans="1:10" s="82" customFormat="1" ht="13.5">
      <c r="A18" s="129">
        <v>2260</v>
      </c>
      <c r="B18" s="117" t="s">
        <v>38</v>
      </c>
      <c r="C18" s="123"/>
      <c r="D18" s="123"/>
      <c r="E18" s="123"/>
      <c r="F18" s="123">
        <f t="shared" si="3"/>
        <v>0</v>
      </c>
      <c r="G18" s="123"/>
      <c r="H18" s="123"/>
      <c r="I18" s="123"/>
      <c r="J18" s="123">
        <f t="shared" si="5"/>
        <v>0</v>
      </c>
    </row>
    <row r="19" spans="1:10" s="82" customFormat="1" ht="13.5">
      <c r="A19" s="129">
        <v>2270</v>
      </c>
      <c r="B19" s="117" t="s">
        <v>39</v>
      </c>
      <c r="C19" s="123">
        <f aca="true" t="shared" si="6" ref="C19:J19">SUM(C20:C25)</f>
        <v>274.5</v>
      </c>
      <c r="D19" s="123">
        <f t="shared" si="6"/>
        <v>0</v>
      </c>
      <c r="E19" s="123">
        <f t="shared" si="6"/>
        <v>0</v>
      </c>
      <c r="F19" s="123">
        <f t="shared" si="6"/>
        <v>274.5</v>
      </c>
      <c r="G19" s="123">
        <f t="shared" si="6"/>
        <v>337</v>
      </c>
      <c r="H19" s="123">
        <f t="shared" si="6"/>
        <v>0</v>
      </c>
      <c r="I19" s="123">
        <f t="shared" si="6"/>
        <v>0</v>
      </c>
      <c r="J19" s="123">
        <f t="shared" si="6"/>
        <v>337</v>
      </c>
    </row>
    <row r="20" spans="1:10" s="82" customFormat="1" ht="13.5">
      <c r="A20" s="129">
        <v>2271</v>
      </c>
      <c r="B20" s="117" t="s">
        <v>40</v>
      </c>
      <c r="C20" s="123">
        <v>10</v>
      </c>
      <c r="D20" s="123"/>
      <c r="E20" s="123"/>
      <c r="F20" s="123">
        <f t="shared" si="3"/>
        <v>10</v>
      </c>
      <c r="G20" s="123">
        <v>15</v>
      </c>
      <c r="H20" s="123"/>
      <c r="I20" s="123"/>
      <c r="J20" s="123">
        <f aca="true" t="shared" si="7" ref="J20:J25">G20+H20</f>
        <v>15</v>
      </c>
    </row>
    <row r="21" spans="1:10" s="82" customFormat="1" ht="13.5">
      <c r="A21" s="129">
        <v>2272</v>
      </c>
      <c r="B21" s="117" t="s">
        <v>41</v>
      </c>
      <c r="C21" s="123">
        <v>18</v>
      </c>
      <c r="D21" s="123"/>
      <c r="E21" s="123"/>
      <c r="F21" s="123">
        <f t="shared" si="3"/>
        <v>18</v>
      </c>
      <c r="G21" s="123">
        <v>20</v>
      </c>
      <c r="H21" s="123"/>
      <c r="I21" s="123"/>
      <c r="J21" s="123">
        <f t="shared" si="7"/>
        <v>20</v>
      </c>
    </row>
    <row r="22" spans="1:10" s="82" customFormat="1" ht="13.5">
      <c r="A22" s="129">
        <v>2273</v>
      </c>
      <c r="B22" s="117" t="s">
        <v>42</v>
      </c>
      <c r="C22" s="123">
        <v>180</v>
      </c>
      <c r="D22" s="123"/>
      <c r="E22" s="123"/>
      <c r="F22" s="123">
        <f t="shared" si="3"/>
        <v>180</v>
      </c>
      <c r="G22" s="123">
        <v>200</v>
      </c>
      <c r="H22" s="123"/>
      <c r="I22" s="123"/>
      <c r="J22" s="123">
        <f t="shared" si="7"/>
        <v>200</v>
      </c>
    </row>
    <row r="23" spans="1:10" s="82" customFormat="1" ht="13.5">
      <c r="A23" s="129">
        <v>2274</v>
      </c>
      <c r="B23" s="117" t="s">
        <v>43</v>
      </c>
      <c r="C23" s="123">
        <v>65</v>
      </c>
      <c r="D23" s="123"/>
      <c r="E23" s="123"/>
      <c r="F23" s="123">
        <f t="shared" si="3"/>
        <v>65</v>
      </c>
      <c r="G23" s="123">
        <v>100</v>
      </c>
      <c r="H23" s="123"/>
      <c r="I23" s="123"/>
      <c r="J23" s="123">
        <f t="shared" si="7"/>
        <v>100</v>
      </c>
    </row>
    <row r="24" spans="1:10" s="82" customFormat="1" ht="13.5">
      <c r="A24" s="129">
        <v>2275</v>
      </c>
      <c r="B24" s="117" t="s">
        <v>221</v>
      </c>
      <c r="C24" s="123">
        <v>1.5</v>
      </c>
      <c r="D24" s="123"/>
      <c r="E24" s="123"/>
      <c r="F24" s="123">
        <f>C24+D24</f>
        <v>1.5</v>
      </c>
      <c r="G24" s="123">
        <v>2</v>
      </c>
      <c r="H24" s="123"/>
      <c r="I24" s="123"/>
      <c r="J24" s="123">
        <f t="shared" si="7"/>
        <v>2</v>
      </c>
    </row>
    <row r="25" spans="1:10" s="82" customFormat="1" ht="13.5">
      <c r="A25" s="129">
        <v>2276</v>
      </c>
      <c r="B25" s="117" t="s">
        <v>106</v>
      </c>
      <c r="C25" s="123"/>
      <c r="D25" s="123"/>
      <c r="E25" s="123"/>
      <c r="F25" s="123">
        <f t="shared" si="3"/>
        <v>0</v>
      </c>
      <c r="G25" s="123"/>
      <c r="H25" s="123"/>
      <c r="I25" s="123"/>
      <c r="J25" s="123">
        <f t="shared" si="7"/>
        <v>0</v>
      </c>
    </row>
    <row r="26" spans="1:10" s="82" customFormat="1" ht="26.25">
      <c r="A26" s="129">
        <v>2280</v>
      </c>
      <c r="B26" s="117" t="s">
        <v>44</v>
      </c>
      <c r="C26" s="123">
        <f aca="true" t="shared" si="8" ref="C26:J26">SUM(C27:C28)</f>
        <v>2300</v>
      </c>
      <c r="D26" s="123">
        <f t="shared" si="8"/>
        <v>0</v>
      </c>
      <c r="E26" s="123">
        <f t="shared" si="8"/>
        <v>0</v>
      </c>
      <c r="F26" s="123">
        <f t="shared" si="8"/>
        <v>2300</v>
      </c>
      <c r="G26" s="123">
        <f t="shared" si="8"/>
        <v>2500</v>
      </c>
      <c r="H26" s="123">
        <f t="shared" si="8"/>
        <v>0</v>
      </c>
      <c r="I26" s="123">
        <f t="shared" si="8"/>
        <v>0</v>
      </c>
      <c r="J26" s="123">
        <f t="shared" si="8"/>
        <v>2500</v>
      </c>
    </row>
    <row r="27" spans="1:10" s="82" customFormat="1" ht="26.25">
      <c r="A27" s="129">
        <v>2281</v>
      </c>
      <c r="B27" s="117" t="s">
        <v>45</v>
      </c>
      <c r="C27" s="123"/>
      <c r="D27" s="123"/>
      <c r="E27" s="123"/>
      <c r="F27" s="123">
        <f t="shared" si="3"/>
        <v>0</v>
      </c>
      <c r="G27" s="123"/>
      <c r="H27" s="123"/>
      <c r="I27" s="123"/>
      <c r="J27" s="123">
        <f>G27+H27</f>
        <v>0</v>
      </c>
    </row>
    <row r="28" spans="1:10" s="82" customFormat="1" ht="26.25">
      <c r="A28" s="129">
        <v>2282</v>
      </c>
      <c r="B28" s="117" t="s">
        <v>46</v>
      </c>
      <c r="C28" s="123">
        <v>2300</v>
      </c>
      <c r="D28" s="123"/>
      <c r="E28" s="123"/>
      <c r="F28" s="123">
        <f t="shared" si="3"/>
        <v>2300</v>
      </c>
      <c r="G28" s="123">
        <v>2500</v>
      </c>
      <c r="H28" s="123"/>
      <c r="I28" s="123"/>
      <c r="J28" s="123">
        <f>G28+H28</f>
        <v>2500</v>
      </c>
    </row>
    <row r="29" spans="1:10" s="82" customFormat="1" ht="13.5">
      <c r="A29" s="128">
        <v>2400</v>
      </c>
      <c r="B29" s="116" t="s">
        <v>47</v>
      </c>
      <c r="C29" s="122">
        <f aca="true" t="shared" si="9" ref="C29:J29">SUM(C30:C31)</f>
        <v>0</v>
      </c>
      <c r="D29" s="122">
        <f t="shared" si="9"/>
        <v>0</v>
      </c>
      <c r="E29" s="122">
        <f t="shared" si="9"/>
        <v>0</v>
      </c>
      <c r="F29" s="122">
        <f t="shared" si="9"/>
        <v>0</v>
      </c>
      <c r="G29" s="122">
        <f t="shared" si="9"/>
        <v>0</v>
      </c>
      <c r="H29" s="122">
        <f t="shared" si="9"/>
        <v>0</v>
      </c>
      <c r="I29" s="122">
        <f t="shared" si="9"/>
        <v>0</v>
      </c>
      <c r="J29" s="122">
        <f t="shared" si="9"/>
        <v>0</v>
      </c>
    </row>
    <row r="30" spans="1:10" s="82" customFormat="1" ht="13.5">
      <c r="A30" s="129">
        <v>2410</v>
      </c>
      <c r="B30" s="117" t="s">
        <v>48</v>
      </c>
      <c r="C30" s="123"/>
      <c r="D30" s="123"/>
      <c r="E30" s="123"/>
      <c r="F30" s="123">
        <f t="shared" si="3"/>
        <v>0</v>
      </c>
      <c r="G30" s="123"/>
      <c r="H30" s="123"/>
      <c r="I30" s="123"/>
      <c r="J30" s="123">
        <f aca="true" t="shared" si="10" ref="J30:J35">G30+H30</f>
        <v>0</v>
      </c>
    </row>
    <row r="31" spans="1:10" s="82" customFormat="1" ht="13.5">
      <c r="A31" s="129">
        <v>2420</v>
      </c>
      <c r="B31" s="117" t="s">
        <v>49</v>
      </c>
      <c r="C31" s="123"/>
      <c r="D31" s="123"/>
      <c r="E31" s="123"/>
      <c r="F31" s="123">
        <f t="shared" si="3"/>
        <v>0</v>
      </c>
      <c r="G31" s="123"/>
      <c r="H31" s="123"/>
      <c r="I31" s="123"/>
      <c r="J31" s="123">
        <f t="shared" si="10"/>
        <v>0</v>
      </c>
    </row>
    <row r="32" spans="1:10" s="82" customFormat="1" ht="13.5">
      <c r="A32" s="128">
        <v>2600</v>
      </c>
      <c r="B32" s="116" t="s">
        <v>50</v>
      </c>
      <c r="C32" s="122">
        <f>SUM(C33:C35)</f>
        <v>0</v>
      </c>
      <c r="D32" s="122">
        <f>SUM(D33:D35)</f>
        <v>0</v>
      </c>
      <c r="E32" s="122">
        <f>SUM(E33:E35)</f>
        <v>0</v>
      </c>
      <c r="F32" s="122">
        <f t="shared" si="3"/>
        <v>0</v>
      </c>
      <c r="G32" s="122">
        <f>SUM(G33:G35)</f>
        <v>0</v>
      </c>
      <c r="H32" s="122">
        <f>SUM(H33:H35)</f>
        <v>0</v>
      </c>
      <c r="I32" s="122">
        <f>SUM(I33:I35)</f>
        <v>0</v>
      </c>
      <c r="J32" s="122">
        <f t="shared" si="10"/>
        <v>0</v>
      </c>
    </row>
    <row r="33" spans="1:10" s="82" customFormat="1" ht="13.5">
      <c r="A33" s="129">
        <v>2610</v>
      </c>
      <c r="B33" s="117" t="s">
        <v>51</v>
      </c>
      <c r="C33" s="123"/>
      <c r="D33" s="123"/>
      <c r="E33" s="123"/>
      <c r="F33" s="123">
        <f t="shared" si="3"/>
        <v>0</v>
      </c>
      <c r="G33" s="123"/>
      <c r="H33" s="123"/>
      <c r="I33" s="123"/>
      <c r="J33" s="123">
        <f t="shared" si="10"/>
        <v>0</v>
      </c>
    </row>
    <row r="34" spans="1:10" s="82" customFormat="1" ht="13.5">
      <c r="A34" s="130">
        <v>2620</v>
      </c>
      <c r="B34" s="118" t="s">
        <v>52</v>
      </c>
      <c r="C34" s="124"/>
      <c r="D34" s="124"/>
      <c r="E34" s="124"/>
      <c r="F34" s="124">
        <f t="shared" si="3"/>
        <v>0</v>
      </c>
      <c r="G34" s="124"/>
      <c r="H34" s="124"/>
      <c r="I34" s="124"/>
      <c r="J34" s="124">
        <f t="shared" si="10"/>
        <v>0</v>
      </c>
    </row>
    <row r="35" spans="1:10" s="82" customFormat="1" ht="13.5">
      <c r="A35" s="131">
        <v>2630</v>
      </c>
      <c r="B35" s="119" t="s">
        <v>53</v>
      </c>
      <c r="C35" s="123"/>
      <c r="D35" s="123"/>
      <c r="E35" s="123"/>
      <c r="F35" s="123">
        <f t="shared" si="3"/>
        <v>0</v>
      </c>
      <c r="G35" s="123"/>
      <c r="H35" s="123"/>
      <c r="I35" s="123"/>
      <c r="J35" s="123">
        <f t="shared" si="10"/>
        <v>0</v>
      </c>
    </row>
    <row r="36" spans="1:10" s="82" customFormat="1" ht="13.5">
      <c r="A36" s="132">
        <v>2700</v>
      </c>
      <c r="B36" s="120" t="s">
        <v>54</v>
      </c>
      <c r="C36" s="122">
        <f aca="true" t="shared" si="11" ref="C36:J36">SUM(C37:C39)</f>
        <v>0</v>
      </c>
      <c r="D36" s="122">
        <f t="shared" si="11"/>
        <v>0</v>
      </c>
      <c r="E36" s="122">
        <f t="shared" si="11"/>
        <v>0</v>
      </c>
      <c r="F36" s="122">
        <f t="shared" si="11"/>
        <v>0</v>
      </c>
      <c r="G36" s="122">
        <f t="shared" si="11"/>
        <v>0</v>
      </c>
      <c r="H36" s="122">
        <f t="shared" si="11"/>
        <v>0</v>
      </c>
      <c r="I36" s="122">
        <f t="shared" si="11"/>
        <v>0</v>
      </c>
      <c r="J36" s="122">
        <f t="shared" si="11"/>
        <v>0</v>
      </c>
    </row>
    <row r="37" spans="1:10" s="82" customFormat="1" ht="13.5">
      <c r="A37" s="131">
        <v>2710</v>
      </c>
      <c r="B37" s="119" t="s">
        <v>55</v>
      </c>
      <c r="C37" s="123"/>
      <c r="D37" s="123"/>
      <c r="E37" s="123"/>
      <c r="F37" s="123">
        <f>C37+D37</f>
        <v>0</v>
      </c>
      <c r="G37" s="123"/>
      <c r="H37" s="123"/>
      <c r="I37" s="123"/>
      <c r="J37" s="123">
        <f>G37+H37</f>
        <v>0</v>
      </c>
    </row>
    <row r="38" spans="1:10" s="82" customFormat="1" ht="13.5">
      <c r="A38" s="133">
        <v>2720</v>
      </c>
      <c r="B38" s="121" t="s">
        <v>56</v>
      </c>
      <c r="C38" s="125"/>
      <c r="D38" s="125"/>
      <c r="E38" s="125"/>
      <c r="F38" s="125">
        <f>C38+D38</f>
        <v>0</v>
      </c>
      <c r="G38" s="125"/>
      <c r="H38" s="125"/>
      <c r="I38" s="125"/>
      <c r="J38" s="125">
        <f>G38+H38</f>
        <v>0</v>
      </c>
    </row>
    <row r="39" spans="1:10" s="82" customFormat="1" ht="13.5">
      <c r="A39" s="129">
        <v>2730</v>
      </c>
      <c r="B39" s="117" t="s">
        <v>57</v>
      </c>
      <c r="C39" s="123"/>
      <c r="D39" s="123"/>
      <c r="E39" s="123"/>
      <c r="F39" s="123">
        <f>C39+D39</f>
        <v>0</v>
      </c>
      <c r="G39" s="123"/>
      <c r="H39" s="123"/>
      <c r="I39" s="123"/>
      <c r="J39" s="123">
        <f>G39+H39</f>
        <v>0</v>
      </c>
    </row>
    <row r="40" spans="1:10" s="82" customFormat="1" ht="13.5">
      <c r="A40" s="128">
        <v>2800</v>
      </c>
      <c r="B40" s="116" t="s">
        <v>58</v>
      </c>
      <c r="C40" s="122"/>
      <c r="D40" s="122"/>
      <c r="E40" s="122"/>
      <c r="F40" s="122">
        <f>C40+D40</f>
        <v>0</v>
      </c>
      <c r="G40" s="122"/>
      <c r="H40" s="122"/>
      <c r="I40" s="122"/>
      <c r="J40" s="122">
        <f>G40+H40</f>
        <v>0</v>
      </c>
    </row>
    <row r="41" spans="2:10" ht="15">
      <c r="B41" s="33"/>
      <c r="C41" s="33"/>
      <c r="D41" s="33"/>
      <c r="E41" s="33"/>
      <c r="F41" s="33"/>
      <c r="G41" s="82"/>
      <c r="H41" s="142"/>
      <c r="I41" s="142"/>
      <c r="J41" s="151"/>
    </row>
    <row r="42" spans="2:10" ht="15">
      <c r="B42" s="33"/>
      <c r="C42" s="33"/>
      <c r="D42" s="33"/>
      <c r="E42" s="33"/>
      <c r="F42" s="33"/>
      <c r="G42" s="82"/>
      <c r="H42" s="142"/>
      <c r="I42" s="142"/>
      <c r="J42" s="151"/>
    </row>
    <row r="43" spans="1:10" ht="12" customHeight="1">
      <c r="A43" s="86"/>
      <c r="B43" s="87"/>
      <c r="C43" s="88"/>
      <c r="D43" s="88"/>
      <c r="E43" s="88"/>
      <c r="F43" s="88"/>
      <c r="G43" s="88"/>
      <c r="H43" s="88"/>
      <c r="I43" s="88"/>
      <c r="J43" s="36" t="s">
        <v>110</v>
      </c>
    </row>
    <row r="44" spans="1:10" ht="15" customHeight="1">
      <c r="A44" s="263" t="s">
        <v>155</v>
      </c>
      <c r="B44" s="263" t="s">
        <v>98</v>
      </c>
      <c r="C44" s="266" t="s">
        <v>162</v>
      </c>
      <c r="D44" s="267"/>
      <c r="E44" s="267"/>
      <c r="F44" s="268"/>
      <c r="G44" s="266" t="s">
        <v>172</v>
      </c>
      <c r="H44" s="267"/>
      <c r="I44" s="267"/>
      <c r="J44" s="268"/>
    </row>
    <row r="45" spans="1:10" ht="60" customHeight="1">
      <c r="A45" s="264"/>
      <c r="B45" s="265"/>
      <c r="C45" s="185" t="s">
        <v>24</v>
      </c>
      <c r="D45" s="126" t="s">
        <v>25</v>
      </c>
      <c r="E45" s="166" t="s">
        <v>114</v>
      </c>
      <c r="F45" s="166" t="s">
        <v>117</v>
      </c>
      <c r="G45" s="185" t="s">
        <v>24</v>
      </c>
      <c r="H45" s="126" t="s">
        <v>25</v>
      </c>
      <c r="I45" s="166" t="s">
        <v>114</v>
      </c>
      <c r="J45" s="166" t="s">
        <v>118</v>
      </c>
    </row>
    <row r="46" spans="1:10" s="82" customFormat="1" ht="13.5">
      <c r="A46" s="66">
        <v>1</v>
      </c>
      <c r="B46" s="66">
        <v>2</v>
      </c>
      <c r="C46" s="28">
        <v>3</v>
      </c>
      <c r="D46" s="28">
        <v>4</v>
      </c>
      <c r="E46" s="28">
        <v>5</v>
      </c>
      <c r="F46" s="28">
        <v>6</v>
      </c>
      <c r="G46" s="28">
        <v>7</v>
      </c>
      <c r="H46" s="28">
        <v>8</v>
      </c>
      <c r="I46" s="28">
        <v>9</v>
      </c>
      <c r="J46" s="28">
        <v>10</v>
      </c>
    </row>
    <row r="47" spans="1:10" s="82" customFormat="1" ht="13.5">
      <c r="A47" s="128">
        <v>3000</v>
      </c>
      <c r="B47" s="116" t="s">
        <v>59</v>
      </c>
      <c r="C47" s="122">
        <f aca="true" t="shared" si="12" ref="C47:J47">C48+C62</f>
        <v>0</v>
      </c>
      <c r="D47" s="122">
        <f t="shared" si="12"/>
        <v>0</v>
      </c>
      <c r="E47" s="122">
        <f t="shared" si="12"/>
        <v>0</v>
      </c>
      <c r="F47" s="122">
        <f t="shared" si="12"/>
        <v>0</v>
      </c>
      <c r="G47" s="122">
        <f t="shared" si="12"/>
        <v>0</v>
      </c>
      <c r="H47" s="122">
        <f t="shared" si="12"/>
        <v>0</v>
      </c>
      <c r="I47" s="122">
        <f t="shared" si="12"/>
        <v>0</v>
      </c>
      <c r="J47" s="122">
        <f t="shared" si="12"/>
        <v>0</v>
      </c>
    </row>
    <row r="48" spans="1:10" s="82" customFormat="1" ht="13.5">
      <c r="A48" s="128">
        <v>3100</v>
      </c>
      <c r="B48" s="116" t="s">
        <v>60</v>
      </c>
      <c r="C48" s="122">
        <f aca="true" t="shared" si="13" ref="C48:J48">C49+C50+C53+C56+C60+C61</f>
        <v>0</v>
      </c>
      <c r="D48" s="122">
        <f t="shared" si="13"/>
        <v>0</v>
      </c>
      <c r="E48" s="122">
        <f t="shared" si="13"/>
        <v>0</v>
      </c>
      <c r="F48" s="122">
        <f t="shared" si="13"/>
        <v>0</v>
      </c>
      <c r="G48" s="122">
        <f t="shared" si="13"/>
        <v>0</v>
      </c>
      <c r="H48" s="122">
        <f t="shared" si="13"/>
        <v>0</v>
      </c>
      <c r="I48" s="122">
        <f t="shared" si="13"/>
        <v>0</v>
      </c>
      <c r="J48" s="122">
        <f t="shared" si="13"/>
        <v>0</v>
      </c>
    </row>
    <row r="49" spans="1:10" s="82" customFormat="1" ht="13.5">
      <c r="A49" s="129">
        <v>3110</v>
      </c>
      <c r="B49" s="117" t="s">
        <v>61</v>
      </c>
      <c r="C49" s="123"/>
      <c r="D49" s="123"/>
      <c r="E49" s="123"/>
      <c r="F49" s="123">
        <f aca="true" t="shared" si="14" ref="F49:F66">C49+D49</f>
        <v>0</v>
      </c>
      <c r="G49" s="123"/>
      <c r="H49" s="123"/>
      <c r="I49" s="123"/>
      <c r="J49" s="123">
        <f>G49+H49</f>
        <v>0</v>
      </c>
    </row>
    <row r="50" spans="1:10" s="82" customFormat="1" ht="13.5">
      <c r="A50" s="129">
        <v>3120</v>
      </c>
      <c r="B50" s="117" t="s">
        <v>62</v>
      </c>
      <c r="C50" s="123">
        <f aca="true" t="shared" si="15" ref="C50:J50">SUM(C51:C52)</f>
        <v>0</v>
      </c>
      <c r="D50" s="123">
        <f t="shared" si="15"/>
        <v>0</v>
      </c>
      <c r="E50" s="123">
        <f t="shared" si="15"/>
        <v>0</v>
      </c>
      <c r="F50" s="123">
        <f t="shared" si="15"/>
        <v>0</v>
      </c>
      <c r="G50" s="123">
        <f t="shared" si="15"/>
        <v>0</v>
      </c>
      <c r="H50" s="123">
        <f t="shared" si="15"/>
        <v>0</v>
      </c>
      <c r="I50" s="123">
        <f t="shared" si="15"/>
        <v>0</v>
      </c>
      <c r="J50" s="123">
        <f t="shared" si="15"/>
        <v>0</v>
      </c>
    </row>
    <row r="51" spans="1:10" s="82" customFormat="1" ht="13.5">
      <c r="A51" s="129">
        <v>3121</v>
      </c>
      <c r="B51" s="117" t="s">
        <v>63</v>
      </c>
      <c r="C51" s="123"/>
      <c r="D51" s="123"/>
      <c r="E51" s="123"/>
      <c r="F51" s="123">
        <f t="shared" si="14"/>
        <v>0</v>
      </c>
      <c r="G51" s="123"/>
      <c r="H51" s="123"/>
      <c r="I51" s="123"/>
      <c r="J51" s="123">
        <f>G51+H51</f>
        <v>0</v>
      </c>
    </row>
    <row r="52" spans="1:10" s="82" customFormat="1" ht="13.5">
      <c r="A52" s="129">
        <v>3122</v>
      </c>
      <c r="B52" s="117" t="s">
        <v>64</v>
      </c>
      <c r="C52" s="123"/>
      <c r="D52" s="123"/>
      <c r="E52" s="123"/>
      <c r="F52" s="123">
        <f t="shared" si="14"/>
        <v>0</v>
      </c>
      <c r="G52" s="123"/>
      <c r="H52" s="123"/>
      <c r="I52" s="123"/>
      <c r="J52" s="123">
        <f>G52+H52</f>
        <v>0</v>
      </c>
    </row>
    <row r="53" spans="1:10" s="82" customFormat="1" ht="13.5">
      <c r="A53" s="129">
        <v>3130</v>
      </c>
      <c r="B53" s="117" t="s">
        <v>65</v>
      </c>
      <c r="C53" s="123">
        <f aca="true" t="shared" si="16" ref="C53:J53">SUM(C54:C55)</f>
        <v>0</v>
      </c>
      <c r="D53" s="123">
        <f t="shared" si="16"/>
        <v>0</v>
      </c>
      <c r="E53" s="123">
        <f t="shared" si="16"/>
        <v>0</v>
      </c>
      <c r="F53" s="123">
        <f t="shared" si="16"/>
        <v>0</v>
      </c>
      <c r="G53" s="123">
        <f t="shared" si="16"/>
        <v>0</v>
      </c>
      <c r="H53" s="123">
        <f t="shared" si="16"/>
        <v>0</v>
      </c>
      <c r="I53" s="123">
        <f t="shared" si="16"/>
        <v>0</v>
      </c>
      <c r="J53" s="123">
        <f t="shared" si="16"/>
        <v>0</v>
      </c>
    </row>
    <row r="54" spans="1:10" s="82" customFormat="1" ht="13.5">
      <c r="A54" s="129">
        <v>3131</v>
      </c>
      <c r="B54" s="117" t="s">
        <v>66</v>
      </c>
      <c r="C54" s="123"/>
      <c r="D54" s="123"/>
      <c r="E54" s="123"/>
      <c r="F54" s="123">
        <f t="shared" si="14"/>
        <v>0</v>
      </c>
      <c r="G54" s="123"/>
      <c r="H54" s="123"/>
      <c r="I54" s="123"/>
      <c r="J54" s="123">
        <f>G54+H54</f>
        <v>0</v>
      </c>
    </row>
    <row r="55" spans="1:10" s="82" customFormat="1" ht="13.5">
      <c r="A55" s="129">
        <v>3132</v>
      </c>
      <c r="B55" s="117" t="s">
        <v>67</v>
      </c>
      <c r="C55" s="123"/>
      <c r="D55" s="123"/>
      <c r="E55" s="123"/>
      <c r="F55" s="123">
        <f t="shared" si="14"/>
        <v>0</v>
      </c>
      <c r="G55" s="123"/>
      <c r="H55" s="123"/>
      <c r="I55" s="123"/>
      <c r="J55" s="123">
        <f>G55+H55</f>
        <v>0</v>
      </c>
    </row>
    <row r="56" spans="1:10" s="82" customFormat="1" ht="13.5">
      <c r="A56" s="129">
        <v>3140</v>
      </c>
      <c r="B56" s="117" t="s">
        <v>68</v>
      </c>
      <c r="C56" s="123">
        <f aca="true" t="shared" si="17" ref="C56:J56">SUM(C57:C59)</f>
        <v>0</v>
      </c>
      <c r="D56" s="123">
        <f t="shared" si="17"/>
        <v>0</v>
      </c>
      <c r="E56" s="123">
        <f t="shared" si="17"/>
        <v>0</v>
      </c>
      <c r="F56" s="123">
        <f t="shared" si="17"/>
        <v>0</v>
      </c>
      <c r="G56" s="123">
        <f t="shared" si="17"/>
        <v>0</v>
      </c>
      <c r="H56" s="123">
        <f t="shared" si="17"/>
        <v>0</v>
      </c>
      <c r="I56" s="123">
        <f t="shared" si="17"/>
        <v>0</v>
      </c>
      <c r="J56" s="123">
        <f t="shared" si="17"/>
        <v>0</v>
      </c>
    </row>
    <row r="57" spans="1:10" s="82" customFormat="1" ht="13.5">
      <c r="A57" s="129">
        <v>3141</v>
      </c>
      <c r="B57" s="117" t="s">
        <v>69</v>
      </c>
      <c r="C57" s="123"/>
      <c r="D57" s="123"/>
      <c r="E57" s="123"/>
      <c r="F57" s="123">
        <f t="shared" si="14"/>
        <v>0</v>
      </c>
      <c r="G57" s="123"/>
      <c r="H57" s="123"/>
      <c r="I57" s="123"/>
      <c r="J57" s="123">
        <f>G57+H57</f>
        <v>0</v>
      </c>
    </row>
    <row r="58" spans="1:10" s="82" customFormat="1" ht="13.5">
      <c r="A58" s="129">
        <v>3142</v>
      </c>
      <c r="B58" s="117" t="s">
        <v>70</v>
      </c>
      <c r="C58" s="123"/>
      <c r="D58" s="123"/>
      <c r="E58" s="123"/>
      <c r="F58" s="123">
        <f t="shared" si="14"/>
        <v>0</v>
      </c>
      <c r="G58" s="123"/>
      <c r="H58" s="123"/>
      <c r="I58" s="123"/>
      <c r="J58" s="123">
        <f>G58+H58</f>
        <v>0</v>
      </c>
    </row>
    <row r="59" spans="1:10" s="82" customFormat="1" ht="13.5">
      <c r="A59" s="129">
        <v>3143</v>
      </c>
      <c r="B59" s="117" t="s">
        <v>71</v>
      </c>
      <c r="C59" s="123"/>
      <c r="D59" s="123"/>
      <c r="E59" s="123"/>
      <c r="F59" s="123">
        <f t="shared" si="14"/>
        <v>0</v>
      </c>
      <c r="G59" s="123"/>
      <c r="H59" s="123"/>
      <c r="I59" s="123"/>
      <c r="J59" s="123">
        <f>G59+H59</f>
        <v>0</v>
      </c>
    </row>
    <row r="60" spans="1:10" s="82" customFormat="1" ht="13.5">
      <c r="A60" s="129">
        <v>3150</v>
      </c>
      <c r="B60" s="117" t="s">
        <v>72</v>
      </c>
      <c r="C60" s="123"/>
      <c r="D60" s="123"/>
      <c r="E60" s="123"/>
      <c r="F60" s="123">
        <f t="shared" si="14"/>
        <v>0</v>
      </c>
      <c r="G60" s="123"/>
      <c r="H60" s="123"/>
      <c r="I60" s="123"/>
      <c r="J60" s="123">
        <f>G60+H60</f>
        <v>0</v>
      </c>
    </row>
    <row r="61" spans="1:10" s="82" customFormat="1" ht="13.5">
      <c r="A61" s="129">
        <v>3160</v>
      </c>
      <c r="B61" s="117" t="s">
        <v>73</v>
      </c>
      <c r="C61" s="123"/>
      <c r="D61" s="123"/>
      <c r="E61" s="123"/>
      <c r="F61" s="123">
        <f t="shared" si="14"/>
        <v>0</v>
      </c>
      <c r="G61" s="123"/>
      <c r="H61" s="123"/>
      <c r="I61" s="123"/>
      <c r="J61" s="123">
        <f>G61+H61</f>
        <v>0</v>
      </c>
    </row>
    <row r="62" spans="1:10" s="82" customFormat="1" ht="13.5">
      <c r="A62" s="128">
        <v>3200</v>
      </c>
      <c r="B62" s="116" t="s">
        <v>74</v>
      </c>
      <c r="C62" s="122">
        <f aca="true" t="shared" si="18" ref="C62:J62">SUM(C63:C66)</f>
        <v>0</v>
      </c>
      <c r="D62" s="122">
        <f t="shared" si="18"/>
        <v>0</v>
      </c>
      <c r="E62" s="122">
        <f t="shared" si="18"/>
        <v>0</v>
      </c>
      <c r="F62" s="122">
        <f t="shared" si="18"/>
        <v>0</v>
      </c>
      <c r="G62" s="122">
        <f t="shared" si="18"/>
        <v>0</v>
      </c>
      <c r="H62" s="122">
        <f t="shared" si="18"/>
        <v>0</v>
      </c>
      <c r="I62" s="122">
        <f t="shared" si="18"/>
        <v>0</v>
      </c>
      <c r="J62" s="122">
        <f t="shared" si="18"/>
        <v>0</v>
      </c>
    </row>
    <row r="63" spans="1:10" s="82" customFormat="1" ht="13.5">
      <c r="A63" s="129">
        <v>3210</v>
      </c>
      <c r="B63" s="117" t="s">
        <v>75</v>
      </c>
      <c r="C63" s="123"/>
      <c r="D63" s="123"/>
      <c r="E63" s="123"/>
      <c r="F63" s="123">
        <f t="shared" si="14"/>
        <v>0</v>
      </c>
      <c r="G63" s="123"/>
      <c r="H63" s="123"/>
      <c r="I63" s="123"/>
      <c r="J63" s="123">
        <f>G63+H63</f>
        <v>0</v>
      </c>
    </row>
    <row r="64" spans="1:10" s="82" customFormat="1" ht="13.5">
      <c r="A64" s="129">
        <v>3220</v>
      </c>
      <c r="B64" s="117" t="s">
        <v>76</v>
      </c>
      <c r="C64" s="123"/>
      <c r="D64" s="123"/>
      <c r="E64" s="123"/>
      <c r="F64" s="123">
        <f t="shared" si="14"/>
        <v>0</v>
      </c>
      <c r="G64" s="123"/>
      <c r="H64" s="123"/>
      <c r="I64" s="123"/>
      <c r="J64" s="123">
        <f>G64+H64</f>
        <v>0</v>
      </c>
    </row>
    <row r="65" spans="1:10" s="82" customFormat="1" ht="13.5">
      <c r="A65" s="129">
        <v>3230</v>
      </c>
      <c r="B65" s="117" t="s">
        <v>77</v>
      </c>
      <c r="C65" s="123"/>
      <c r="D65" s="123"/>
      <c r="E65" s="123"/>
      <c r="F65" s="123">
        <f t="shared" si="14"/>
        <v>0</v>
      </c>
      <c r="G65" s="123"/>
      <c r="H65" s="123"/>
      <c r="I65" s="123"/>
      <c r="J65" s="123">
        <f>G65+H65</f>
        <v>0</v>
      </c>
    </row>
    <row r="66" spans="1:10" s="82" customFormat="1" ht="13.5">
      <c r="A66" s="130">
        <v>3240</v>
      </c>
      <c r="B66" s="117" t="s">
        <v>78</v>
      </c>
      <c r="C66" s="123"/>
      <c r="D66" s="123"/>
      <c r="E66" s="123"/>
      <c r="F66" s="123">
        <f t="shared" si="14"/>
        <v>0</v>
      </c>
      <c r="G66" s="123"/>
      <c r="H66" s="123"/>
      <c r="I66" s="123"/>
      <c r="J66" s="123">
        <f>G66+H66</f>
        <v>0</v>
      </c>
    </row>
    <row r="67" spans="1:10" s="82" customFormat="1" ht="13.5">
      <c r="A67" s="180"/>
      <c r="B67" s="105" t="s">
        <v>111</v>
      </c>
      <c r="C67" s="127">
        <f aca="true" t="shared" si="19" ref="C67:J67">C6+C47</f>
        <v>22000</v>
      </c>
      <c r="D67" s="127">
        <f t="shared" si="19"/>
        <v>0</v>
      </c>
      <c r="E67" s="127">
        <f t="shared" si="19"/>
        <v>0</v>
      </c>
      <c r="F67" s="127">
        <f t="shared" si="19"/>
        <v>22000</v>
      </c>
      <c r="G67" s="127">
        <f t="shared" si="19"/>
        <v>23000</v>
      </c>
      <c r="H67" s="127">
        <f t="shared" si="19"/>
        <v>0</v>
      </c>
      <c r="I67" s="127">
        <f t="shared" si="19"/>
        <v>0</v>
      </c>
      <c r="J67" s="127">
        <f t="shared" si="19"/>
        <v>23000</v>
      </c>
    </row>
    <row r="68" spans="1:10" s="103" customFormat="1" ht="13.5">
      <c r="A68" s="134"/>
      <c r="B68" s="135"/>
      <c r="C68" s="136"/>
      <c r="D68" s="136"/>
      <c r="E68" s="136"/>
      <c r="F68" s="136"/>
      <c r="G68" s="136"/>
      <c r="H68" s="136"/>
      <c r="I68" s="136"/>
      <c r="J68" s="136"/>
    </row>
    <row r="69" spans="1:10" ht="15">
      <c r="A69" s="59" t="s">
        <v>190</v>
      </c>
      <c r="B69" s="59"/>
      <c r="C69" s="59"/>
      <c r="D69" s="59"/>
      <c r="E69" s="59"/>
      <c r="F69" s="59"/>
      <c r="G69" s="59"/>
      <c r="H69" s="59"/>
      <c r="I69" s="59"/>
      <c r="J69" s="36" t="s">
        <v>110</v>
      </c>
    </row>
    <row r="70" spans="1:10" ht="15" customHeight="1">
      <c r="A70" s="263" t="s">
        <v>156</v>
      </c>
      <c r="B70" s="263" t="s">
        <v>98</v>
      </c>
      <c r="C70" s="266" t="s">
        <v>162</v>
      </c>
      <c r="D70" s="267"/>
      <c r="E70" s="267"/>
      <c r="F70" s="268"/>
      <c r="G70" s="266" t="s">
        <v>172</v>
      </c>
      <c r="H70" s="267"/>
      <c r="I70" s="267"/>
      <c r="J70" s="268"/>
    </row>
    <row r="71" spans="1:10" ht="41.25">
      <c r="A71" s="265"/>
      <c r="B71" s="264"/>
      <c r="C71" s="185" t="s">
        <v>24</v>
      </c>
      <c r="D71" s="126" t="s">
        <v>25</v>
      </c>
      <c r="E71" s="166" t="s">
        <v>114</v>
      </c>
      <c r="F71" s="166" t="s">
        <v>117</v>
      </c>
      <c r="G71" s="185" t="s">
        <v>24</v>
      </c>
      <c r="H71" s="126" t="s">
        <v>25</v>
      </c>
      <c r="I71" s="166" t="s">
        <v>114</v>
      </c>
      <c r="J71" s="166" t="s">
        <v>118</v>
      </c>
    </row>
    <row r="72" spans="1:10" s="82" customFormat="1" ht="13.5">
      <c r="A72" s="66">
        <v>1</v>
      </c>
      <c r="B72" s="66">
        <v>2</v>
      </c>
      <c r="C72" s="28">
        <v>3</v>
      </c>
      <c r="D72" s="28">
        <v>4</v>
      </c>
      <c r="E72" s="28">
        <v>5</v>
      </c>
      <c r="F72" s="28">
        <v>6</v>
      </c>
      <c r="G72" s="28">
        <v>7</v>
      </c>
      <c r="H72" s="28">
        <v>8</v>
      </c>
      <c r="I72" s="28">
        <v>9</v>
      </c>
      <c r="J72" s="28">
        <v>10</v>
      </c>
    </row>
    <row r="73" spans="1:10" s="82" customFormat="1" ht="13.5">
      <c r="A73" s="66"/>
      <c r="B73" s="81"/>
      <c r="C73" s="162"/>
      <c r="D73" s="139"/>
      <c r="E73" s="139"/>
      <c r="F73" s="139"/>
      <c r="G73" s="139"/>
      <c r="H73" s="139"/>
      <c r="I73" s="139"/>
      <c r="J73" s="139"/>
    </row>
    <row r="74" spans="1:10" s="82" customFormat="1" ht="13.5">
      <c r="A74" s="66"/>
      <c r="B74" s="81"/>
      <c r="C74" s="162"/>
      <c r="D74" s="139"/>
      <c r="E74" s="139"/>
      <c r="F74" s="139"/>
      <c r="G74" s="139"/>
      <c r="H74" s="139"/>
      <c r="I74" s="139"/>
      <c r="J74" s="139"/>
    </row>
    <row r="75" spans="1:10" s="82" customFormat="1" ht="13.5">
      <c r="A75" s="138"/>
      <c r="B75" s="105" t="s">
        <v>111</v>
      </c>
      <c r="C75" s="137"/>
      <c r="D75" s="111"/>
      <c r="E75" s="111"/>
      <c r="F75" s="111"/>
      <c r="G75" s="111"/>
      <c r="H75" s="111"/>
      <c r="I75" s="111"/>
      <c r="J75" s="111"/>
    </row>
  </sheetData>
  <mergeCells count="12">
    <mergeCell ref="G70:J70"/>
    <mergeCell ref="B70:B71"/>
    <mergeCell ref="G3:J3"/>
    <mergeCell ref="A44:A45"/>
    <mergeCell ref="B44:B45"/>
    <mergeCell ref="A70:A71"/>
    <mergeCell ref="B3:B4"/>
    <mergeCell ref="A3:A4"/>
    <mergeCell ref="C70:F70"/>
    <mergeCell ref="C3:F3"/>
    <mergeCell ref="C44:F44"/>
    <mergeCell ref="G44:J44"/>
  </mergeCells>
  <printOptions horizontalCentered="1"/>
  <pageMargins left="0.1968503937007874" right="0.1968503937007874" top="0.7874015748031497" bottom="0.1968503937007874" header="0" footer="0"/>
  <pageSetup fitToHeight="0" horizontalDpi="300" verticalDpi="300" orientation="landscape" paperSize="9" scale="76"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N33"/>
  <sheetViews>
    <sheetView showZeros="0" zoomScaleSheetLayoutView="90" workbookViewId="0" topLeftCell="A1">
      <selection activeCell="K7" sqref="K7"/>
    </sheetView>
  </sheetViews>
  <sheetFormatPr defaultColWidth="9.00390625" defaultRowHeight="12.75"/>
  <cols>
    <col min="1" max="1" width="3.50390625" style="35" customWidth="1"/>
    <col min="2" max="2" width="35.50390625" style="35" customWidth="1"/>
    <col min="3" max="14" width="11.50390625" style="35" customWidth="1"/>
    <col min="15" max="16384" width="9.125" style="35" customWidth="1"/>
  </cols>
  <sheetData>
    <row r="1" spans="6:14" s="63" customFormat="1" ht="15">
      <c r="F1" s="33"/>
      <c r="G1" s="33"/>
      <c r="H1" s="33"/>
      <c r="I1" s="33"/>
      <c r="J1" s="33"/>
      <c r="K1" s="56"/>
      <c r="L1" s="142"/>
      <c r="M1" s="142"/>
      <c r="N1" s="151"/>
    </row>
    <row r="2" spans="1:14" s="63" customFormat="1" ht="15">
      <c r="A2" s="33" t="s">
        <v>119</v>
      </c>
      <c r="B2" s="33"/>
      <c r="C2" s="33"/>
      <c r="D2" s="33"/>
      <c r="E2" s="33"/>
      <c r="F2" s="33"/>
      <c r="G2" s="33"/>
      <c r="H2" s="33"/>
      <c r="I2" s="33"/>
      <c r="J2" s="33"/>
      <c r="K2" s="56"/>
      <c r="L2" s="142"/>
      <c r="M2" s="142"/>
      <c r="N2" s="151"/>
    </row>
    <row r="3" spans="1:14" ht="15.75" customHeight="1">
      <c r="A3" s="34" t="s">
        <v>191</v>
      </c>
      <c r="C3" s="34"/>
      <c r="D3" s="34"/>
      <c r="E3" s="34"/>
      <c r="F3" s="34"/>
      <c r="G3" s="34"/>
      <c r="H3" s="34"/>
      <c r="I3" s="34"/>
      <c r="J3" s="34"/>
      <c r="K3" s="34"/>
      <c r="L3" s="34"/>
      <c r="M3" s="34"/>
      <c r="N3" s="36" t="s">
        <v>110</v>
      </c>
    </row>
    <row r="4" spans="1:14" s="114" customFormat="1" ht="15" customHeight="1">
      <c r="A4" s="263" t="s">
        <v>12</v>
      </c>
      <c r="B4" s="263" t="s">
        <v>120</v>
      </c>
      <c r="C4" s="301" t="s">
        <v>169</v>
      </c>
      <c r="D4" s="283"/>
      <c r="E4" s="283"/>
      <c r="F4" s="279"/>
      <c r="G4" s="301" t="s">
        <v>170</v>
      </c>
      <c r="H4" s="283"/>
      <c r="I4" s="283"/>
      <c r="J4" s="279"/>
      <c r="K4" s="301" t="s">
        <v>171</v>
      </c>
      <c r="L4" s="283"/>
      <c r="M4" s="283"/>
      <c r="N4" s="279"/>
    </row>
    <row r="5" spans="1:14" s="82" customFormat="1" ht="54.75">
      <c r="A5" s="265"/>
      <c r="B5" s="265"/>
      <c r="C5" s="185" t="s">
        <v>24</v>
      </c>
      <c r="D5" s="126" t="s">
        <v>25</v>
      </c>
      <c r="E5" s="166" t="s">
        <v>114</v>
      </c>
      <c r="F5" s="166" t="s">
        <v>117</v>
      </c>
      <c r="G5" s="185" t="s">
        <v>24</v>
      </c>
      <c r="H5" s="126" t="s">
        <v>25</v>
      </c>
      <c r="I5" s="166" t="s">
        <v>114</v>
      </c>
      <c r="J5" s="166" t="s">
        <v>118</v>
      </c>
      <c r="K5" s="185" t="s">
        <v>24</v>
      </c>
      <c r="L5" s="126" t="s">
        <v>25</v>
      </c>
      <c r="M5" s="166" t="s">
        <v>114</v>
      </c>
      <c r="N5" s="166" t="s">
        <v>20</v>
      </c>
    </row>
    <row r="6" spans="1:14" s="82" customFormat="1" ht="13.5">
      <c r="A6" s="66">
        <v>1</v>
      </c>
      <c r="B6" s="66">
        <v>2</v>
      </c>
      <c r="C6" s="66">
        <v>3</v>
      </c>
      <c r="D6" s="66">
        <v>4</v>
      </c>
      <c r="E6" s="66">
        <v>5</v>
      </c>
      <c r="F6" s="66">
        <v>6</v>
      </c>
      <c r="G6" s="66">
        <v>7</v>
      </c>
      <c r="H6" s="66">
        <v>8</v>
      </c>
      <c r="I6" s="66">
        <v>9</v>
      </c>
      <c r="J6" s="66">
        <v>10</v>
      </c>
      <c r="K6" s="66">
        <v>11</v>
      </c>
      <c r="L6" s="66">
        <v>12</v>
      </c>
      <c r="M6" s="66">
        <v>13</v>
      </c>
      <c r="N6" s="66">
        <v>14</v>
      </c>
    </row>
    <row r="7" spans="1:14" s="82" customFormat="1" ht="46.5" customHeight="1">
      <c r="A7" s="145">
        <v>1</v>
      </c>
      <c r="B7" s="229" t="s">
        <v>279</v>
      </c>
      <c r="C7" s="139">
        <v>14720.8</v>
      </c>
      <c r="D7" s="139">
        <v>313.8</v>
      </c>
      <c r="E7" s="139">
        <v>213.8</v>
      </c>
      <c r="F7" s="110">
        <f>C7+D7</f>
        <v>15034.6</v>
      </c>
      <c r="G7" s="139">
        <v>16958.8</v>
      </c>
      <c r="H7" s="139">
        <v>290</v>
      </c>
      <c r="I7" s="139">
        <v>290</v>
      </c>
      <c r="J7" s="110">
        <f>G7+H7</f>
        <v>17248.8</v>
      </c>
      <c r="K7" s="139">
        <v>19883.9</v>
      </c>
      <c r="L7" s="139">
        <v>280</v>
      </c>
      <c r="M7" s="139">
        <v>280</v>
      </c>
      <c r="N7" s="110">
        <f>K7+L7</f>
        <v>20163.9</v>
      </c>
    </row>
    <row r="8" spans="1:14" s="82" customFormat="1" ht="13.5">
      <c r="A8" s="145"/>
      <c r="B8" s="145"/>
      <c r="C8" s="139"/>
      <c r="D8" s="139"/>
      <c r="E8" s="139"/>
      <c r="F8" s="110"/>
      <c r="G8" s="139"/>
      <c r="H8" s="139"/>
      <c r="I8" s="139"/>
      <c r="J8" s="110"/>
      <c r="K8" s="139"/>
      <c r="L8" s="139"/>
      <c r="M8" s="139"/>
      <c r="N8" s="110"/>
    </row>
    <row r="9" spans="1:14" s="82" customFormat="1" ht="13.5">
      <c r="A9" s="145"/>
      <c r="B9" s="145"/>
      <c r="C9" s="110"/>
      <c r="D9" s="110"/>
      <c r="E9" s="110"/>
      <c r="F9" s="110"/>
      <c r="G9" s="110"/>
      <c r="H9" s="110"/>
      <c r="I9" s="110"/>
      <c r="J9" s="110"/>
      <c r="K9" s="110"/>
      <c r="L9" s="110"/>
      <c r="M9" s="110"/>
      <c r="N9" s="110"/>
    </row>
    <row r="10" spans="1:14" s="82" customFormat="1" ht="13.5">
      <c r="A10" s="145"/>
      <c r="B10" s="145"/>
      <c r="C10" s="110"/>
      <c r="D10" s="110"/>
      <c r="E10" s="110"/>
      <c r="F10" s="110"/>
      <c r="G10" s="110"/>
      <c r="H10" s="110"/>
      <c r="I10" s="110"/>
      <c r="J10" s="110"/>
      <c r="K10" s="110"/>
      <c r="L10" s="110"/>
      <c r="M10" s="110"/>
      <c r="N10" s="110"/>
    </row>
    <row r="11" spans="1:14" s="82" customFormat="1" ht="13.5">
      <c r="A11" s="145"/>
      <c r="B11" s="145"/>
      <c r="C11" s="110"/>
      <c r="D11" s="110"/>
      <c r="E11" s="110"/>
      <c r="F11" s="110"/>
      <c r="G11" s="110"/>
      <c r="H11" s="110"/>
      <c r="I11" s="110"/>
      <c r="J11" s="110"/>
      <c r="K11" s="110"/>
      <c r="L11" s="110"/>
      <c r="M11" s="110"/>
      <c r="N11" s="110"/>
    </row>
    <row r="12" spans="1:14" s="82" customFormat="1" ht="13.5">
      <c r="A12" s="145"/>
      <c r="B12" s="145"/>
      <c r="C12" s="110"/>
      <c r="D12" s="110"/>
      <c r="E12" s="110"/>
      <c r="F12" s="110"/>
      <c r="G12" s="110"/>
      <c r="H12" s="110"/>
      <c r="I12" s="110"/>
      <c r="J12" s="110"/>
      <c r="K12" s="110"/>
      <c r="L12" s="110"/>
      <c r="M12" s="110"/>
      <c r="N12" s="110"/>
    </row>
    <row r="13" spans="1:14" s="82" customFormat="1" ht="13.5">
      <c r="A13" s="145"/>
      <c r="B13" s="145"/>
      <c r="C13" s="110"/>
      <c r="D13" s="110"/>
      <c r="E13" s="110"/>
      <c r="F13" s="110"/>
      <c r="G13" s="110"/>
      <c r="H13" s="110"/>
      <c r="I13" s="110"/>
      <c r="J13" s="110"/>
      <c r="K13" s="110"/>
      <c r="L13" s="110"/>
      <c r="M13" s="110"/>
      <c r="N13" s="110"/>
    </row>
    <row r="14" spans="1:14" s="82" customFormat="1" ht="13.5">
      <c r="A14" s="145"/>
      <c r="B14" s="145"/>
      <c r="C14" s="110"/>
      <c r="D14" s="110"/>
      <c r="E14" s="110"/>
      <c r="F14" s="110"/>
      <c r="G14" s="110"/>
      <c r="H14" s="110"/>
      <c r="I14" s="110"/>
      <c r="J14" s="110"/>
      <c r="K14" s="110"/>
      <c r="L14" s="110"/>
      <c r="M14" s="110"/>
      <c r="N14" s="110"/>
    </row>
    <row r="15" spans="1:14" s="82" customFormat="1" ht="13.5">
      <c r="A15" s="145"/>
      <c r="B15" s="145"/>
      <c r="C15" s="110"/>
      <c r="D15" s="110"/>
      <c r="E15" s="110"/>
      <c r="F15" s="110"/>
      <c r="G15" s="110"/>
      <c r="H15" s="110"/>
      <c r="I15" s="110"/>
      <c r="J15" s="110"/>
      <c r="K15" s="110"/>
      <c r="L15" s="110"/>
      <c r="M15" s="110"/>
      <c r="N15" s="110"/>
    </row>
    <row r="16" spans="1:14" s="82" customFormat="1" ht="13.5">
      <c r="A16" s="145"/>
      <c r="B16" s="145"/>
      <c r="C16" s="110"/>
      <c r="D16" s="110"/>
      <c r="E16" s="110"/>
      <c r="F16" s="110"/>
      <c r="G16" s="110"/>
      <c r="H16" s="110"/>
      <c r="I16" s="110"/>
      <c r="J16" s="110"/>
      <c r="K16" s="110"/>
      <c r="L16" s="110"/>
      <c r="M16" s="110"/>
      <c r="N16" s="110"/>
    </row>
    <row r="17" spans="1:14" s="82" customFormat="1" ht="13.5">
      <c r="A17" s="126"/>
      <c r="B17" s="31" t="s">
        <v>111</v>
      </c>
      <c r="C17" s="111">
        <f>C7</f>
        <v>14720.8</v>
      </c>
      <c r="D17" s="111">
        <f aca="true" t="shared" si="0" ref="D17:N17">D7</f>
        <v>313.8</v>
      </c>
      <c r="E17" s="111">
        <f t="shared" si="0"/>
        <v>213.8</v>
      </c>
      <c r="F17" s="111">
        <f t="shared" si="0"/>
        <v>15034.6</v>
      </c>
      <c r="G17" s="111">
        <f t="shared" si="0"/>
        <v>16958.8</v>
      </c>
      <c r="H17" s="111">
        <f t="shared" si="0"/>
        <v>290</v>
      </c>
      <c r="I17" s="111">
        <f t="shared" si="0"/>
        <v>290</v>
      </c>
      <c r="J17" s="111">
        <f t="shared" si="0"/>
        <v>17248.8</v>
      </c>
      <c r="K17" s="111">
        <f t="shared" si="0"/>
        <v>19883.9</v>
      </c>
      <c r="L17" s="111">
        <f t="shared" si="0"/>
        <v>280</v>
      </c>
      <c r="M17" s="111">
        <f t="shared" si="0"/>
        <v>280</v>
      </c>
      <c r="N17" s="111">
        <f t="shared" si="0"/>
        <v>20163.9</v>
      </c>
    </row>
    <row r="18" s="82" customFormat="1" ht="13.5"/>
    <row r="19" spans="1:14" s="82" customFormat="1" ht="15">
      <c r="A19" s="34" t="s">
        <v>192</v>
      </c>
      <c r="C19" s="141"/>
      <c r="D19" s="141"/>
      <c r="E19" s="141"/>
      <c r="F19" s="141"/>
      <c r="G19" s="141"/>
      <c r="H19" s="141"/>
      <c r="I19" s="141"/>
      <c r="J19" s="141"/>
      <c r="N19" s="36" t="s">
        <v>110</v>
      </c>
    </row>
    <row r="20" spans="1:14" s="82" customFormat="1" ht="13.5">
      <c r="A20" s="263" t="s">
        <v>12</v>
      </c>
      <c r="B20" s="269" t="s">
        <v>120</v>
      </c>
      <c r="C20" s="302"/>
      <c r="D20" s="302"/>
      <c r="E20" s="302"/>
      <c r="F20" s="303"/>
      <c r="G20" s="266" t="s">
        <v>162</v>
      </c>
      <c r="H20" s="267"/>
      <c r="I20" s="267"/>
      <c r="J20" s="268"/>
      <c r="K20" s="266" t="s">
        <v>172</v>
      </c>
      <c r="L20" s="267"/>
      <c r="M20" s="267"/>
      <c r="N20" s="268"/>
    </row>
    <row r="21" spans="1:14" s="82" customFormat="1" ht="54.75">
      <c r="A21" s="265"/>
      <c r="B21" s="304"/>
      <c r="C21" s="305"/>
      <c r="D21" s="305"/>
      <c r="E21" s="305"/>
      <c r="F21" s="306"/>
      <c r="G21" s="185" t="s">
        <v>24</v>
      </c>
      <c r="H21" s="126" t="s">
        <v>25</v>
      </c>
      <c r="I21" s="166" t="s">
        <v>114</v>
      </c>
      <c r="J21" s="166" t="s">
        <v>117</v>
      </c>
      <c r="K21" s="185" t="s">
        <v>24</v>
      </c>
      <c r="L21" s="126" t="s">
        <v>25</v>
      </c>
      <c r="M21" s="166" t="s">
        <v>114</v>
      </c>
      <c r="N21" s="166" t="s">
        <v>118</v>
      </c>
    </row>
    <row r="22" spans="1:14" s="82" customFormat="1" ht="13.5">
      <c r="A22" s="66">
        <v>1</v>
      </c>
      <c r="B22" s="309">
        <v>2</v>
      </c>
      <c r="C22" s="309"/>
      <c r="D22" s="309"/>
      <c r="E22" s="309"/>
      <c r="F22" s="309"/>
      <c r="G22" s="66">
        <v>3</v>
      </c>
      <c r="H22" s="66">
        <v>4</v>
      </c>
      <c r="I22" s="66">
        <v>5</v>
      </c>
      <c r="J22" s="66">
        <v>6</v>
      </c>
      <c r="K22" s="66">
        <v>7</v>
      </c>
      <c r="L22" s="66">
        <v>8</v>
      </c>
      <c r="M22" s="66">
        <v>9</v>
      </c>
      <c r="N22" s="66">
        <v>10</v>
      </c>
    </row>
    <row r="23" spans="1:14" s="82" customFormat="1" ht="35.25" customHeight="1">
      <c r="A23" s="145">
        <v>1</v>
      </c>
      <c r="B23" s="308" t="str">
        <f>B7</f>
        <v>Утримання ДЮСШ, ОКДЮСШ та забезпечення розвитку дітей в обраному виді спорту</v>
      </c>
      <c r="C23" s="308"/>
      <c r="D23" s="308"/>
      <c r="E23" s="308"/>
      <c r="F23" s="308"/>
      <c r="G23" s="139">
        <v>22000</v>
      </c>
      <c r="H23" s="115"/>
      <c r="I23" s="115"/>
      <c r="J23" s="110">
        <f>G23</f>
        <v>22000</v>
      </c>
      <c r="K23" s="139">
        <v>23000</v>
      </c>
      <c r="L23" s="115"/>
      <c r="M23" s="115"/>
      <c r="N23" s="110">
        <f>K23</f>
        <v>23000</v>
      </c>
    </row>
    <row r="24" spans="1:14" s="82" customFormat="1" ht="13.5">
      <c r="A24" s="145"/>
      <c r="B24" s="308"/>
      <c r="C24" s="308"/>
      <c r="D24" s="308"/>
      <c r="E24" s="308"/>
      <c r="F24" s="308"/>
      <c r="G24" s="139"/>
      <c r="H24" s="139"/>
      <c r="I24" s="139"/>
      <c r="J24" s="110"/>
      <c r="K24" s="139"/>
      <c r="L24" s="139"/>
      <c r="M24" s="139"/>
      <c r="N24" s="110"/>
    </row>
    <row r="25" spans="1:14" s="82" customFormat="1" ht="13.5">
      <c r="A25" s="145"/>
      <c r="B25" s="308"/>
      <c r="C25" s="308"/>
      <c r="D25" s="308"/>
      <c r="E25" s="308"/>
      <c r="F25" s="308"/>
      <c r="G25" s="139"/>
      <c r="H25" s="139"/>
      <c r="I25" s="139"/>
      <c r="J25" s="110"/>
      <c r="K25" s="139"/>
      <c r="L25" s="139"/>
      <c r="M25" s="139"/>
      <c r="N25" s="110"/>
    </row>
    <row r="26" spans="1:14" s="82" customFormat="1" ht="13.5">
      <c r="A26" s="145"/>
      <c r="B26" s="308"/>
      <c r="C26" s="308"/>
      <c r="D26" s="308"/>
      <c r="E26" s="308"/>
      <c r="F26" s="308"/>
      <c r="G26" s="110"/>
      <c r="H26" s="110"/>
      <c r="I26" s="110"/>
      <c r="J26" s="110"/>
      <c r="K26" s="110"/>
      <c r="L26" s="110"/>
      <c r="M26" s="110"/>
      <c r="N26" s="110"/>
    </row>
    <row r="27" spans="1:14" s="82" customFormat="1" ht="13.5">
      <c r="A27" s="145"/>
      <c r="B27" s="308"/>
      <c r="C27" s="308"/>
      <c r="D27" s="308"/>
      <c r="E27" s="308"/>
      <c r="F27" s="308"/>
      <c r="G27" s="110"/>
      <c r="H27" s="110"/>
      <c r="I27" s="110"/>
      <c r="J27" s="110"/>
      <c r="K27" s="110"/>
      <c r="L27" s="110"/>
      <c r="M27" s="110"/>
      <c r="N27" s="110"/>
    </row>
    <row r="28" spans="1:14" s="82" customFormat="1" ht="13.5">
      <c r="A28" s="145"/>
      <c r="B28" s="308"/>
      <c r="C28" s="308"/>
      <c r="D28" s="308"/>
      <c r="E28" s="308"/>
      <c r="F28" s="308"/>
      <c r="G28" s="110"/>
      <c r="H28" s="110"/>
      <c r="I28" s="110"/>
      <c r="J28" s="110"/>
      <c r="K28" s="110"/>
      <c r="L28" s="110"/>
      <c r="M28" s="110"/>
      <c r="N28" s="110"/>
    </row>
    <row r="29" spans="1:14" s="82" customFormat="1" ht="13.5">
      <c r="A29" s="145"/>
      <c r="B29" s="308"/>
      <c r="C29" s="308"/>
      <c r="D29" s="308"/>
      <c r="E29" s="308"/>
      <c r="F29" s="308"/>
      <c r="G29" s="110"/>
      <c r="H29" s="110"/>
      <c r="I29" s="110"/>
      <c r="J29" s="110"/>
      <c r="K29" s="110"/>
      <c r="L29" s="110"/>
      <c r="M29" s="110"/>
      <c r="N29" s="110"/>
    </row>
    <row r="30" spans="1:14" s="82" customFormat="1" ht="13.5">
      <c r="A30" s="145"/>
      <c r="B30" s="308"/>
      <c r="C30" s="308"/>
      <c r="D30" s="308"/>
      <c r="E30" s="308"/>
      <c r="F30" s="308"/>
      <c r="G30" s="110"/>
      <c r="H30" s="110"/>
      <c r="I30" s="110"/>
      <c r="J30" s="110"/>
      <c r="K30" s="110"/>
      <c r="L30" s="110"/>
      <c r="M30" s="110"/>
      <c r="N30" s="110"/>
    </row>
    <row r="31" spans="1:14" s="82" customFormat="1" ht="13.5">
      <c r="A31" s="145"/>
      <c r="B31" s="308"/>
      <c r="C31" s="308"/>
      <c r="D31" s="308"/>
      <c r="E31" s="308"/>
      <c r="F31" s="308"/>
      <c r="G31" s="110"/>
      <c r="H31" s="110"/>
      <c r="I31" s="110"/>
      <c r="J31" s="110"/>
      <c r="K31" s="110"/>
      <c r="L31" s="110"/>
      <c r="M31" s="110"/>
      <c r="N31" s="110"/>
    </row>
    <row r="32" spans="1:14" s="82" customFormat="1" ht="13.5">
      <c r="A32" s="145"/>
      <c r="B32" s="308"/>
      <c r="C32" s="308"/>
      <c r="D32" s="308"/>
      <c r="E32" s="308"/>
      <c r="F32" s="308"/>
      <c r="G32" s="110"/>
      <c r="H32" s="110"/>
      <c r="I32" s="110"/>
      <c r="J32" s="110"/>
      <c r="K32" s="110"/>
      <c r="L32" s="110"/>
      <c r="M32" s="110"/>
      <c r="N32" s="110"/>
    </row>
    <row r="33" spans="1:14" s="82" customFormat="1" ht="13.5">
      <c r="A33" s="126"/>
      <c r="B33" s="307" t="s">
        <v>111</v>
      </c>
      <c r="C33" s="307"/>
      <c r="D33" s="307"/>
      <c r="E33" s="307"/>
      <c r="F33" s="307"/>
      <c r="G33" s="111">
        <f>G23</f>
        <v>22000</v>
      </c>
      <c r="H33" s="111">
        <f aca="true" t="shared" si="1" ref="H33:N33">H23</f>
        <v>0</v>
      </c>
      <c r="I33" s="111">
        <f t="shared" si="1"/>
        <v>0</v>
      </c>
      <c r="J33" s="111">
        <f t="shared" si="1"/>
        <v>22000</v>
      </c>
      <c r="K33" s="111">
        <f t="shared" si="1"/>
        <v>23000</v>
      </c>
      <c r="L33" s="111">
        <f t="shared" si="1"/>
        <v>0</v>
      </c>
      <c r="M33" s="111">
        <f t="shared" si="1"/>
        <v>0</v>
      </c>
      <c r="N33" s="111">
        <f t="shared" si="1"/>
        <v>23000</v>
      </c>
    </row>
  </sheetData>
  <mergeCells count="21">
    <mergeCell ref="B22:F22"/>
    <mergeCell ref="B23:F23"/>
    <mergeCell ref="B24:F24"/>
    <mergeCell ref="B32:F32"/>
    <mergeCell ref="B25:F25"/>
    <mergeCell ref="B33:F33"/>
    <mergeCell ref="B26:F26"/>
    <mergeCell ref="B27:F27"/>
    <mergeCell ref="B28:F28"/>
    <mergeCell ref="B29:F29"/>
    <mergeCell ref="B30:F30"/>
    <mergeCell ref="B31:F31"/>
    <mergeCell ref="A20:A21"/>
    <mergeCell ref="K4:N4"/>
    <mergeCell ref="B4:B5"/>
    <mergeCell ref="A4:A5"/>
    <mergeCell ref="C4:F4"/>
    <mergeCell ref="G4:J4"/>
    <mergeCell ref="B20:F21"/>
    <mergeCell ref="G20:J20"/>
    <mergeCell ref="K20:N20"/>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A1:O25"/>
  <sheetViews>
    <sheetView showZeros="0" zoomScaleSheetLayoutView="90" workbookViewId="0" topLeftCell="A11">
      <selection activeCell="P17" sqref="P17"/>
    </sheetView>
  </sheetViews>
  <sheetFormatPr defaultColWidth="9.00390625" defaultRowHeight="12.75"/>
  <cols>
    <col min="1" max="1" width="3.50390625" style="35" customWidth="1"/>
    <col min="2" max="2" width="41.625" style="35" customWidth="1"/>
    <col min="3" max="3" width="8.625" style="35" customWidth="1"/>
    <col min="4" max="6" width="7.875" style="35" customWidth="1"/>
    <col min="7" max="7" width="10.00390625" style="35" bestFit="1" customWidth="1"/>
    <col min="8" max="9" width="11.875" style="35" customWidth="1"/>
    <col min="10" max="10" width="10.50390625" style="35" bestFit="1" customWidth="1"/>
    <col min="11" max="12" width="11.875" style="35" customWidth="1"/>
    <col min="13" max="13" width="11.50390625" style="35" bestFit="1" customWidth="1"/>
    <col min="14" max="15" width="11.875" style="35" customWidth="1"/>
    <col min="16" max="16384" width="9.125" style="35" customWidth="1"/>
  </cols>
  <sheetData>
    <row r="1" spans="8:15" s="63" customFormat="1" ht="15">
      <c r="H1" s="33"/>
      <c r="I1" s="33"/>
      <c r="J1" s="142"/>
      <c r="L1" s="56"/>
      <c r="M1" s="142"/>
      <c r="N1" s="142"/>
      <c r="O1" s="151"/>
    </row>
    <row r="2" spans="1:15" s="63" customFormat="1" ht="15">
      <c r="A2" s="33" t="s">
        <v>121</v>
      </c>
      <c r="B2" s="33"/>
      <c r="C2" s="33"/>
      <c r="D2" s="33"/>
      <c r="E2" s="33"/>
      <c r="F2" s="33"/>
      <c r="G2" s="33"/>
      <c r="H2" s="33"/>
      <c r="I2" s="33"/>
      <c r="J2" s="142"/>
      <c r="K2" s="142"/>
      <c r="L2" s="56"/>
      <c r="M2" s="142"/>
      <c r="N2" s="142"/>
      <c r="O2" s="151"/>
    </row>
    <row r="3" spans="1:14" ht="15">
      <c r="A3" s="34" t="s">
        <v>193</v>
      </c>
      <c r="C3" s="38"/>
      <c r="D3" s="38"/>
      <c r="E3" s="38"/>
      <c r="F3" s="38"/>
      <c r="G3" s="38"/>
      <c r="H3" s="38"/>
      <c r="I3" s="38"/>
      <c r="J3" s="38"/>
      <c r="K3" s="38"/>
      <c r="L3" s="38"/>
      <c r="M3" s="38"/>
      <c r="N3" s="36"/>
    </row>
    <row r="4" spans="1:15" s="114" customFormat="1" ht="13.5">
      <c r="A4" s="263" t="s">
        <v>12</v>
      </c>
      <c r="B4" s="263" t="s">
        <v>13</v>
      </c>
      <c r="C4" s="263" t="s">
        <v>14</v>
      </c>
      <c r="D4" s="269" t="s">
        <v>15</v>
      </c>
      <c r="E4" s="302"/>
      <c r="F4" s="303"/>
      <c r="G4" s="266" t="s">
        <v>169</v>
      </c>
      <c r="H4" s="267"/>
      <c r="I4" s="268"/>
      <c r="J4" s="266" t="s">
        <v>170</v>
      </c>
      <c r="K4" s="267"/>
      <c r="L4" s="268"/>
      <c r="M4" s="320" t="s">
        <v>171</v>
      </c>
      <c r="N4" s="320"/>
      <c r="O4" s="320"/>
    </row>
    <row r="5" spans="1:15" s="114" customFormat="1" ht="27">
      <c r="A5" s="265"/>
      <c r="B5" s="265"/>
      <c r="C5" s="265"/>
      <c r="D5" s="304"/>
      <c r="E5" s="305"/>
      <c r="F5" s="306"/>
      <c r="G5" s="186" t="s">
        <v>24</v>
      </c>
      <c r="H5" s="186" t="s">
        <v>25</v>
      </c>
      <c r="I5" s="166" t="s">
        <v>122</v>
      </c>
      <c r="J5" s="186" t="s">
        <v>24</v>
      </c>
      <c r="K5" s="186" t="s">
        <v>25</v>
      </c>
      <c r="L5" s="166" t="s">
        <v>123</v>
      </c>
      <c r="M5" s="126" t="s">
        <v>24</v>
      </c>
      <c r="N5" s="126" t="s">
        <v>25</v>
      </c>
      <c r="O5" s="166" t="s">
        <v>124</v>
      </c>
    </row>
    <row r="6" spans="1:15" s="82" customFormat="1" ht="13.5">
      <c r="A6" s="66">
        <v>1</v>
      </c>
      <c r="B6" s="66">
        <v>2</v>
      </c>
      <c r="C6" s="66">
        <v>3</v>
      </c>
      <c r="D6" s="317">
        <v>4</v>
      </c>
      <c r="E6" s="318"/>
      <c r="F6" s="319"/>
      <c r="G6" s="66">
        <v>5</v>
      </c>
      <c r="H6" s="66">
        <v>6</v>
      </c>
      <c r="I6" s="66">
        <v>7</v>
      </c>
      <c r="J6" s="66">
        <v>8</v>
      </c>
      <c r="K6" s="66">
        <v>9</v>
      </c>
      <c r="L6" s="66">
        <v>10</v>
      </c>
      <c r="M6" s="66">
        <v>11</v>
      </c>
      <c r="N6" s="66">
        <v>12</v>
      </c>
      <c r="O6" s="66">
        <v>13</v>
      </c>
    </row>
    <row r="7" spans="1:15" s="82" customFormat="1" ht="13.5">
      <c r="A7" s="126"/>
      <c r="B7" s="213" t="s">
        <v>100</v>
      </c>
      <c r="C7" s="143"/>
      <c r="D7" s="314"/>
      <c r="E7" s="315"/>
      <c r="F7" s="316"/>
      <c r="G7" s="231"/>
      <c r="H7" s="231"/>
      <c r="I7" s="231"/>
      <c r="J7" s="231"/>
      <c r="K7" s="231"/>
      <c r="L7" s="231"/>
      <c r="M7" s="231"/>
      <c r="N7" s="231"/>
      <c r="O7" s="231"/>
    </row>
    <row r="8" spans="1:15" s="82" customFormat="1" ht="45.75" customHeight="1">
      <c r="A8" s="140"/>
      <c r="B8" s="145" t="s">
        <v>237</v>
      </c>
      <c r="C8" s="238" t="s">
        <v>255</v>
      </c>
      <c r="D8" s="310" t="s">
        <v>256</v>
      </c>
      <c r="E8" s="310"/>
      <c r="F8" s="310"/>
      <c r="G8" s="231">
        <v>7</v>
      </c>
      <c r="H8" s="230"/>
      <c r="I8" s="230">
        <f>G8</f>
        <v>7</v>
      </c>
      <c r="J8" s="252">
        <v>7</v>
      </c>
      <c r="K8" s="230"/>
      <c r="L8" s="230">
        <f>J8</f>
        <v>7</v>
      </c>
      <c r="M8" s="231">
        <v>7</v>
      </c>
      <c r="N8" s="230"/>
      <c r="O8" s="231">
        <f>M8</f>
        <v>7</v>
      </c>
    </row>
    <row r="9" spans="1:15" s="82" customFormat="1" ht="45" customHeight="1">
      <c r="A9" s="126"/>
      <c r="B9" s="145" t="s">
        <v>238</v>
      </c>
      <c r="C9" s="238" t="s">
        <v>257</v>
      </c>
      <c r="D9" s="310" t="s">
        <v>258</v>
      </c>
      <c r="E9" s="310"/>
      <c r="F9" s="310"/>
      <c r="G9" s="231">
        <v>14720.8</v>
      </c>
      <c r="H9" s="230">
        <v>313.8</v>
      </c>
      <c r="I9" s="230">
        <f>G9+H9</f>
        <v>15034.6</v>
      </c>
      <c r="J9" s="254" t="s">
        <v>280</v>
      </c>
      <c r="K9" s="230">
        <v>290000</v>
      </c>
      <c r="L9" s="230">
        <f>J9+K9</f>
        <v>17248800</v>
      </c>
      <c r="M9" s="231">
        <v>19883900</v>
      </c>
      <c r="N9" s="230">
        <v>280000</v>
      </c>
      <c r="O9" s="231">
        <f>M9+N9</f>
        <v>20163900</v>
      </c>
    </row>
    <row r="10" spans="1:15" s="82" customFormat="1" ht="62.25" customHeight="1">
      <c r="A10" s="126"/>
      <c r="B10" s="145" t="s">
        <v>239</v>
      </c>
      <c r="C10" s="238" t="s">
        <v>255</v>
      </c>
      <c r="D10" s="310" t="s">
        <v>259</v>
      </c>
      <c r="E10" s="310"/>
      <c r="F10" s="310"/>
      <c r="G10" s="231">
        <v>131.25</v>
      </c>
      <c r="H10" s="230"/>
      <c r="I10" s="230">
        <f aca="true" t="shared" si="0" ref="I10:I25">G10</f>
        <v>131.25</v>
      </c>
      <c r="J10" s="252">
        <v>132</v>
      </c>
      <c r="K10" s="230"/>
      <c r="L10" s="230">
        <f aca="true" t="shared" si="1" ref="L10:L25">J10</f>
        <v>132</v>
      </c>
      <c r="M10" s="231">
        <v>134</v>
      </c>
      <c r="N10" s="230"/>
      <c r="O10" s="231">
        <f aca="true" t="shared" si="2" ref="O10:O25">M10</f>
        <v>134</v>
      </c>
    </row>
    <row r="11" spans="1:15" s="82" customFormat="1" ht="34.5" customHeight="1">
      <c r="A11" s="126"/>
      <c r="B11" s="145" t="s">
        <v>240</v>
      </c>
      <c r="C11" s="238" t="s">
        <v>255</v>
      </c>
      <c r="D11" s="310" t="s">
        <v>260</v>
      </c>
      <c r="E11" s="310"/>
      <c r="F11" s="310"/>
      <c r="G11" s="231">
        <v>86.75</v>
      </c>
      <c r="H11" s="230"/>
      <c r="I11" s="230">
        <f t="shared" si="0"/>
        <v>86.75</v>
      </c>
      <c r="J11" s="253">
        <v>83.5</v>
      </c>
      <c r="K11" s="230"/>
      <c r="L11" s="230">
        <f t="shared" si="1"/>
        <v>83.5</v>
      </c>
      <c r="M11" s="231">
        <v>85.5</v>
      </c>
      <c r="N11" s="230"/>
      <c r="O11" s="231">
        <f t="shared" si="2"/>
        <v>85.5</v>
      </c>
    </row>
    <row r="12" spans="1:15" s="82" customFormat="1" ht="18" customHeight="1">
      <c r="A12" s="126"/>
      <c r="B12" s="245" t="s">
        <v>241</v>
      </c>
      <c r="C12" s="238"/>
      <c r="D12" s="310"/>
      <c r="E12" s="310"/>
      <c r="F12" s="310"/>
      <c r="G12" s="231"/>
      <c r="H12" s="230"/>
      <c r="I12" s="230">
        <f t="shared" si="0"/>
        <v>0</v>
      </c>
      <c r="J12" s="252"/>
      <c r="K12" s="230"/>
      <c r="L12" s="230">
        <f t="shared" si="1"/>
        <v>0</v>
      </c>
      <c r="M12" s="231"/>
      <c r="N12" s="230"/>
      <c r="O12" s="231">
        <f t="shared" si="2"/>
        <v>0</v>
      </c>
    </row>
    <row r="13" spans="1:15" s="82" customFormat="1" ht="59.25" customHeight="1">
      <c r="A13" s="126"/>
      <c r="B13" s="145" t="s">
        <v>242</v>
      </c>
      <c r="C13" s="238" t="s">
        <v>261</v>
      </c>
      <c r="D13" s="310" t="s">
        <v>262</v>
      </c>
      <c r="E13" s="310"/>
      <c r="F13" s="310"/>
      <c r="G13" s="231">
        <v>1825</v>
      </c>
      <c r="H13" s="230"/>
      <c r="I13" s="230">
        <f t="shared" si="0"/>
        <v>1825</v>
      </c>
      <c r="J13" s="252">
        <v>1830</v>
      </c>
      <c r="K13" s="230"/>
      <c r="L13" s="230">
        <f t="shared" si="1"/>
        <v>1830</v>
      </c>
      <c r="M13" s="231">
        <v>1900</v>
      </c>
      <c r="N13" s="230"/>
      <c r="O13" s="231">
        <f t="shared" si="2"/>
        <v>1900</v>
      </c>
    </row>
    <row r="14" spans="1:15" s="82" customFormat="1" ht="75.75" customHeight="1">
      <c r="A14" s="140"/>
      <c r="B14" s="145" t="s">
        <v>243</v>
      </c>
      <c r="C14" s="238" t="s">
        <v>261</v>
      </c>
      <c r="D14" s="310" t="s">
        <v>263</v>
      </c>
      <c r="E14" s="310"/>
      <c r="F14" s="310"/>
      <c r="G14" s="231">
        <v>1237</v>
      </c>
      <c r="H14" s="230"/>
      <c r="I14" s="230">
        <f t="shared" si="0"/>
        <v>1237</v>
      </c>
      <c r="J14" s="252">
        <f>160+19+190+185+315+160+292</f>
        <v>1321</v>
      </c>
      <c r="K14" s="230"/>
      <c r="L14" s="230">
        <f t="shared" si="1"/>
        <v>1321</v>
      </c>
      <c r="M14" s="231">
        <v>1330</v>
      </c>
      <c r="N14" s="230"/>
      <c r="O14" s="231">
        <f t="shared" si="2"/>
        <v>1330</v>
      </c>
    </row>
    <row r="15" spans="1:15" s="82" customFormat="1" ht="71.25" customHeight="1">
      <c r="A15" s="140"/>
      <c r="B15" s="145" t="s">
        <v>244</v>
      </c>
      <c r="C15" s="238" t="s">
        <v>264</v>
      </c>
      <c r="D15" s="310" t="s">
        <v>265</v>
      </c>
      <c r="E15" s="310"/>
      <c r="F15" s="310"/>
      <c r="G15" s="231">
        <v>1651</v>
      </c>
      <c r="H15" s="230"/>
      <c r="I15" s="230">
        <f t="shared" si="0"/>
        <v>1651</v>
      </c>
      <c r="J15" s="252">
        <f>200+78+478+130+150+150+456</f>
        <v>1642</v>
      </c>
      <c r="K15" s="230"/>
      <c r="L15" s="230">
        <f t="shared" si="1"/>
        <v>1642</v>
      </c>
      <c r="M15" s="231">
        <v>1642</v>
      </c>
      <c r="N15" s="230"/>
      <c r="O15" s="231">
        <f t="shared" si="2"/>
        <v>1642</v>
      </c>
    </row>
    <row r="16" spans="1:15" s="82" customFormat="1" ht="22.5" customHeight="1">
      <c r="A16" s="140"/>
      <c r="B16" s="245" t="s">
        <v>245</v>
      </c>
      <c r="C16" s="238"/>
      <c r="D16" s="310"/>
      <c r="E16" s="310"/>
      <c r="F16" s="310"/>
      <c r="G16" s="231"/>
      <c r="H16" s="230"/>
      <c r="I16" s="230">
        <f t="shared" si="0"/>
        <v>0</v>
      </c>
      <c r="J16" s="246"/>
      <c r="K16" s="230"/>
      <c r="L16" s="230">
        <f t="shared" si="1"/>
        <v>0</v>
      </c>
      <c r="M16" s="231"/>
      <c r="N16" s="230"/>
      <c r="O16" s="231">
        <f t="shared" si="2"/>
        <v>0</v>
      </c>
    </row>
    <row r="17" spans="1:15" s="82" customFormat="1" ht="72.75" customHeight="1">
      <c r="A17" s="126"/>
      <c r="B17" s="145" t="s">
        <v>246</v>
      </c>
      <c r="C17" s="238" t="s">
        <v>257</v>
      </c>
      <c r="D17" s="310" t="s">
        <v>258</v>
      </c>
      <c r="E17" s="310"/>
      <c r="F17" s="310"/>
      <c r="G17" s="231">
        <v>114.55</v>
      </c>
      <c r="H17" s="230"/>
      <c r="I17" s="230">
        <f t="shared" si="0"/>
        <v>114.55</v>
      </c>
      <c r="J17" s="253">
        <f>J9/J10</f>
        <v>128475.8</v>
      </c>
      <c r="K17" s="230">
        <v>290000</v>
      </c>
      <c r="L17" s="230">
        <f t="shared" si="1"/>
        <v>128475.8</v>
      </c>
      <c r="M17" s="231">
        <f>M9/M10</f>
        <v>148387.31</v>
      </c>
      <c r="N17" s="230">
        <v>280000</v>
      </c>
      <c r="O17" s="231">
        <f>M17+N17</f>
        <v>428387.31</v>
      </c>
    </row>
    <row r="18" spans="1:15" s="82" customFormat="1" ht="60" customHeight="1">
      <c r="A18" s="126"/>
      <c r="B18" s="145" t="s">
        <v>247</v>
      </c>
      <c r="C18" s="238" t="s">
        <v>257</v>
      </c>
      <c r="D18" s="310" t="s">
        <v>266</v>
      </c>
      <c r="E18" s="310"/>
      <c r="F18" s="310"/>
      <c r="G18" s="231">
        <v>5790.03</v>
      </c>
      <c r="H18" s="230"/>
      <c r="I18" s="230">
        <f t="shared" si="0"/>
        <v>5790.03</v>
      </c>
      <c r="J18" s="252">
        <f>10222900/12/132</f>
        <v>6454</v>
      </c>
      <c r="K18" s="230"/>
      <c r="L18" s="230">
        <f t="shared" si="1"/>
        <v>6454</v>
      </c>
      <c r="M18" s="231">
        <f>12151600/12/134</f>
        <v>7556.97</v>
      </c>
      <c r="N18" s="230"/>
      <c r="O18" s="231">
        <f t="shared" si="2"/>
        <v>7556.97</v>
      </c>
    </row>
    <row r="19" spans="1:15" ht="78" customHeight="1">
      <c r="A19" s="214"/>
      <c r="B19" s="145" t="s">
        <v>248</v>
      </c>
      <c r="C19" s="238" t="s">
        <v>257</v>
      </c>
      <c r="D19" s="310" t="s">
        <v>267</v>
      </c>
      <c r="E19" s="310"/>
      <c r="F19" s="310"/>
      <c r="G19" s="231">
        <v>853.93</v>
      </c>
      <c r="H19" s="232"/>
      <c r="I19" s="230">
        <f t="shared" si="0"/>
        <v>853.93</v>
      </c>
      <c r="J19" s="252">
        <f>1762000/J13</f>
        <v>963</v>
      </c>
      <c r="K19" s="232"/>
      <c r="L19" s="230">
        <f t="shared" si="1"/>
        <v>963</v>
      </c>
      <c r="M19" s="231">
        <f>1939200/1900</f>
        <v>1020.63</v>
      </c>
      <c r="N19" s="232"/>
      <c r="O19" s="231">
        <f t="shared" si="2"/>
        <v>1020.63</v>
      </c>
    </row>
    <row r="20" spans="1:15" ht="73.5" customHeight="1">
      <c r="A20" s="214"/>
      <c r="B20" s="145" t="s">
        <v>249</v>
      </c>
      <c r="C20" s="238" t="s">
        <v>257</v>
      </c>
      <c r="D20" s="310" t="s">
        <v>267</v>
      </c>
      <c r="E20" s="310"/>
      <c r="F20" s="310"/>
      <c r="G20" s="231">
        <v>1259.83</v>
      </c>
      <c r="H20" s="232"/>
      <c r="I20" s="230">
        <f t="shared" si="0"/>
        <v>1259.83</v>
      </c>
      <c r="J20" s="252">
        <f>1762000/J14</f>
        <v>1334</v>
      </c>
      <c r="K20" s="232"/>
      <c r="L20" s="230">
        <f t="shared" si="1"/>
        <v>1334</v>
      </c>
      <c r="M20" s="231">
        <f>1939200/1330</f>
        <v>1458.05</v>
      </c>
      <c r="N20" s="232"/>
      <c r="O20" s="231">
        <f t="shared" si="2"/>
        <v>1458.05</v>
      </c>
    </row>
    <row r="21" spans="1:15" ht="87.75" customHeight="1">
      <c r="A21" s="214"/>
      <c r="B21" s="145" t="s">
        <v>250</v>
      </c>
      <c r="C21" s="238" t="s">
        <v>257</v>
      </c>
      <c r="D21" s="310" t="s">
        <v>265</v>
      </c>
      <c r="E21" s="310"/>
      <c r="F21" s="310"/>
      <c r="G21" s="231">
        <v>623.24</v>
      </c>
      <c r="H21" s="232"/>
      <c r="I21" s="230">
        <f t="shared" si="0"/>
        <v>623.24</v>
      </c>
      <c r="J21" s="252">
        <f>(200*500+78*3156+478*628+130*1154+150*600+150*1200+456*443)/(200+78+478+130+150+150+456)</f>
        <v>772</v>
      </c>
      <c r="K21" s="232"/>
      <c r="L21" s="230">
        <f t="shared" si="1"/>
        <v>772</v>
      </c>
      <c r="M21" s="231">
        <v>1000</v>
      </c>
      <c r="N21" s="232"/>
      <c r="O21" s="231">
        <f t="shared" si="2"/>
        <v>1000</v>
      </c>
    </row>
    <row r="22" spans="1:15" ht="18" customHeight="1">
      <c r="A22" s="214"/>
      <c r="B22" s="245" t="s">
        <v>251</v>
      </c>
      <c r="C22" s="238"/>
      <c r="D22" s="310"/>
      <c r="E22" s="310"/>
      <c r="F22" s="310"/>
      <c r="G22" s="231"/>
      <c r="H22" s="232"/>
      <c r="I22" s="230">
        <f t="shared" si="0"/>
        <v>0</v>
      </c>
      <c r="J22" s="252"/>
      <c r="K22" s="232"/>
      <c r="L22" s="230">
        <f t="shared" si="1"/>
        <v>0</v>
      </c>
      <c r="M22" s="231"/>
      <c r="N22" s="232"/>
      <c r="O22" s="231">
        <f t="shared" si="2"/>
        <v>0</v>
      </c>
    </row>
    <row r="23" spans="1:15" ht="78" customHeight="1">
      <c r="A23" s="214"/>
      <c r="B23" s="145" t="s">
        <v>253</v>
      </c>
      <c r="C23" s="238" t="s">
        <v>261</v>
      </c>
      <c r="D23" s="310" t="s">
        <v>263</v>
      </c>
      <c r="E23" s="310"/>
      <c r="F23" s="310"/>
      <c r="G23" s="231">
        <v>44</v>
      </c>
      <c r="H23" s="232"/>
      <c r="I23" s="232">
        <f t="shared" si="0"/>
        <v>44</v>
      </c>
      <c r="J23" s="252">
        <f>1+9+11+3+2</f>
        <v>26</v>
      </c>
      <c r="K23" s="232"/>
      <c r="L23" s="230">
        <f t="shared" si="1"/>
        <v>26</v>
      </c>
      <c r="M23" s="231">
        <v>26</v>
      </c>
      <c r="N23" s="232"/>
      <c r="O23" s="231">
        <f t="shared" si="2"/>
        <v>26</v>
      </c>
    </row>
    <row r="24" spans="1:15" ht="73.5" customHeight="1">
      <c r="A24" s="214"/>
      <c r="B24" s="145" t="s">
        <v>252</v>
      </c>
      <c r="C24" s="238" t="s">
        <v>261</v>
      </c>
      <c r="D24" s="310" t="s">
        <v>263</v>
      </c>
      <c r="E24" s="310"/>
      <c r="F24" s="310"/>
      <c r="G24" s="231">
        <v>354</v>
      </c>
      <c r="H24" s="232"/>
      <c r="I24" s="232">
        <f t="shared" si="0"/>
        <v>354</v>
      </c>
      <c r="J24" s="246">
        <f>90+6+164+50+190+50+14</f>
        <v>564</v>
      </c>
      <c r="K24" s="232"/>
      <c r="L24" s="230">
        <f t="shared" si="1"/>
        <v>564</v>
      </c>
      <c r="M24" s="231">
        <v>564</v>
      </c>
      <c r="N24" s="232"/>
      <c r="O24" s="231">
        <f t="shared" si="2"/>
        <v>564</v>
      </c>
    </row>
    <row r="25" spans="1:15" ht="75" customHeight="1">
      <c r="A25" s="214"/>
      <c r="B25" s="145" t="s">
        <v>254</v>
      </c>
      <c r="C25" s="238" t="s">
        <v>268</v>
      </c>
      <c r="D25" s="311" t="s">
        <v>262</v>
      </c>
      <c r="E25" s="312"/>
      <c r="F25" s="313"/>
      <c r="G25" s="231">
        <v>-13.1</v>
      </c>
      <c r="H25" s="232"/>
      <c r="I25" s="232">
        <f t="shared" si="0"/>
        <v>-13.1</v>
      </c>
      <c r="J25" s="247">
        <f>(1830-1825)/1825*100</f>
        <v>0.3</v>
      </c>
      <c r="K25" s="232"/>
      <c r="L25" s="230">
        <f t="shared" si="1"/>
        <v>0.3</v>
      </c>
      <c r="M25" s="231"/>
      <c r="N25" s="232"/>
      <c r="O25" s="231">
        <f t="shared" si="2"/>
        <v>0</v>
      </c>
    </row>
  </sheetData>
  <mergeCells count="27">
    <mergeCell ref="D6:F6"/>
    <mergeCell ref="G4:I4"/>
    <mergeCell ref="J4:L4"/>
    <mergeCell ref="M4:O4"/>
    <mergeCell ref="A4:A5"/>
    <mergeCell ref="B4:B5"/>
    <mergeCell ref="C4:C5"/>
    <mergeCell ref="D4:F5"/>
    <mergeCell ref="D15:F15"/>
    <mergeCell ref="D17:F17"/>
    <mergeCell ref="D18:F18"/>
    <mergeCell ref="D7:F7"/>
    <mergeCell ref="D8:F8"/>
    <mergeCell ref="D9:F9"/>
    <mergeCell ref="D10:F10"/>
    <mergeCell ref="D11:F11"/>
    <mergeCell ref="D12:F12"/>
    <mergeCell ref="D23:F23"/>
    <mergeCell ref="D24:F24"/>
    <mergeCell ref="D25:F25"/>
    <mergeCell ref="D13:F13"/>
    <mergeCell ref="D16:F16"/>
    <mergeCell ref="D19:F19"/>
    <mergeCell ref="D20:F20"/>
    <mergeCell ref="D21:F21"/>
    <mergeCell ref="D22:F22"/>
    <mergeCell ref="D14:F14"/>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L31"/>
  <sheetViews>
    <sheetView showZeros="0" zoomScaleSheetLayoutView="100" workbookViewId="0" topLeftCell="A1">
      <selection activeCell="O20" sqref="O20"/>
    </sheetView>
  </sheetViews>
  <sheetFormatPr defaultColWidth="9.00390625" defaultRowHeight="12.75"/>
  <cols>
    <col min="1" max="1" width="3.50390625" style="35" customWidth="1"/>
    <col min="2" max="2" width="41.625" style="35" customWidth="1"/>
    <col min="3" max="3" width="8.625" style="35" customWidth="1"/>
    <col min="4" max="6" width="7.875" style="35" customWidth="1"/>
    <col min="7" max="7" width="12.375" style="35" customWidth="1"/>
    <col min="8" max="8" width="11.875" style="35" bestFit="1" customWidth="1"/>
    <col min="9" max="9" width="11.875" style="35" customWidth="1"/>
    <col min="10" max="10" width="13.25390625" style="35" customWidth="1"/>
    <col min="11" max="11" width="11.875" style="35" bestFit="1" customWidth="1"/>
    <col min="12" max="12" width="11.875" style="35" customWidth="1"/>
    <col min="13" max="16384" width="9.125" style="35" customWidth="1"/>
  </cols>
  <sheetData>
    <row r="1" spans="2:12" s="56" customFormat="1" ht="15">
      <c r="B1" s="34"/>
      <c r="C1" s="34"/>
      <c r="D1" s="34"/>
      <c r="E1" s="34"/>
      <c r="F1" s="34"/>
      <c r="G1" s="34"/>
      <c r="H1" s="142"/>
      <c r="J1" s="142"/>
      <c r="K1" s="142"/>
      <c r="L1" s="151"/>
    </row>
    <row r="2" spans="1:12" ht="15">
      <c r="A2" s="34" t="s">
        <v>194</v>
      </c>
      <c r="K2" s="4"/>
      <c r="L2" s="4"/>
    </row>
    <row r="3" spans="1:12" s="82" customFormat="1" ht="13.5">
      <c r="A3" s="263" t="s">
        <v>12</v>
      </c>
      <c r="B3" s="263" t="s">
        <v>13</v>
      </c>
      <c r="C3" s="263" t="s">
        <v>14</v>
      </c>
      <c r="D3" s="269" t="s">
        <v>15</v>
      </c>
      <c r="E3" s="302"/>
      <c r="F3" s="303"/>
      <c r="G3" s="266" t="s">
        <v>162</v>
      </c>
      <c r="H3" s="267"/>
      <c r="I3" s="268"/>
      <c r="J3" s="320" t="s">
        <v>172</v>
      </c>
      <c r="K3" s="320"/>
      <c r="L3" s="320"/>
    </row>
    <row r="4" spans="1:12" s="82" customFormat="1" ht="27">
      <c r="A4" s="265"/>
      <c r="B4" s="265"/>
      <c r="C4" s="265"/>
      <c r="D4" s="304"/>
      <c r="E4" s="305"/>
      <c r="F4" s="306"/>
      <c r="G4" s="186" t="s">
        <v>24</v>
      </c>
      <c r="H4" s="186" t="s">
        <v>25</v>
      </c>
      <c r="I4" s="166" t="s">
        <v>122</v>
      </c>
      <c r="J4" s="126" t="s">
        <v>24</v>
      </c>
      <c r="K4" s="126" t="s">
        <v>25</v>
      </c>
      <c r="L4" s="166" t="s">
        <v>123</v>
      </c>
    </row>
    <row r="5" spans="1:12" s="82" customFormat="1" ht="13.5">
      <c r="A5" s="66">
        <v>1</v>
      </c>
      <c r="B5" s="66">
        <v>2</v>
      </c>
      <c r="C5" s="66">
        <v>3</v>
      </c>
      <c r="D5" s="317">
        <v>4</v>
      </c>
      <c r="E5" s="318"/>
      <c r="F5" s="319"/>
      <c r="G5" s="66">
        <v>5</v>
      </c>
      <c r="H5" s="66">
        <v>6</v>
      </c>
      <c r="I5" s="66">
        <v>7</v>
      </c>
      <c r="J5" s="66">
        <v>8</v>
      </c>
      <c r="K5" s="66">
        <v>9</v>
      </c>
      <c r="L5" s="66">
        <v>10</v>
      </c>
    </row>
    <row r="6" spans="1:12" s="82" customFormat="1" ht="13.5">
      <c r="A6" s="126"/>
      <c r="B6" s="213" t="str">
        <f>'8.1'!B7</f>
        <v>затрат</v>
      </c>
      <c r="C6" s="143"/>
      <c r="D6" s="314"/>
      <c r="E6" s="315"/>
      <c r="F6" s="316"/>
      <c r="G6" s="144"/>
      <c r="H6" s="144"/>
      <c r="I6" s="144"/>
      <c r="J6" s="144"/>
      <c r="K6" s="144"/>
      <c r="L6" s="144"/>
    </row>
    <row r="7" spans="1:12" s="82" customFormat="1" ht="45" customHeight="1">
      <c r="A7" s="140"/>
      <c r="B7" s="102" t="str">
        <f>'8.1'!B8</f>
        <v>кількість дитячо-юнацьких спортивних шкіл фізкультурно-спортивних товариств, яким надається фінансова підтримка з бюджету</v>
      </c>
      <c r="C7" s="143" t="str">
        <f>'8.1'!C8</f>
        <v>од.</v>
      </c>
      <c r="D7" s="321" t="str">
        <f>'8.1'!D8:F8</f>
        <v>мережа розпорядників і одержувачів коштів</v>
      </c>
      <c r="E7" s="322"/>
      <c r="F7" s="323"/>
      <c r="G7" s="239">
        <f>'8.1'!M8</f>
        <v>7</v>
      </c>
      <c r="H7" s="146"/>
      <c r="I7" s="239">
        <f>G7</f>
        <v>7</v>
      </c>
      <c r="J7" s="239">
        <f>G7</f>
        <v>7</v>
      </c>
      <c r="K7" s="146"/>
      <c r="L7" s="239">
        <f>J7</f>
        <v>7</v>
      </c>
    </row>
    <row r="8" spans="1:12" s="82" customFormat="1" ht="48" customHeight="1">
      <c r="A8" s="126"/>
      <c r="B8" s="102" t="str">
        <f>'8.1'!B9</f>
        <v>обсяг витрат на фінансову підтримку дитячо-юнацьких спортивних шкіл фізкультурно-спортивних товариств</v>
      </c>
      <c r="C8" s="143" t="str">
        <f>'8.1'!C9</f>
        <v>грн.</v>
      </c>
      <c r="D8" s="321" t="str">
        <f>'8.1'!D9:F9</f>
        <v>план використання бюджетних коштів</v>
      </c>
      <c r="E8" s="322"/>
      <c r="F8" s="323"/>
      <c r="G8" s="239">
        <v>22000000</v>
      </c>
      <c r="H8" s="146"/>
      <c r="I8" s="239">
        <f aca="true" t="shared" si="0" ref="I8:I24">G8</f>
        <v>22000000</v>
      </c>
      <c r="J8" s="239">
        <v>23000000</v>
      </c>
      <c r="K8" s="146"/>
      <c r="L8" s="239">
        <f aca="true" t="shared" si="1" ref="L8:L24">J8</f>
        <v>23000000</v>
      </c>
    </row>
    <row r="9" spans="1:12" s="82" customFormat="1" ht="45" customHeight="1">
      <c r="A9" s="126"/>
      <c r="B9" s="102" t="str">
        <f>'8.1'!B10</f>
        <v>кількість штатних працівників дитячо-юнацьких спортивних шкіл фізкультурно-спортивних товариств, яким надається фінансова підтримка з бюджету</v>
      </c>
      <c r="C9" s="143" t="str">
        <f>'8.1'!C10</f>
        <v>од.</v>
      </c>
      <c r="D9" s="321" t="str">
        <f>'8.1'!D10:F10</f>
        <v>штатний розпис</v>
      </c>
      <c r="E9" s="322"/>
      <c r="F9" s="323"/>
      <c r="G9" s="239">
        <f>'8.1'!M10</f>
        <v>134</v>
      </c>
      <c r="H9" s="146"/>
      <c r="I9" s="239">
        <f t="shared" si="0"/>
        <v>134</v>
      </c>
      <c r="J9" s="239">
        <f aca="true" t="shared" si="2" ref="J9:J24">G9</f>
        <v>134</v>
      </c>
      <c r="K9" s="146"/>
      <c r="L9" s="239">
        <f t="shared" si="1"/>
        <v>134</v>
      </c>
    </row>
    <row r="10" spans="1:12" s="82" customFormat="1" ht="36.75" customHeight="1">
      <c r="A10" s="140"/>
      <c r="B10" s="102" t="str">
        <f>'8.1'!B11</f>
        <v>у тому числі тренерів</v>
      </c>
      <c r="C10" s="143" t="str">
        <f>'8.1'!C11</f>
        <v>од.</v>
      </c>
      <c r="D10" s="321" t="str">
        <f>'8.1'!D11:F11</f>
        <v>тарифікаційний список тренерів-викладачів</v>
      </c>
      <c r="E10" s="322"/>
      <c r="F10" s="323"/>
      <c r="G10" s="239">
        <f>'8.1'!M11</f>
        <v>85.5</v>
      </c>
      <c r="H10" s="146"/>
      <c r="I10" s="239">
        <f t="shared" si="0"/>
        <v>85.5</v>
      </c>
      <c r="J10" s="239">
        <f t="shared" si="2"/>
        <v>85.5</v>
      </c>
      <c r="K10" s="146"/>
      <c r="L10" s="239">
        <f t="shared" si="1"/>
        <v>85.5</v>
      </c>
    </row>
    <row r="11" spans="1:12" s="82" customFormat="1" ht="16.5" customHeight="1">
      <c r="A11" s="140"/>
      <c r="B11" s="213" t="str">
        <f>'8.1'!B12</f>
        <v>продукту</v>
      </c>
      <c r="C11" s="143">
        <f>'8.1'!C12</f>
        <v>0</v>
      </c>
      <c r="D11" s="321">
        <f>'8.1'!D12:F12</f>
        <v>0</v>
      </c>
      <c r="E11" s="322"/>
      <c r="F11" s="323"/>
      <c r="G11" s="239">
        <f>'8.1'!M12</f>
        <v>0</v>
      </c>
      <c r="H11" s="146"/>
      <c r="I11" s="239">
        <f t="shared" si="0"/>
        <v>0</v>
      </c>
      <c r="J11" s="239">
        <f t="shared" si="2"/>
        <v>0</v>
      </c>
      <c r="K11" s="146"/>
      <c r="L11" s="239">
        <f t="shared" si="1"/>
        <v>0</v>
      </c>
    </row>
    <row r="12" spans="1:12" s="82" customFormat="1" ht="60.75" customHeight="1">
      <c r="A12" s="126"/>
      <c r="B12" s="102" t="str">
        <f>'8.1'!B13</f>
        <v>середньорічна кількість учнів дитячо-юнацьких спортивних шкіл фізкультурно-спортивних товариств, яким надається фінансова підтримка з бюджету</v>
      </c>
      <c r="C12" s="143" t="str">
        <f>'8.1'!C13</f>
        <v>осіб</v>
      </c>
      <c r="D12" s="321" t="str">
        <f>'8.1'!D13:F13</f>
        <v>список дітей</v>
      </c>
      <c r="E12" s="322"/>
      <c r="F12" s="323"/>
      <c r="G12" s="239">
        <f>'8.1'!M13</f>
        <v>1900</v>
      </c>
      <c r="H12" s="146"/>
      <c r="I12" s="239">
        <f t="shared" si="0"/>
        <v>1900</v>
      </c>
      <c r="J12" s="239">
        <f t="shared" si="2"/>
        <v>1900</v>
      </c>
      <c r="K12" s="146"/>
      <c r="L12" s="239">
        <f t="shared" si="1"/>
        <v>1900</v>
      </c>
    </row>
    <row r="13" spans="1:12" s="82" customFormat="1" ht="60.75" customHeight="1">
      <c r="A13" s="126"/>
      <c r="B13" s="102" t="str">
        <f>'8.1'!B14</f>
        <v>кількість учнів дитячо-юнацьких спортивних шкіл фізкультурно-спортивних товариств, яким надається фінансова підтримка з бюджету, що взяли участь у регіональних спортивних змаганнях</v>
      </c>
      <c r="C13" s="143" t="str">
        <f>'8.1'!C14</f>
        <v>осіб</v>
      </c>
      <c r="D13" s="321" t="str">
        <f>'8.1'!D14:F14</f>
        <v>внутрішній облік</v>
      </c>
      <c r="E13" s="322"/>
      <c r="F13" s="323"/>
      <c r="G13" s="239">
        <f>'8.1'!M14</f>
        <v>1330</v>
      </c>
      <c r="H13" s="146"/>
      <c r="I13" s="239">
        <f t="shared" si="0"/>
        <v>1330</v>
      </c>
      <c r="J13" s="239">
        <f t="shared" si="2"/>
        <v>1330</v>
      </c>
      <c r="K13" s="146"/>
      <c r="L13" s="239">
        <f t="shared" si="1"/>
        <v>1330</v>
      </c>
    </row>
    <row r="14" spans="1:12" ht="72.75" customHeight="1">
      <c r="A14" s="214"/>
      <c r="B14" s="102" t="str">
        <f>'8.1'!B15</f>
        <v>кількість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v>
      </c>
      <c r="C14" s="143" t="str">
        <f>'8.1'!C15</f>
        <v>шт.</v>
      </c>
      <c r="D14" s="321" t="str">
        <f>'8.1'!D15:F15</f>
        <v>товарна накладна</v>
      </c>
      <c r="E14" s="322"/>
      <c r="F14" s="323"/>
      <c r="G14" s="239">
        <f>'8.1'!M15</f>
        <v>1642</v>
      </c>
      <c r="H14" s="214"/>
      <c r="I14" s="239">
        <f t="shared" si="0"/>
        <v>1642</v>
      </c>
      <c r="J14" s="239">
        <f t="shared" si="2"/>
        <v>1642</v>
      </c>
      <c r="K14" s="214"/>
      <c r="L14" s="239">
        <f t="shared" si="1"/>
        <v>1642</v>
      </c>
    </row>
    <row r="15" spans="1:12" ht="18" customHeight="1">
      <c r="A15" s="214"/>
      <c r="B15" s="213" t="str">
        <f>'8.1'!B16</f>
        <v>ефективності</v>
      </c>
      <c r="C15" s="143">
        <f>'8.1'!C16</f>
        <v>0</v>
      </c>
      <c r="D15" s="321">
        <f>'8.1'!D16:F16</f>
        <v>0</v>
      </c>
      <c r="E15" s="322"/>
      <c r="F15" s="323"/>
      <c r="G15" s="239">
        <f>'8.1'!M16</f>
        <v>0</v>
      </c>
      <c r="H15" s="214"/>
      <c r="I15" s="239">
        <f t="shared" si="0"/>
        <v>0</v>
      </c>
      <c r="J15" s="239">
        <f t="shared" si="2"/>
        <v>0</v>
      </c>
      <c r="K15" s="214"/>
      <c r="L15" s="239">
        <f t="shared" si="1"/>
        <v>0</v>
      </c>
    </row>
    <row r="16" spans="1:12" ht="73.5" customHeight="1">
      <c r="A16" s="214"/>
      <c r="B16" s="102" t="str">
        <f>'8.1'!B17</f>
        <v>середні витрати на фінансову підтримку однієї дитячо-юнацької спортивної школи фізкультурно-спортивного товариства, якій надається фінансова підтримка з бюджету, з розрахунку на одного працівника</v>
      </c>
      <c r="C16" s="143" t="str">
        <f>'8.1'!C17</f>
        <v>грн.</v>
      </c>
      <c r="D16" s="321" t="str">
        <f>'8.1'!D17:F17</f>
        <v>план використання бюджетних коштів</v>
      </c>
      <c r="E16" s="322"/>
      <c r="F16" s="323"/>
      <c r="G16" s="239">
        <f>G8/G9</f>
        <v>164179.1</v>
      </c>
      <c r="H16" s="214"/>
      <c r="I16" s="239">
        <f t="shared" si="0"/>
        <v>164179.1</v>
      </c>
      <c r="J16" s="239">
        <f>J8/J9</f>
        <v>171641.79</v>
      </c>
      <c r="K16" s="214"/>
      <c r="L16" s="239">
        <f t="shared" si="1"/>
        <v>171641.79</v>
      </c>
    </row>
    <row r="17" spans="1:12" ht="69.75" customHeight="1">
      <c r="A17" s="214"/>
      <c r="B17" s="102" t="str">
        <f>'8.1'!B18</f>
        <v>середньомісячна заробітна плата працівника дитячо-юнацької спортивної школи фізкультурно-спортивного товариства, якому надається фінансова підтримка з бюджету</v>
      </c>
      <c r="C17" s="143" t="str">
        <f>'8.1'!C18</f>
        <v>грн.</v>
      </c>
      <c r="D17" s="321" t="str">
        <f>'8.1'!D18:F18</f>
        <v>відомість нарахувань та утримань заробітної плати</v>
      </c>
      <c r="E17" s="322"/>
      <c r="F17" s="323"/>
      <c r="G17" s="239">
        <f>13500000/12/134</f>
        <v>8395.52</v>
      </c>
      <c r="H17" s="214"/>
      <c r="I17" s="239">
        <f t="shared" si="0"/>
        <v>8395.52</v>
      </c>
      <c r="J17" s="239">
        <f>14000000/12/134</f>
        <v>8706.47</v>
      </c>
      <c r="K17" s="214"/>
      <c r="L17" s="239">
        <f t="shared" si="1"/>
        <v>8706.47</v>
      </c>
    </row>
    <row r="18" spans="1:12" ht="78" customHeight="1">
      <c r="A18" s="214"/>
      <c r="B18" s="102" t="str">
        <f>'8.1'!B19</f>
        <v>середні витрати на навчально-тренувальну роботу у дитячо-юнацьких спортивних школах фізкультурно-спортивних товариств, яким надається фінансова підтримка з бюджету, у розрахунку на одного учня</v>
      </c>
      <c r="C18" s="143" t="str">
        <f>'8.1'!C19</f>
        <v>грн.</v>
      </c>
      <c r="D18" s="321" t="str">
        <f>'8.1'!D19:F19</f>
        <v>розрахунок до кошторису</v>
      </c>
      <c r="E18" s="322"/>
      <c r="F18" s="323"/>
      <c r="G18" s="239">
        <f>2300000/1900</f>
        <v>1210.53</v>
      </c>
      <c r="H18" s="214"/>
      <c r="I18" s="239">
        <f t="shared" si="0"/>
        <v>1210.53</v>
      </c>
      <c r="J18" s="239">
        <f>2500000/1900</f>
        <v>1315.79</v>
      </c>
      <c r="K18" s="214"/>
      <c r="L18" s="239">
        <f t="shared" si="1"/>
        <v>1315.79</v>
      </c>
    </row>
    <row r="19" spans="1:12" ht="74.25" customHeight="1">
      <c r="A19" s="214"/>
      <c r="B19" s="102" t="str">
        <f>'8.1'!B20</f>
        <v>середні витрати на забезпечення участі одного учня дитячо-юнацьких спортивних шкіл фізкультурно-спортивних товариств, яким надається фінансова підтримка з бюджету, у регіональних спортивних змаганнях</v>
      </c>
      <c r="C19" s="143" t="str">
        <f>'8.1'!C20</f>
        <v>грн.</v>
      </c>
      <c r="D19" s="321" t="str">
        <f>'8.1'!D20:F20</f>
        <v>розрахунок до кошторису</v>
      </c>
      <c r="E19" s="322"/>
      <c r="F19" s="323"/>
      <c r="G19" s="239">
        <f>2300000/1330</f>
        <v>1729.32</v>
      </c>
      <c r="H19" s="214"/>
      <c r="I19" s="239">
        <f t="shared" si="0"/>
        <v>1729.32</v>
      </c>
      <c r="J19" s="239">
        <f>2500000/1330</f>
        <v>1879.7</v>
      </c>
      <c r="K19" s="214"/>
      <c r="L19" s="239">
        <f t="shared" si="1"/>
        <v>1879.7</v>
      </c>
    </row>
    <row r="20" spans="1:12" ht="86.25" customHeight="1">
      <c r="A20" s="214"/>
      <c r="B20" s="102" t="str">
        <f>'8.1'!B21</f>
        <v>середня вартість одиниці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v>
      </c>
      <c r="C20" s="143" t="str">
        <f>'8.1'!C21</f>
        <v>грн.</v>
      </c>
      <c r="D20" s="321" t="str">
        <f>'8.1'!D21:F21</f>
        <v>товарна накладна</v>
      </c>
      <c r="E20" s="322"/>
      <c r="F20" s="323"/>
      <c r="G20" s="239">
        <v>1100</v>
      </c>
      <c r="H20" s="214"/>
      <c r="I20" s="239">
        <f t="shared" si="0"/>
        <v>1100</v>
      </c>
      <c r="J20" s="239">
        <v>1200</v>
      </c>
      <c r="K20" s="214"/>
      <c r="L20" s="239">
        <f t="shared" si="1"/>
        <v>1200</v>
      </c>
    </row>
    <row r="21" spans="1:12" ht="19.5" customHeight="1">
      <c r="A21" s="214"/>
      <c r="B21" s="213" t="str">
        <f>'8.1'!B22</f>
        <v>якості</v>
      </c>
      <c r="C21" s="143">
        <f>'8.1'!C22</f>
        <v>0</v>
      </c>
      <c r="D21" s="321">
        <f>'8.1'!D22:F22</f>
        <v>0</v>
      </c>
      <c r="E21" s="322"/>
      <c r="F21" s="323"/>
      <c r="G21" s="239">
        <f>'8.1'!M22</f>
        <v>0</v>
      </c>
      <c r="H21" s="214"/>
      <c r="I21" s="239">
        <f t="shared" si="0"/>
        <v>0</v>
      </c>
      <c r="J21" s="239">
        <f t="shared" si="2"/>
        <v>0</v>
      </c>
      <c r="K21" s="214"/>
      <c r="L21" s="239">
        <f t="shared" si="1"/>
        <v>0</v>
      </c>
    </row>
    <row r="22" spans="1:12" ht="80.25" customHeight="1">
      <c r="A22" s="214"/>
      <c r="B22" s="102" t="str">
        <f>'8.1'!B23</f>
        <v>кількість підготовлених у дитячо-юнацьких спортивних школах фізкультурно-спортивних товариств, яким надається фінансова підтримка з бюджету, майстрів спорту України/кандидатів у майстри спорту України</v>
      </c>
      <c r="C22" s="143" t="str">
        <f>'8.1'!C23</f>
        <v>осіб</v>
      </c>
      <c r="D22" s="321" t="str">
        <f>'8.1'!D23:F23</f>
        <v>внутрішній облік</v>
      </c>
      <c r="E22" s="322"/>
      <c r="F22" s="323"/>
      <c r="G22" s="239">
        <f>'8.1'!M23</f>
        <v>26</v>
      </c>
      <c r="H22" s="214"/>
      <c r="I22" s="239">
        <f t="shared" si="0"/>
        <v>26</v>
      </c>
      <c r="J22" s="239">
        <f t="shared" si="2"/>
        <v>26</v>
      </c>
      <c r="K22" s="214"/>
      <c r="L22" s="239">
        <f t="shared" si="1"/>
        <v>26</v>
      </c>
    </row>
    <row r="23" spans="1:12" ht="81" customHeight="1">
      <c r="A23" s="214"/>
      <c r="B23" s="102" t="str">
        <f>'8.1'!B24</f>
        <v>кількість учнів дитячо-юнацьких спортивних шкіл фізкультурно-спортивних товариств, яким надається фінансова підтримка з бюджету, які здобули призові місця в регіональних спортивних змаганнях</v>
      </c>
      <c r="C23" s="143" t="str">
        <f>'8.1'!C24</f>
        <v>осіб</v>
      </c>
      <c r="D23" s="321" t="str">
        <f>'8.1'!D24:F24</f>
        <v>внутрішній облік</v>
      </c>
      <c r="E23" s="322"/>
      <c r="F23" s="323"/>
      <c r="G23" s="239">
        <f>'8.1'!M24</f>
        <v>564</v>
      </c>
      <c r="H23" s="214"/>
      <c r="I23" s="239">
        <f t="shared" si="0"/>
        <v>564</v>
      </c>
      <c r="J23" s="239">
        <f t="shared" si="2"/>
        <v>564</v>
      </c>
      <c r="K23" s="214"/>
      <c r="L23" s="239">
        <f t="shared" si="1"/>
        <v>564</v>
      </c>
    </row>
    <row r="24" spans="1:12" ht="57.75" customHeight="1">
      <c r="A24" s="214"/>
      <c r="B24" s="102" t="str">
        <f>'8.1'!B25</f>
        <v>динаміка кількості учнів дитячо-юнацьких спортивних шкіл фізкультурно-спортивних товариств, яким надається фінансова підтримка з бюджету, порівняно з минулим роком</v>
      </c>
      <c r="C24" s="143" t="str">
        <f>'8.1'!C25</f>
        <v>%</v>
      </c>
      <c r="D24" s="321" t="str">
        <f>'8.1'!D25:F25</f>
        <v>список дітей</v>
      </c>
      <c r="E24" s="322"/>
      <c r="F24" s="323"/>
      <c r="G24" s="239">
        <f>'8.1'!M25</f>
        <v>0</v>
      </c>
      <c r="H24" s="214"/>
      <c r="I24" s="239">
        <f t="shared" si="0"/>
        <v>0</v>
      </c>
      <c r="J24" s="239">
        <f t="shared" si="2"/>
        <v>0</v>
      </c>
      <c r="K24" s="214"/>
      <c r="L24" s="239">
        <f t="shared" si="1"/>
        <v>0</v>
      </c>
    </row>
    <row r="25" spans="1:2" ht="13.5">
      <c r="A25" s="103"/>
      <c r="B25" s="216">
        <f>'8.1'!B26</f>
        <v>0</v>
      </c>
    </row>
    <row r="26" spans="1:2" ht="13.5">
      <c r="A26" s="103"/>
      <c r="B26" s="216">
        <f>'8.1'!B27</f>
        <v>0</v>
      </c>
    </row>
    <row r="27" spans="1:2" ht="13.5">
      <c r="A27" s="103"/>
      <c r="B27" s="216">
        <f>'8.1'!B28</f>
        <v>0</v>
      </c>
    </row>
    <row r="28" spans="1:2" ht="13.5">
      <c r="A28" s="103"/>
      <c r="B28" s="216">
        <f>'8.1'!B29</f>
        <v>0</v>
      </c>
    </row>
    <row r="29" spans="1:2" ht="12.75">
      <c r="A29" s="103"/>
      <c r="B29" s="103"/>
    </row>
    <row r="30" spans="1:2" ht="12.75">
      <c r="A30" s="103"/>
      <c r="B30" s="103"/>
    </row>
    <row r="31" spans="1:2" ht="12.75">
      <c r="A31" s="103"/>
      <c r="B31" s="103"/>
    </row>
  </sheetData>
  <mergeCells count="26">
    <mergeCell ref="D19:F19"/>
    <mergeCell ref="D8:F8"/>
    <mergeCell ref="D23:F23"/>
    <mergeCell ref="D24:F24"/>
    <mergeCell ref="D15:F15"/>
    <mergeCell ref="D16:F16"/>
    <mergeCell ref="D17:F17"/>
    <mergeCell ref="D20:F20"/>
    <mergeCell ref="D21:F21"/>
    <mergeCell ref="D22:F22"/>
    <mergeCell ref="D18:F18"/>
    <mergeCell ref="D9:F9"/>
    <mergeCell ref="G3:I3"/>
    <mergeCell ref="J3:L3"/>
    <mergeCell ref="D5:F5"/>
    <mergeCell ref="D6:F6"/>
    <mergeCell ref="D7:F7"/>
    <mergeCell ref="D14:F14"/>
    <mergeCell ref="D10:F10"/>
    <mergeCell ref="D11:F11"/>
    <mergeCell ref="D12:F12"/>
    <mergeCell ref="D13:F13"/>
    <mergeCell ref="A3:A4"/>
    <mergeCell ref="B3:B4"/>
    <mergeCell ref="C3:C4"/>
    <mergeCell ref="D3:F4"/>
  </mergeCells>
  <printOptions horizontalCentered="1"/>
  <pageMargins left="0.1968503937007874" right="0.1968503937007874" top="0.7874015748031497" bottom="0.1968503937007874" header="0" footer="0"/>
  <pageSetup horizontalDpi="300" verticalDpi="300" orientation="landscape" paperSize="9" scale="85" r:id="rId1"/>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K19"/>
  <sheetViews>
    <sheetView showZeros="0" zoomScaleSheetLayoutView="100" workbookViewId="0" topLeftCell="A1">
      <selection activeCell="H8" sqref="H8"/>
    </sheetView>
  </sheetViews>
  <sheetFormatPr defaultColWidth="9.00390625" defaultRowHeight="12.75"/>
  <cols>
    <col min="1" max="1" width="48.00390625" style="3" customWidth="1"/>
    <col min="2" max="11" width="11.375" style="3" customWidth="1"/>
    <col min="12" max="16384" width="9.125" style="3" customWidth="1"/>
  </cols>
  <sheetData>
    <row r="1" spans="8:11" s="12" customFormat="1" ht="15">
      <c r="H1" s="56"/>
      <c r="I1" s="142"/>
      <c r="J1" s="142"/>
      <c r="K1" s="151"/>
    </row>
    <row r="2" spans="1:11" s="12" customFormat="1" ht="15">
      <c r="A2" s="9" t="s">
        <v>101</v>
      </c>
      <c r="B2" s="9"/>
      <c r="C2" s="9"/>
      <c r="D2" s="9"/>
      <c r="E2" s="9"/>
      <c r="F2" s="9"/>
      <c r="G2" s="9"/>
      <c r="H2" s="17"/>
      <c r="I2" s="17"/>
      <c r="J2" s="17"/>
      <c r="K2" s="36" t="s">
        <v>110</v>
      </c>
    </row>
    <row r="3" spans="1:11" s="11" customFormat="1" ht="19.5" customHeight="1">
      <c r="A3" s="284" t="s">
        <v>16</v>
      </c>
      <c r="B3" s="324" t="s">
        <v>169</v>
      </c>
      <c r="C3" s="324"/>
      <c r="D3" s="284" t="s">
        <v>170</v>
      </c>
      <c r="E3" s="284"/>
      <c r="F3" s="324" t="s">
        <v>171</v>
      </c>
      <c r="G3" s="324"/>
      <c r="H3" s="284" t="s">
        <v>162</v>
      </c>
      <c r="I3" s="284"/>
      <c r="J3" s="284" t="s">
        <v>172</v>
      </c>
      <c r="K3" s="284"/>
    </row>
    <row r="4" spans="1:11" s="11" customFormat="1" ht="33.75" customHeight="1">
      <c r="A4" s="284"/>
      <c r="B4" s="166" t="s">
        <v>24</v>
      </c>
      <c r="C4" s="166" t="s">
        <v>25</v>
      </c>
      <c r="D4" s="166" t="s">
        <v>24</v>
      </c>
      <c r="E4" s="166" t="s">
        <v>25</v>
      </c>
      <c r="F4" s="166" t="s">
        <v>24</v>
      </c>
      <c r="G4" s="166" t="s">
        <v>25</v>
      </c>
      <c r="H4" s="166" t="s">
        <v>24</v>
      </c>
      <c r="I4" s="166" t="s">
        <v>25</v>
      </c>
      <c r="J4" s="166" t="s">
        <v>24</v>
      </c>
      <c r="K4" s="166" t="s">
        <v>25</v>
      </c>
    </row>
    <row r="5" spans="1:11" s="11" customFormat="1" ht="13.5">
      <c r="A5" s="25">
        <v>1</v>
      </c>
      <c r="B5" s="25">
        <v>2</v>
      </c>
      <c r="C5" s="25">
        <v>3</v>
      </c>
      <c r="D5" s="25">
        <v>4</v>
      </c>
      <c r="E5" s="25">
        <v>5</v>
      </c>
      <c r="F5" s="25">
        <v>6</v>
      </c>
      <c r="G5" s="25">
        <v>7</v>
      </c>
      <c r="H5" s="25">
        <v>8</v>
      </c>
      <c r="I5" s="25">
        <v>9</v>
      </c>
      <c r="J5" s="25">
        <v>10</v>
      </c>
      <c r="K5" s="25">
        <v>11</v>
      </c>
    </row>
    <row r="6" spans="1:11" s="11" customFormat="1" ht="13.5">
      <c r="A6" s="147" t="s">
        <v>79</v>
      </c>
      <c r="B6" s="70">
        <f aca="true" t="shared" si="0" ref="B6:K6">SUM(B7:B8)</f>
        <v>7393.2</v>
      </c>
      <c r="C6" s="70">
        <f t="shared" si="0"/>
        <v>0</v>
      </c>
      <c r="D6" s="70">
        <f t="shared" si="0"/>
        <v>8370</v>
      </c>
      <c r="E6" s="70">
        <f t="shared" si="0"/>
        <v>0</v>
      </c>
      <c r="F6" s="70">
        <f t="shared" si="0"/>
        <v>10030</v>
      </c>
      <c r="G6" s="70">
        <f t="shared" si="0"/>
        <v>0</v>
      </c>
      <c r="H6" s="70">
        <f t="shared" si="0"/>
        <v>11040</v>
      </c>
      <c r="I6" s="70">
        <f t="shared" si="0"/>
        <v>0</v>
      </c>
      <c r="J6" s="70">
        <f t="shared" si="0"/>
        <v>11400</v>
      </c>
      <c r="K6" s="70">
        <f t="shared" si="0"/>
        <v>0</v>
      </c>
    </row>
    <row r="7" spans="1:11" s="11" customFormat="1" ht="13.5">
      <c r="A7" s="147" t="s">
        <v>80</v>
      </c>
      <c r="B7" s="70">
        <v>6240.4</v>
      </c>
      <c r="C7" s="70"/>
      <c r="D7" s="70">
        <v>7100</v>
      </c>
      <c r="E7" s="70"/>
      <c r="F7" s="70">
        <v>8030</v>
      </c>
      <c r="G7" s="70"/>
      <c r="H7" s="70">
        <v>9100</v>
      </c>
      <c r="I7" s="70"/>
      <c r="J7" s="70">
        <v>9700</v>
      </c>
      <c r="K7" s="70"/>
    </row>
    <row r="8" spans="1:11" s="11" customFormat="1" ht="13.5">
      <c r="A8" s="147" t="s">
        <v>81</v>
      </c>
      <c r="B8" s="70">
        <v>1152.8</v>
      </c>
      <c r="C8" s="70"/>
      <c r="D8" s="70">
        <v>1270</v>
      </c>
      <c r="E8" s="70"/>
      <c r="F8" s="70">
        <v>2000</v>
      </c>
      <c r="G8" s="70"/>
      <c r="H8" s="70">
        <v>1940</v>
      </c>
      <c r="I8" s="70"/>
      <c r="J8" s="70">
        <v>1700</v>
      </c>
      <c r="K8" s="70"/>
    </row>
    <row r="9" spans="1:11" s="11" customFormat="1" ht="13.5">
      <c r="A9" s="147" t="s">
        <v>82</v>
      </c>
      <c r="B9" s="70">
        <v>77.4</v>
      </c>
      <c r="C9" s="70"/>
      <c r="D9" s="70">
        <v>100</v>
      </c>
      <c r="E9" s="70"/>
      <c r="F9" s="70">
        <v>150</v>
      </c>
      <c r="G9" s="70"/>
      <c r="H9" s="70">
        <v>250</v>
      </c>
      <c r="I9" s="70"/>
      <c r="J9" s="70">
        <v>270</v>
      </c>
      <c r="K9" s="70"/>
    </row>
    <row r="10" spans="1:11" s="11" customFormat="1" ht="13.5">
      <c r="A10" s="147" t="s">
        <v>83</v>
      </c>
      <c r="B10" s="70">
        <v>762.7</v>
      </c>
      <c r="C10" s="70"/>
      <c r="D10" s="70">
        <v>950</v>
      </c>
      <c r="E10" s="70"/>
      <c r="F10" s="70">
        <v>1048.2</v>
      </c>
      <c r="G10" s="70"/>
      <c r="H10" s="70">
        <v>1240</v>
      </c>
      <c r="I10" s="70"/>
      <c r="J10" s="70">
        <v>1290</v>
      </c>
      <c r="K10" s="70"/>
    </row>
    <row r="11" spans="1:11" s="11" customFormat="1" ht="13.5">
      <c r="A11" s="148" t="s">
        <v>102</v>
      </c>
      <c r="B11" s="70">
        <v>368.8</v>
      </c>
      <c r="C11" s="70"/>
      <c r="D11" s="70">
        <v>450</v>
      </c>
      <c r="E11" s="70"/>
      <c r="F11" s="70">
        <v>588.4</v>
      </c>
      <c r="G11" s="70"/>
      <c r="H11" s="70">
        <v>570</v>
      </c>
      <c r="I11" s="70"/>
      <c r="J11" s="70">
        <v>590</v>
      </c>
      <c r="K11" s="70"/>
    </row>
    <row r="12" spans="1:11" s="11" customFormat="1" ht="13.5">
      <c r="A12" s="147" t="s">
        <v>84</v>
      </c>
      <c r="B12" s="70"/>
      <c r="C12" s="70"/>
      <c r="D12" s="70"/>
      <c r="E12" s="70"/>
      <c r="F12" s="70"/>
      <c r="G12" s="70"/>
      <c r="H12" s="70"/>
      <c r="I12" s="70"/>
      <c r="J12" s="70"/>
      <c r="K12" s="70"/>
    </row>
    <row r="13" spans="1:11" s="11" customFormat="1" ht="13.5">
      <c r="A13" s="147" t="s">
        <v>85</v>
      </c>
      <c r="B13" s="70">
        <v>256.4</v>
      </c>
      <c r="C13" s="70"/>
      <c r="D13" s="70">
        <v>330</v>
      </c>
      <c r="E13" s="70"/>
      <c r="F13" s="70">
        <v>335</v>
      </c>
      <c r="G13" s="70"/>
      <c r="H13" s="70">
        <v>400</v>
      </c>
      <c r="I13" s="70"/>
      <c r="J13" s="70">
        <v>450</v>
      </c>
      <c r="K13" s="70"/>
    </row>
    <row r="14" spans="1:11" s="11" customFormat="1" ht="13.5">
      <c r="A14" s="147" t="s">
        <v>86</v>
      </c>
      <c r="B14" s="70">
        <v>262.6</v>
      </c>
      <c r="C14" s="70"/>
      <c r="D14" s="70"/>
      <c r="E14" s="70"/>
      <c r="F14" s="70"/>
      <c r="G14" s="70"/>
      <c r="H14" s="70"/>
      <c r="I14" s="70"/>
      <c r="J14" s="70"/>
      <c r="K14" s="70"/>
    </row>
    <row r="15" spans="1:11" s="11" customFormat="1" ht="13.5">
      <c r="A15" s="147" t="s">
        <v>87</v>
      </c>
      <c r="B15" s="70"/>
      <c r="C15" s="70"/>
      <c r="D15" s="70"/>
      <c r="E15" s="70"/>
      <c r="F15" s="70"/>
      <c r="G15" s="70"/>
      <c r="H15" s="70"/>
      <c r="I15" s="70"/>
      <c r="J15" s="70"/>
      <c r="K15" s="70"/>
    </row>
    <row r="16" spans="1:11" s="11" customFormat="1" ht="30" customHeight="1">
      <c r="A16" s="148" t="s">
        <v>126</v>
      </c>
      <c r="B16" s="70"/>
      <c r="C16" s="70"/>
      <c r="D16" s="70"/>
      <c r="E16" s="70"/>
      <c r="F16" s="70"/>
      <c r="G16" s="70"/>
      <c r="H16" s="70"/>
      <c r="I16" s="70"/>
      <c r="J16" s="70"/>
      <c r="K16" s="70"/>
    </row>
    <row r="17" spans="1:11" s="11" customFormat="1" ht="17.25" customHeight="1">
      <c r="A17" s="148" t="s">
        <v>107</v>
      </c>
      <c r="B17" s="70">
        <v>4.9</v>
      </c>
      <c r="C17" s="70"/>
      <c r="D17" s="70">
        <v>22.9</v>
      </c>
      <c r="E17" s="70"/>
      <c r="F17" s="70"/>
      <c r="G17" s="70"/>
      <c r="H17" s="70"/>
      <c r="I17" s="70"/>
      <c r="J17" s="70"/>
      <c r="K17" s="70"/>
    </row>
    <row r="18" spans="1:11" s="150" customFormat="1" ht="13.5">
      <c r="A18" s="149" t="s">
        <v>111</v>
      </c>
      <c r="B18" s="71">
        <f>B6+SUM(B9:B17)</f>
        <v>9126</v>
      </c>
      <c r="C18" s="71">
        <f aca="true" t="shared" si="1" ref="C18:K18">C6+SUM(C9:C17)</f>
        <v>0</v>
      </c>
      <c r="D18" s="71">
        <f t="shared" si="1"/>
        <v>10222.9</v>
      </c>
      <c r="E18" s="71">
        <f t="shared" si="1"/>
        <v>0</v>
      </c>
      <c r="F18" s="71">
        <f t="shared" si="1"/>
        <v>12151.6</v>
      </c>
      <c r="G18" s="71">
        <f t="shared" si="1"/>
        <v>0</v>
      </c>
      <c r="H18" s="71">
        <f t="shared" si="1"/>
        <v>13500</v>
      </c>
      <c r="I18" s="71">
        <f t="shared" si="1"/>
        <v>0</v>
      </c>
      <c r="J18" s="71">
        <f t="shared" si="1"/>
        <v>14000</v>
      </c>
      <c r="K18" s="71">
        <f t="shared" si="1"/>
        <v>0</v>
      </c>
    </row>
    <row r="19" spans="1:11" s="11" customFormat="1" ht="41.25">
      <c r="A19" s="148" t="s">
        <v>125</v>
      </c>
      <c r="B19" s="163" t="s">
        <v>158</v>
      </c>
      <c r="C19" s="164"/>
      <c r="D19" s="163" t="s">
        <v>158</v>
      </c>
      <c r="E19" s="164"/>
      <c r="F19" s="163" t="s">
        <v>158</v>
      </c>
      <c r="G19" s="164"/>
      <c r="H19" s="163" t="s">
        <v>158</v>
      </c>
      <c r="I19" s="164"/>
      <c r="J19" s="163" t="s">
        <v>158</v>
      </c>
      <c r="K19" s="164"/>
    </row>
  </sheetData>
  <mergeCells count="6">
    <mergeCell ref="A3:A4"/>
    <mergeCell ref="F3:G3"/>
    <mergeCell ref="H3:I3"/>
    <mergeCell ref="J3:K3"/>
    <mergeCell ref="B3:C3"/>
    <mergeCell ref="D3:E3"/>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P14"/>
  <sheetViews>
    <sheetView showZeros="0" zoomScaleSheetLayoutView="100" workbookViewId="0" topLeftCell="A1">
      <selection activeCell="E17" sqref="E17"/>
    </sheetView>
  </sheetViews>
  <sheetFormatPr defaultColWidth="9.00390625" defaultRowHeight="12.75"/>
  <cols>
    <col min="1" max="1" width="3.625" style="3" customWidth="1"/>
    <col min="2" max="2" width="30.375" style="3" customWidth="1"/>
    <col min="3" max="3" width="8.625" style="3" customWidth="1"/>
    <col min="4" max="4" width="9.375" style="3" customWidth="1"/>
    <col min="5" max="5" width="8.625" style="3" customWidth="1"/>
    <col min="6" max="6" width="9.375" style="3" customWidth="1"/>
    <col min="7" max="7" width="8.625" style="3" customWidth="1"/>
    <col min="8" max="8" width="9.375" style="3" customWidth="1"/>
    <col min="9" max="9" width="8.625" style="3" customWidth="1"/>
    <col min="10" max="10" width="9.375" style="3" customWidth="1"/>
    <col min="11" max="11" width="8.625" style="3" customWidth="1"/>
    <col min="12" max="12" width="8.875" style="3" customWidth="1"/>
    <col min="13" max="13" width="8.625" style="3" customWidth="1"/>
    <col min="14" max="14" width="8.875" style="3" customWidth="1"/>
    <col min="15" max="15" width="8.625" style="3" customWidth="1"/>
    <col min="16" max="16" width="8.875" style="3" customWidth="1"/>
    <col min="17" max="16384" width="9.125" style="3" customWidth="1"/>
  </cols>
  <sheetData>
    <row r="1" spans="11:16" s="12" customFormat="1" ht="15">
      <c r="K1" s="97"/>
      <c r="L1" s="97"/>
      <c r="M1" s="97"/>
      <c r="N1" s="97"/>
      <c r="O1" s="97"/>
      <c r="P1" s="97"/>
    </row>
    <row r="2" spans="1:5" s="12" customFormat="1" ht="15">
      <c r="A2" s="9" t="s">
        <v>127</v>
      </c>
      <c r="C2" s="9"/>
      <c r="D2" s="9"/>
      <c r="E2" s="9"/>
    </row>
    <row r="3" spans="1:16" s="7" customFormat="1" ht="18" customHeight="1">
      <c r="A3" s="263" t="s">
        <v>12</v>
      </c>
      <c r="B3" s="325" t="s">
        <v>88</v>
      </c>
      <c r="C3" s="284" t="s">
        <v>169</v>
      </c>
      <c r="D3" s="284"/>
      <c r="E3" s="284"/>
      <c r="F3" s="284"/>
      <c r="G3" s="284" t="s">
        <v>195</v>
      </c>
      <c r="H3" s="284"/>
      <c r="I3" s="284"/>
      <c r="J3" s="284"/>
      <c r="K3" s="284" t="s">
        <v>167</v>
      </c>
      <c r="L3" s="284"/>
      <c r="M3" s="284" t="s">
        <v>168</v>
      </c>
      <c r="N3" s="284"/>
      <c r="O3" s="284" t="s">
        <v>196</v>
      </c>
      <c r="P3" s="284"/>
    </row>
    <row r="4" spans="1:16" ht="19.5" customHeight="1">
      <c r="A4" s="327"/>
      <c r="B4" s="328"/>
      <c r="C4" s="284" t="s">
        <v>24</v>
      </c>
      <c r="D4" s="284"/>
      <c r="E4" s="284" t="s">
        <v>25</v>
      </c>
      <c r="F4" s="284"/>
      <c r="G4" s="284" t="s">
        <v>24</v>
      </c>
      <c r="H4" s="284"/>
      <c r="I4" s="284" t="s">
        <v>25</v>
      </c>
      <c r="J4" s="284"/>
      <c r="K4" s="325" t="s">
        <v>129</v>
      </c>
      <c r="L4" s="325" t="s">
        <v>130</v>
      </c>
      <c r="M4" s="325" t="s">
        <v>129</v>
      </c>
      <c r="N4" s="325" t="s">
        <v>130</v>
      </c>
      <c r="O4" s="325" t="s">
        <v>129</v>
      </c>
      <c r="P4" s="325" t="s">
        <v>130</v>
      </c>
    </row>
    <row r="5" spans="1:16" ht="34.5" customHeight="1">
      <c r="A5" s="265"/>
      <c r="B5" s="326"/>
      <c r="C5" s="166" t="s">
        <v>89</v>
      </c>
      <c r="D5" s="166" t="s">
        <v>90</v>
      </c>
      <c r="E5" s="166" t="s">
        <v>89</v>
      </c>
      <c r="F5" s="166" t="s">
        <v>90</v>
      </c>
      <c r="G5" s="166" t="s">
        <v>89</v>
      </c>
      <c r="H5" s="166" t="s">
        <v>90</v>
      </c>
      <c r="I5" s="166" t="s">
        <v>89</v>
      </c>
      <c r="J5" s="166" t="s">
        <v>90</v>
      </c>
      <c r="K5" s="326"/>
      <c r="L5" s="326"/>
      <c r="M5" s="326"/>
      <c r="N5" s="326"/>
      <c r="O5" s="326"/>
      <c r="P5" s="326"/>
    </row>
    <row r="6" spans="1:16" ht="13.5">
      <c r="A6" s="166">
        <v>1</v>
      </c>
      <c r="B6" s="166">
        <v>2</v>
      </c>
      <c r="C6" s="166">
        <v>3</v>
      </c>
      <c r="D6" s="166">
        <v>4</v>
      </c>
      <c r="E6" s="166">
        <v>5</v>
      </c>
      <c r="F6" s="166">
        <v>6</v>
      </c>
      <c r="G6" s="166">
        <v>7</v>
      </c>
      <c r="H6" s="166">
        <v>8</v>
      </c>
      <c r="I6" s="166">
        <v>9</v>
      </c>
      <c r="J6" s="166">
        <v>10</v>
      </c>
      <c r="K6" s="166">
        <v>11</v>
      </c>
      <c r="L6" s="166">
        <v>12</v>
      </c>
      <c r="M6" s="166">
        <v>13</v>
      </c>
      <c r="N6" s="166">
        <v>14</v>
      </c>
      <c r="O6" s="166">
        <v>15</v>
      </c>
      <c r="P6" s="166">
        <v>16</v>
      </c>
    </row>
    <row r="7" spans="1:16" ht="13.5">
      <c r="A7" s="28"/>
      <c r="B7" s="177" t="s">
        <v>227</v>
      </c>
      <c r="C7" s="178">
        <v>16</v>
      </c>
      <c r="D7" s="178">
        <v>16</v>
      </c>
      <c r="E7" s="178"/>
      <c r="F7" s="178"/>
      <c r="G7" s="178">
        <v>16</v>
      </c>
      <c r="H7" s="178">
        <v>16</v>
      </c>
      <c r="I7" s="178"/>
      <c r="J7" s="178"/>
      <c r="K7" s="178">
        <v>16</v>
      </c>
      <c r="L7" s="178"/>
      <c r="M7" s="178">
        <f>K7</f>
        <v>16</v>
      </c>
      <c r="N7" s="178"/>
      <c r="O7" s="178">
        <f>K7</f>
        <v>16</v>
      </c>
      <c r="P7" s="178"/>
    </row>
    <row r="8" spans="1:16" ht="13.5">
      <c r="A8" s="28"/>
      <c r="B8" s="177" t="s">
        <v>228</v>
      </c>
      <c r="C8" s="178">
        <v>87.5</v>
      </c>
      <c r="D8" s="240">
        <v>85.25</v>
      </c>
      <c r="E8" s="178"/>
      <c r="F8" s="178"/>
      <c r="G8" s="178">
        <v>87.5</v>
      </c>
      <c r="H8" s="240">
        <v>84.5</v>
      </c>
      <c r="I8" s="178"/>
      <c r="J8" s="178"/>
      <c r="K8" s="178">
        <v>89.5</v>
      </c>
      <c r="L8" s="178"/>
      <c r="M8" s="178">
        <f>K8</f>
        <v>89.5</v>
      </c>
      <c r="N8" s="178"/>
      <c r="O8" s="178">
        <f>K8</f>
        <v>89.5</v>
      </c>
      <c r="P8" s="178"/>
    </row>
    <row r="9" spans="1:16" ht="13.5">
      <c r="A9" s="28"/>
      <c r="B9" s="177" t="s">
        <v>229</v>
      </c>
      <c r="C9" s="178">
        <v>10</v>
      </c>
      <c r="D9" s="178">
        <v>10</v>
      </c>
      <c r="E9" s="178"/>
      <c r="F9" s="178"/>
      <c r="G9" s="178">
        <v>10</v>
      </c>
      <c r="H9" s="178">
        <v>9.5</v>
      </c>
      <c r="I9" s="178"/>
      <c r="J9" s="178"/>
      <c r="K9" s="178">
        <v>10</v>
      </c>
      <c r="L9" s="178"/>
      <c r="M9" s="178">
        <f>K9</f>
        <v>10</v>
      </c>
      <c r="N9" s="178"/>
      <c r="O9" s="178">
        <f>K9</f>
        <v>10</v>
      </c>
      <c r="P9" s="178"/>
    </row>
    <row r="10" spans="1:16" ht="13.5">
      <c r="A10" s="28"/>
      <c r="B10" s="177" t="s">
        <v>230</v>
      </c>
      <c r="C10" s="178">
        <v>5</v>
      </c>
      <c r="D10" s="178">
        <v>5</v>
      </c>
      <c r="E10" s="178"/>
      <c r="F10" s="178"/>
      <c r="G10" s="178">
        <v>5</v>
      </c>
      <c r="H10" s="178">
        <v>3.5</v>
      </c>
      <c r="I10" s="178"/>
      <c r="J10" s="178"/>
      <c r="K10" s="178">
        <v>5</v>
      </c>
      <c r="L10" s="178"/>
      <c r="M10" s="178">
        <f>K10</f>
        <v>5</v>
      </c>
      <c r="N10" s="178"/>
      <c r="O10" s="178">
        <f>K10</f>
        <v>5</v>
      </c>
      <c r="P10" s="178"/>
    </row>
    <row r="11" spans="1:16" ht="13.5">
      <c r="A11" s="28"/>
      <c r="B11" s="177" t="s">
        <v>231</v>
      </c>
      <c r="C11" s="178">
        <v>13.5</v>
      </c>
      <c r="D11" s="178">
        <v>13.5</v>
      </c>
      <c r="E11" s="178"/>
      <c r="F11" s="178"/>
      <c r="G11" s="178">
        <v>13.5</v>
      </c>
      <c r="H11" s="178">
        <v>13.5</v>
      </c>
      <c r="I11" s="178"/>
      <c r="J11" s="178"/>
      <c r="K11" s="178">
        <v>13.5</v>
      </c>
      <c r="L11" s="178"/>
      <c r="M11" s="178">
        <f>K11</f>
        <v>13.5</v>
      </c>
      <c r="N11" s="178"/>
      <c r="O11" s="178">
        <f>K11</f>
        <v>13.5</v>
      </c>
      <c r="P11" s="178"/>
    </row>
    <row r="12" spans="1:16" ht="13.5">
      <c r="A12" s="28"/>
      <c r="B12" s="177"/>
      <c r="C12" s="70"/>
      <c r="D12" s="70"/>
      <c r="E12" s="70"/>
      <c r="F12" s="70"/>
      <c r="G12" s="70"/>
      <c r="H12" s="70"/>
      <c r="I12" s="70"/>
      <c r="J12" s="70"/>
      <c r="K12" s="70"/>
      <c r="L12" s="70"/>
      <c r="M12" s="70"/>
      <c r="N12" s="70"/>
      <c r="O12" s="70"/>
      <c r="P12" s="70"/>
    </row>
    <row r="13" spans="1:16" s="6" customFormat="1" ht="13.5">
      <c r="A13" s="105"/>
      <c r="B13" s="105" t="s">
        <v>111</v>
      </c>
      <c r="C13" s="169">
        <f>SUM(C7:C12)</f>
        <v>132</v>
      </c>
      <c r="D13" s="241">
        <f aca="true" t="shared" si="0" ref="D13:P13">SUM(D7:D12)</f>
        <v>129.75</v>
      </c>
      <c r="E13" s="169">
        <f t="shared" si="0"/>
        <v>0</v>
      </c>
      <c r="F13" s="169">
        <f t="shared" si="0"/>
        <v>0</v>
      </c>
      <c r="G13" s="169">
        <f t="shared" si="0"/>
        <v>132</v>
      </c>
      <c r="H13" s="241">
        <f t="shared" si="0"/>
        <v>127</v>
      </c>
      <c r="I13" s="169">
        <f t="shared" si="0"/>
        <v>0</v>
      </c>
      <c r="J13" s="169">
        <f t="shared" si="0"/>
        <v>0</v>
      </c>
      <c r="K13" s="169">
        <f t="shared" si="0"/>
        <v>134</v>
      </c>
      <c r="L13" s="169">
        <f t="shared" si="0"/>
        <v>0</v>
      </c>
      <c r="M13" s="169">
        <f t="shared" si="0"/>
        <v>134</v>
      </c>
      <c r="N13" s="169">
        <f t="shared" si="0"/>
        <v>0</v>
      </c>
      <c r="O13" s="169">
        <f t="shared" si="0"/>
        <v>134</v>
      </c>
      <c r="P13" s="169">
        <f t="shared" si="0"/>
        <v>0</v>
      </c>
    </row>
    <row r="14" spans="1:16" ht="45" customHeight="1">
      <c r="A14" s="179"/>
      <c r="B14" s="173" t="s">
        <v>128</v>
      </c>
      <c r="C14" s="163" t="s">
        <v>158</v>
      </c>
      <c r="D14" s="163" t="s">
        <v>158</v>
      </c>
      <c r="E14" s="163"/>
      <c r="F14" s="164"/>
      <c r="G14" s="163" t="s">
        <v>158</v>
      </c>
      <c r="H14" s="163" t="s">
        <v>158</v>
      </c>
      <c r="I14" s="163"/>
      <c r="J14" s="164"/>
      <c r="K14" s="163" t="s">
        <v>158</v>
      </c>
      <c r="L14" s="164"/>
      <c r="M14" s="163" t="s">
        <v>158</v>
      </c>
      <c r="N14" s="164"/>
      <c r="O14" s="163" t="s">
        <v>158</v>
      </c>
      <c r="P14" s="164"/>
    </row>
  </sheetData>
  <mergeCells count="17">
    <mergeCell ref="A3:A5"/>
    <mergeCell ref="B3:B5"/>
    <mergeCell ref="C3:F3"/>
    <mergeCell ref="G3:J3"/>
    <mergeCell ref="C4:D4"/>
    <mergeCell ref="E4:F4"/>
    <mergeCell ref="G4:H4"/>
    <mergeCell ref="I4:J4"/>
    <mergeCell ref="K3:L3"/>
    <mergeCell ref="K4:K5"/>
    <mergeCell ref="L4:L5"/>
    <mergeCell ref="O4:O5"/>
    <mergeCell ref="M3:N3"/>
    <mergeCell ref="O3:P3"/>
    <mergeCell ref="M4:M5"/>
    <mergeCell ref="N4:N5"/>
    <mergeCell ref="P4:P5"/>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УМВС України в Закарпатській області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Пользователь</cp:lastModifiedBy>
  <cp:lastPrinted>2019-11-19T09:10:09Z</cp:lastPrinted>
  <dcterms:created xsi:type="dcterms:W3CDTF">2002-11-05T07:08:11Z</dcterms:created>
  <dcterms:modified xsi:type="dcterms:W3CDTF">2019-11-19T09:10:10Z</dcterms:modified>
  <cp:category/>
  <cp:version/>
  <cp:contentType/>
  <cp:contentStatus/>
</cp:coreProperties>
</file>