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0425" yWindow="-195" windowWidth="12450" windowHeight="10380" activeTab="5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6" r:id="rId5"/>
    <sheet name="всього по програмам" sheetId="11" r:id="rId6"/>
    <sheet name="Субвенції" sheetId="10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Б21000" localSheetId="6">#REF!</definedName>
    <definedName name="_Б21000">#REF!</definedName>
    <definedName name="_Б22000" localSheetId="6">#REF!</definedName>
    <definedName name="_Б22000">#REF!</definedName>
    <definedName name="_Б22100" localSheetId="6">#REF!</definedName>
    <definedName name="_Б22100">#REF!</definedName>
    <definedName name="_Б22110" localSheetId="6">#REF!</definedName>
    <definedName name="_Б22110">#REF!</definedName>
    <definedName name="_Б22111" localSheetId="6">#REF!</definedName>
    <definedName name="_Б22111">#REF!</definedName>
    <definedName name="_Б22112" localSheetId="6">#REF!</definedName>
    <definedName name="_Б22112">#REF!</definedName>
    <definedName name="_Б22200" localSheetId="6">#REF!</definedName>
    <definedName name="_Б22200">#REF!</definedName>
    <definedName name="_Б23000" localSheetId="6">#REF!</definedName>
    <definedName name="_Б23000">#REF!</definedName>
    <definedName name="_Б24000" localSheetId="6">#REF!</definedName>
    <definedName name="_Б24000">#REF!</definedName>
    <definedName name="_Б25000" localSheetId="6">#REF!</definedName>
    <definedName name="_Б25000">#REF!</definedName>
    <definedName name="_Б41000" localSheetId="6">#REF!</definedName>
    <definedName name="_Б41000">#REF!</definedName>
    <definedName name="_Б42000" localSheetId="6">#REF!</definedName>
    <definedName name="_Б42000">#REF!</definedName>
    <definedName name="_Б43000" localSheetId="6">#REF!</definedName>
    <definedName name="_Б43000">#REF!</definedName>
    <definedName name="_Б44000" localSheetId="6">#REF!</definedName>
    <definedName name="_Б44000">#REF!</definedName>
    <definedName name="_Б45000" localSheetId="6">#REF!</definedName>
    <definedName name="_Б45000">#REF!</definedName>
    <definedName name="_Б46000" localSheetId="6">#REF!</definedName>
    <definedName name="_Б46000">#REF!</definedName>
    <definedName name="_ІБ900501" localSheetId="6">#REF!</definedName>
    <definedName name="_ІБ900501">#REF!</definedName>
    <definedName name="_ІБ900502" localSheetId="6">#REF!</definedName>
    <definedName name="_ІБ900502">#REF!</definedName>
    <definedName name="aa" localSheetId="6">#REF!</definedName>
    <definedName name="aa">#REF!</definedName>
    <definedName name="asdf" localSheetId="3">#REF!</definedName>
    <definedName name="asdf" localSheetId="6">#REF!</definedName>
    <definedName name="asdf">#REF!</definedName>
    <definedName name="bb" localSheetId="6">#REF!</definedName>
    <definedName name="bb">#REF!</definedName>
    <definedName name="bbb" localSheetId="6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аа" localSheetId="3">#REF!</definedName>
    <definedName name="аа" localSheetId="6">#REF!</definedName>
    <definedName name="аа">#REF!</definedName>
    <definedName name="б2000" localSheetId="6">#REF!</definedName>
    <definedName name="б2000">#REF!</definedName>
    <definedName name="б22110" localSheetId="6">#REF!</definedName>
    <definedName name="б22110">#REF!</definedName>
    <definedName name="б24" localSheetId="6">#REF!</definedName>
    <definedName name="б24">#REF!</definedName>
    <definedName name="б25" localSheetId="6">#REF!</definedName>
    <definedName name="б25">#REF!</definedName>
    <definedName name="жж">#REF!</definedName>
    <definedName name="_xlnm.Print_Titles" localSheetId="1">Видатки!$7:$9</definedName>
    <definedName name="_xlnm.Print_Titles" localSheetId="5">'всього по програмам'!$A:$B,'всього по програмам'!$3:$4</definedName>
    <definedName name="_xlnm.Print_Titles" localSheetId="0">Доходи!$7:$9</definedName>
    <definedName name="_xlnm.Print_Titles" localSheetId="4">порівняння!$3:$5</definedName>
    <definedName name="_xlnm.Print_Titles" localSheetId="6">Субвенції!$5:$5</definedName>
    <definedName name="йййй" localSheetId="6">#REF!</definedName>
    <definedName name="йййй">#REF!</definedName>
    <definedName name="ллллл" localSheetId="3">#REF!</definedName>
    <definedName name="ллллл" localSheetId="6">#REF!</definedName>
    <definedName name="ллллл">#REF!</definedName>
    <definedName name="_xlnm.Print_Area" localSheetId="1">Видатки!$A$1:$L$212</definedName>
    <definedName name="_xlnm.Print_Area" localSheetId="5">'всього по програмам'!$A$1:$F$140</definedName>
    <definedName name="_xlnm.Print_Area" localSheetId="0">Доходи!$A$1:$L$115</definedName>
    <definedName name="_xlnm.Print_Area" localSheetId="4">порівняння!$A$1:$N$151</definedName>
    <definedName name="_xlnm.Print_Area" localSheetId="6">Субвенції!$A$1:$J$167</definedName>
    <definedName name="оооооо" localSheetId="3">#REF!</definedName>
    <definedName name="оооооо" localSheetId="6">#REF!</definedName>
    <definedName name="оооооо">#REF!</definedName>
    <definedName name="рррр" localSheetId="3">#REF!</definedName>
    <definedName name="рррр" localSheetId="6">#REF!</definedName>
    <definedName name="рррр">#REF!</definedName>
    <definedName name="ррррр" localSheetId="3">#REF!</definedName>
    <definedName name="ррррр" localSheetId="6">#REF!</definedName>
    <definedName name="ррррр">#REF!</definedName>
    <definedName name="с" localSheetId="3">#REF!</definedName>
    <definedName name="с" localSheetId="6">#REF!</definedName>
    <definedName name="с">#REF!</definedName>
    <definedName name="щщ" localSheetId="3">#REF!</definedName>
    <definedName name="щщ" localSheetId="6">#REF!</definedName>
    <definedName name="щщ">#REF!</definedName>
  </definedNames>
  <calcPr calcId="144525" fullCalcOnLoad="1"/>
</workbook>
</file>

<file path=xl/calcChain.xml><?xml version="1.0" encoding="utf-8"?>
<calcChain xmlns="http://schemas.openxmlformats.org/spreadsheetml/2006/main">
  <c r="K130" i="6" l="1"/>
  <c r="L130" i="6"/>
  <c r="M130" i="6"/>
  <c r="N130" i="6"/>
  <c r="I130" i="6"/>
  <c r="J130" i="6"/>
  <c r="E130" i="6"/>
  <c r="F130" i="6"/>
  <c r="K88" i="6"/>
  <c r="N88" i="6" s="1"/>
  <c r="L88" i="6"/>
  <c r="M88" i="6"/>
  <c r="I88" i="6"/>
  <c r="J88" i="6"/>
  <c r="E88" i="6"/>
  <c r="F88" i="6"/>
  <c r="K35" i="6"/>
  <c r="N35" i="6" s="1"/>
  <c r="L35" i="6"/>
  <c r="M35" i="6"/>
  <c r="I35" i="6"/>
  <c r="J35" i="6"/>
  <c r="E35" i="6"/>
  <c r="F35" i="6"/>
  <c r="F75" i="6"/>
  <c r="F86" i="6"/>
  <c r="F83" i="6"/>
  <c r="F84" i="6"/>
  <c r="K84" i="6"/>
  <c r="N84" i="6" s="1"/>
  <c r="L84" i="6"/>
  <c r="M84" i="6"/>
  <c r="E84" i="6"/>
  <c r="I84" i="6"/>
  <c r="J84" i="6"/>
  <c r="H86" i="1"/>
  <c r="H85" i="1"/>
  <c r="G86" i="1"/>
  <c r="G85" i="1"/>
  <c r="J85" i="1" s="1"/>
  <c r="F86" i="1"/>
  <c r="F85" i="1"/>
  <c r="D86" i="1"/>
  <c r="D85" i="1" s="1"/>
  <c r="K85" i="1" s="1"/>
  <c r="E85" i="1"/>
  <c r="E86" i="1"/>
  <c r="E87" i="1"/>
  <c r="J86" i="1"/>
  <c r="J87" i="1"/>
  <c r="K87" i="1"/>
  <c r="L87" i="1" s="1"/>
  <c r="I85" i="1"/>
  <c r="I86" i="1"/>
  <c r="I87" i="1"/>
  <c r="J54" i="1"/>
  <c r="K54" i="1"/>
  <c r="L54" i="1" s="1"/>
  <c r="K53" i="1"/>
  <c r="L53" i="1" s="1"/>
  <c r="L52" i="1" s="1"/>
  <c r="J53" i="1"/>
  <c r="J52" i="1" s="1"/>
  <c r="I54" i="1"/>
  <c r="H19" i="1"/>
  <c r="G19" i="1"/>
  <c r="F19" i="1"/>
  <c r="D19" i="1"/>
  <c r="C19" i="1"/>
  <c r="J27" i="1"/>
  <c r="K27" i="1"/>
  <c r="L27" i="1"/>
  <c r="I27" i="1"/>
  <c r="E27" i="1"/>
  <c r="K153" i="2"/>
  <c r="J57" i="2"/>
  <c r="K57" i="2"/>
  <c r="L57" i="2"/>
  <c r="I57" i="2"/>
  <c r="E57" i="2"/>
  <c r="J24" i="2"/>
  <c r="K24" i="2"/>
  <c r="L24" i="2" s="1"/>
  <c r="I24" i="2"/>
  <c r="J23" i="2"/>
  <c r="K23" i="2"/>
  <c r="L23" i="2" s="1"/>
  <c r="I23" i="2"/>
  <c r="E23" i="2"/>
  <c r="E165" i="2"/>
  <c r="J56" i="2"/>
  <c r="K56" i="2"/>
  <c r="L56" i="2" s="1"/>
  <c r="I56" i="2"/>
  <c r="E56" i="2"/>
  <c r="E32" i="2"/>
  <c r="I32" i="2"/>
  <c r="J32" i="2"/>
  <c r="K32" i="2"/>
  <c r="L32" i="2"/>
  <c r="E33" i="2"/>
  <c r="I33" i="2"/>
  <c r="J33" i="2"/>
  <c r="K33" i="2"/>
  <c r="L33" i="2"/>
  <c r="I164" i="10"/>
  <c r="I163" i="10"/>
  <c r="I162" i="10"/>
  <c r="I161" i="10"/>
  <c r="I160" i="10"/>
  <c r="I159" i="10" s="1"/>
  <c r="H159" i="10"/>
  <c r="G159" i="10"/>
  <c r="I155" i="10"/>
  <c r="H155" i="10"/>
  <c r="G155" i="10"/>
  <c r="I152" i="10"/>
  <c r="H152" i="10"/>
  <c r="G152" i="10"/>
  <c r="I141" i="10"/>
  <c r="H141" i="10"/>
  <c r="G141" i="10"/>
  <c r="I138" i="10"/>
  <c r="H138" i="10"/>
  <c r="G138" i="10"/>
  <c r="I136" i="10"/>
  <c r="G136" i="10"/>
  <c r="I134" i="10"/>
  <c r="H134" i="10"/>
  <c r="G134" i="10"/>
  <c r="I123" i="10"/>
  <c r="H123" i="10"/>
  <c r="G123" i="10"/>
  <c r="I117" i="10"/>
  <c r="H117" i="10"/>
  <c r="G117" i="10"/>
  <c r="I113" i="10"/>
  <c r="H113" i="10"/>
  <c r="G113" i="10"/>
  <c r="I110" i="10"/>
  <c r="H110" i="10"/>
  <c r="G110" i="10"/>
  <c r="I107" i="10"/>
  <c r="H107" i="10"/>
  <c r="G107" i="10"/>
  <c r="I104" i="10"/>
  <c r="I103" i="10" s="1"/>
  <c r="I7" i="10" s="1"/>
  <c r="H103" i="10"/>
  <c r="G103" i="10"/>
  <c r="I98" i="10"/>
  <c r="H98" i="10"/>
  <c r="G98" i="10"/>
  <c r="I97" i="10"/>
  <c r="I96" i="10"/>
  <c r="I95" i="10"/>
  <c r="I94" i="10"/>
  <c r="I93" i="10"/>
  <c r="I92" i="10"/>
  <c r="H92" i="10"/>
  <c r="G92" i="10"/>
  <c r="I89" i="10"/>
  <c r="H89" i="10"/>
  <c r="G89" i="10"/>
  <c r="G85" i="10"/>
  <c r="I77" i="10"/>
  <c r="H77" i="10"/>
  <c r="G77" i="10"/>
  <c r="I74" i="10"/>
  <c r="H74" i="10"/>
  <c r="G74" i="10"/>
  <c r="G68" i="10"/>
  <c r="I58" i="10"/>
  <c r="H58" i="10"/>
  <c r="G58" i="10"/>
  <c r="I56" i="10"/>
  <c r="H56" i="10"/>
  <c r="G56" i="10"/>
  <c r="I54" i="10"/>
  <c r="G54" i="10"/>
  <c r="I43" i="10"/>
  <c r="H43" i="10"/>
  <c r="G43" i="10"/>
  <c r="I37" i="10"/>
  <c r="I36" i="10"/>
  <c r="G36" i="10"/>
  <c r="H34" i="10"/>
  <c r="H33" i="10"/>
  <c r="J32" i="10"/>
  <c r="I32" i="10"/>
  <c r="H32" i="10"/>
  <c r="G32" i="10"/>
  <c r="I29" i="10"/>
  <c r="H29" i="10"/>
  <c r="G29" i="10"/>
  <c r="I22" i="10"/>
  <c r="H22" i="10"/>
  <c r="G22" i="10"/>
  <c r="I19" i="10"/>
  <c r="H19" i="10"/>
  <c r="G19" i="10"/>
  <c r="I17" i="10"/>
  <c r="H17" i="10"/>
  <c r="G17" i="10"/>
  <c r="H7" i="10"/>
  <c r="G7" i="10"/>
  <c r="K7" i="10" s="1"/>
  <c r="I53" i="6"/>
  <c r="J53" i="6"/>
  <c r="K53" i="6"/>
  <c r="L53" i="6"/>
  <c r="M53" i="6"/>
  <c r="N53" i="6"/>
  <c r="F53" i="6"/>
  <c r="E53" i="6"/>
  <c r="H20" i="6"/>
  <c r="L46" i="6"/>
  <c r="K46" i="6"/>
  <c r="N46" i="6"/>
  <c r="M46" i="6"/>
  <c r="J46" i="6"/>
  <c r="I46" i="6"/>
  <c r="F46" i="6"/>
  <c r="E46" i="6"/>
  <c r="L48" i="6"/>
  <c r="L49" i="6"/>
  <c r="L50" i="6"/>
  <c r="L51" i="6"/>
  <c r="L52" i="6"/>
  <c r="L54" i="6"/>
  <c r="L55" i="6"/>
  <c r="L57" i="6"/>
  <c r="L58" i="6"/>
  <c r="L47" i="6"/>
  <c r="L56" i="6"/>
  <c r="L45" i="6" s="1"/>
  <c r="L38" i="6" s="1"/>
  <c r="L37" i="6" s="1"/>
  <c r="K51" i="6"/>
  <c r="K52" i="6"/>
  <c r="K54" i="6"/>
  <c r="K58" i="6"/>
  <c r="H45" i="6"/>
  <c r="G45" i="6"/>
  <c r="F51" i="6"/>
  <c r="F52" i="6"/>
  <c r="F54" i="6"/>
  <c r="F47" i="6"/>
  <c r="F56" i="6"/>
  <c r="D45" i="6"/>
  <c r="C45" i="6"/>
  <c r="K78" i="6"/>
  <c r="L78" i="6"/>
  <c r="M78" i="6"/>
  <c r="N78" i="6"/>
  <c r="K79" i="6"/>
  <c r="N79" i="6" s="1"/>
  <c r="L79" i="6"/>
  <c r="M79" i="6"/>
  <c r="K80" i="6"/>
  <c r="L80" i="6"/>
  <c r="M80" i="6"/>
  <c r="N80" i="6"/>
  <c r="K81" i="6"/>
  <c r="N81" i="6" s="1"/>
  <c r="L81" i="6"/>
  <c r="M81" i="6"/>
  <c r="E78" i="6"/>
  <c r="F78" i="6"/>
  <c r="E79" i="6"/>
  <c r="F79" i="6"/>
  <c r="E80" i="6"/>
  <c r="F80" i="6"/>
  <c r="E81" i="6"/>
  <c r="F81" i="6"/>
  <c r="K77" i="6"/>
  <c r="N77" i="6" s="1"/>
  <c r="L77" i="6"/>
  <c r="M77" i="6"/>
  <c r="E77" i="6"/>
  <c r="F77" i="6"/>
  <c r="J197" i="2"/>
  <c r="K197" i="2"/>
  <c r="L197" i="2"/>
  <c r="I197" i="2"/>
  <c r="E197" i="2"/>
  <c r="J191" i="2"/>
  <c r="K191" i="2"/>
  <c r="L191" i="2"/>
  <c r="I191" i="2"/>
  <c r="E191" i="2"/>
  <c r="J153" i="2"/>
  <c r="L153" i="2" s="1"/>
  <c r="I153" i="2"/>
  <c r="E153" i="2"/>
  <c r="J143" i="2"/>
  <c r="K143" i="2"/>
  <c r="L143" i="2"/>
  <c r="J144" i="2"/>
  <c r="K144" i="2"/>
  <c r="L144" i="2"/>
  <c r="I143" i="2"/>
  <c r="I144" i="2"/>
  <c r="E143" i="2"/>
  <c r="E144" i="2"/>
  <c r="J22" i="2"/>
  <c r="K22" i="2"/>
  <c r="L22" i="2"/>
  <c r="I22" i="2"/>
  <c r="E22" i="2"/>
  <c r="J20" i="2"/>
  <c r="K20" i="2"/>
  <c r="L20" i="2"/>
  <c r="I20" i="2"/>
  <c r="E20" i="2"/>
  <c r="J19" i="2"/>
  <c r="K19" i="2"/>
  <c r="L19" i="2"/>
  <c r="I19" i="2"/>
  <c r="E19" i="2"/>
  <c r="L126" i="6"/>
  <c r="N126" i="6" s="1"/>
  <c r="L127" i="6"/>
  <c r="K127" i="6"/>
  <c r="N127" i="6"/>
  <c r="N125" i="6" s="1"/>
  <c r="L125" i="6"/>
  <c r="J126" i="6"/>
  <c r="J127" i="6"/>
  <c r="J125" i="6"/>
  <c r="G125" i="6"/>
  <c r="H125" i="6"/>
  <c r="D125" i="6"/>
  <c r="C125" i="6"/>
  <c r="K126" i="6"/>
  <c r="K125" i="6" s="1"/>
  <c r="F126" i="6"/>
  <c r="I126" i="6"/>
  <c r="E126" i="6"/>
  <c r="J163" i="2"/>
  <c r="K163" i="2"/>
  <c r="L163" i="2" s="1"/>
  <c r="I163" i="2"/>
  <c r="E163" i="2"/>
  <c r="J127" i="2"/>
  <c r="K127" i="2"/>
  <c r="L127" i="2"/>
  <c r="I127" i="2"/>
  <c r="E127" i="2"/>
  <c r="J104" i="1"/>
  <c r="K104" i="1"/>
  <c r="L104" i="1"/>
  <c r="I104" i="1"/>
  <c r="E104" i="1"/>
  <c r="K46" i="1"/>
  <c r="K45" i="1"/>
  <c r="K44" i="1"/>
  <c r="J46" i="1"/>
  <c r="J45" i="1"/>
  <c r="J44" i="1" s="1"/>
  <c r="H44" i="1"/>
  <c r="G44" i="1"/>
  <c r="F44" i="1"/>
  <c r="D44" i="1"/>
  <c r="C44" i="1"/>
  <c r="L45" i="1"/>
  <c r="I45" i="1"/>
  <c r="L135" i="6"/>
  <c r="L136" i="6"/>
  <c r="L137" i="6"/>
  <c r="L138" i="6"/>
  <c r="L134" i="6"/>
  <c r="K135" i="6"/>
  <c r="K136" i="6"/>
  <c r="K137" i="6"/>
  <c r="K138" i="6"/>
  <c r="K134" i="6"/>
  <c r="I135" i="6"/>
  <c r="I136" i="6"/>
  <c r="I137" i="6"/>
  <c r="I138" i="6"/>
  <c r="I134" i="6"/>
  <c r="H134" i="6"/>
  <c r="G134" i="6"/>
  <c r="F135" i="6"/>
  <c r="F136" i="6"/>
  <c r="F137" i="6"/>
  <c r="F138" i="6"/>
  <c r="F134" i="6"/>
  <c r="D134" i="6"/>
  <c r="C134" i="6"/>
  <c r="K50" i="6"/>
  <c r="M50" i="6"/>
  <c r="N50" i="6"/>
  <c r="L74" i="6"/>
  <c r="K74" i="6"/>
  <c r="N74" i="6"/>
  <c r="L75" i="6"/>
  <c r="K75" i="6"/>
  <c r="N75" i="6" s="1"/>
  <c r="L76" i="6"/>
  <c r="K76" i="6"/>
  <c r="N76" i="6"/>
  <c r="L82" i="6"/>
  <c r="K82" i="6"/>
  <c r="N82" i="6" s="1"/>
  <c r="L83" i="6"/>
  <c r="K83" i="6"/>
  <c r="N83" i="6"/>
  <c r="L85" i="6"/>
  <c r="K85" i="6"/>
  <c r="N85" i="6" s="1"/>
  <c r="L86" i="6"/>
  <c r="K86" i="6"/>
  <c r="N86" i="6"/>
  <c r="L87" i="6"/>
  <c r="K87" i="6"/>
  <c r="N87" i="6" s="1"/>
  <c r="L89" i="6"/>
  <c r="K89" i="6"/>
  <c r="N89" i="6"/>
  <c r="L90" i="6"/>
  <c r="K90" i="6"/>
  <c r="N90" i="6" s="1"/>
  <c r="L73" i="6"/>
  <c r="K73" i="6"/>
  <c r="L9" i="6"/>
  <c r="L10" i="6"/>
  <c r="L8" i="6" s="1"/>
  <c r="L7" i="6" s="1"/>
  <c r="L36" i="6" s="1"/>
  <c r="L6" i="6" s="1"/>
  <c r="L145" i="6" s="1"/>
  <c r="D11" i="6"/>
  <c r="H11" i="6"/>
  <c r="L11" i="6"/>
  <c r="L14" i="6"/>
  <c r="L15" i="6"/>
  <c r="L13" i="6"/>
  <c r="L17" i="6"/>
  <c r="L18" i="6"/>
  <c r="L16" i="6"/>
  <c r="L26" i="6"/>
  <c r="L27" i="6"/>
  <c r="L28" i="6"/>
  <c r="L25" i="6"/>
  <c r="D29" i="6"/>
  <c r="H29" i="6"/>
  <c r="L29" i="6" s="1"/>
  <c r="L19" i="6" s="1"/>
  <c r="L33" i="6"/>
  <c r="L34" i="6"/>
  <c r="L32" i="6"/>
  <c r="L20" i="6"/>
  <c r="L40" i="6"/>
  <c r="L41" i="6"/>
  <c r="L42" i="6"/>
  <c r="L43" i="6"/>
  <c r="L44" i="6"/>
  <c r="L39" i="6"/>
  <c r="L61" i="6"/>
  <c r="L60" i="6"/>
  <c r="L59" i="6"/>
  <c r="L63" i="6"/>
  <c r="L64" i="6"/>
  <c r="L65" i="6"/>
  <c r="L66" i="6"/>
  <c r="L67" i="6"/>
  <c r="L68" i="6"/>
  <c r="L69" i="6"/>
  <c r="L72" i="6" s="1"/>
  <c r="L62" i="6" s="1"/>
  <c r="L70" i="6"/>
  <c r="L71" i="6"/>
  <c r="K9" i="6"/>
  <c r="K10" i="6"/>
  <c r="K8" i="6"/>
  <c r="C11" i="6"/>
  <c r="G11" i="6"/>
  <c r="K11" i="6" s="1"/>
  <c r="K7" i="6" s="1"/>
  <c r="K14" i="6"/>
  <c r="K15" i="6"/>
  <c r="K13" i="6"/>
  <c r="K17" i="6"/>
  <c r="K18" i="6"/>
  <c r="K16" i="6"/>
  <c r="K26" i="6"/>
  <c r="K27" i="6"/>
  <c r="K28" i="6"/>
  <c r="K25" i="6" s="1"/>
  <c r="C29" i="6"/>
  <c r="G29" i="6"/>
  <c r="K29" i="6"/>
  <c r="K33" i="6"/>
  <c r="K34" i="6"/>
  <c r="K32" i="6" s="1"/>
  <c r="G20" i="6"/>
  <c r="K20" i="6" s="1"/>
  <c r="K40" i="6"/>
  <c r="K41" i="6"/>
  <c r="K42" i="6"/>
  <c r="K43" i="6"/>
  <c r="K39" i="6" s="1"/>
  <c r="K47" i="6"/>
  <c r="K45" i="6" s="1"/>
  <c r="K48" i="6"/>
  <c r="K49" i="6"/>
  <c r="K55" i="6"/>
  <c r="K56" i="6"/>
  <c r="K57" i="6"/>
  <c r="K61" i="6"/>
  <c r="K60" i="6"/>
  <c r="K59" i="6"/>
  <c r="K63" i="6"/>
  <c r="K64" i="6"/>
  <c r="K65" i="6"/>
  <c r="K66" i="6"/>
  <c r="K67" i="6"/>
  <c r="K68" i="6"/>
  <c r="K69" i="6"/>
  <c r="K70" i="6"/>
  <c r="K71" i="6"/>
  <c r="K72" i="6"/>
  <c r="K62" i="6" s="1"/>
  <c r="M62" i="6" s="1"/>
  <c r="L146" i="6"/>
  <c r="K146" i="6"/>
  <c r="N146" i="6"/>
  <c r="L147" i="6"/>
  <c r="K147" i="6"/>
  <c r="N147" i="6" s="1"/>
  <c r="L148" i="6"/>
  <c r="K148" i="6"/>
  <c r="N148" i="6" s="1"/>
  <c r="L149" i="6"/>
  <c r="K149" i="6"/>
  <c r="N149" i="6"/>
  <c r="L150" i="6"/>
  <c r="K150" i="6"/>
  <c r="N150" i="6" s="1"/>
  <c r="L151" i="6"/>
  <c r="K151" i="6"/>
  <c r="N151" i="6"/>
  <c r="H8" i="6"/>
  <c r="H13" i="6"/>
  <c r="H16" i="6"/>
  <c r="H7" i="6"/>
  <c r="H25" i="6"/>
  <c r="H32" i="6"/>
  <c r="H19" i="6" s="1"/>
  <c r="H39" i="6"/>
  <c r="H59" i="6"/>
  <c r="H38" i="6"/>
  <c r="H37" i="6" s="1"/>
  <c r="H72" i="6"/>
  <c r="H73" i="6"/>
  <c r="H62" i="6" s="1"/>
  <c r="G8" i="6"/>
  <c r="G13" i="6"/>
  <c r="G16" i="6"/>
  <c r="G7" i="6"/>
  <c r="G25" i="6"/>
  <c r="G32" i="6"/>
  <c r="G19" i="6" s="1"/>
  <c r="G39" i="6"/>
  <c r="G59" i="6"/>
  <c r="G38" i="6"/>
  <c r="G37" i="6" s="1"/>
  <c r="G72" i="6"/>
  <c r="G73" i="6"/>
  <c r="G62" i="6" s="1"/>
  <c r="J146" i="6"/>
  <c r="J147" i="6"/>
  <c r="J148" i="6"/>
  <c r="J149" i="6"/>
  <c r="J150" i="6"/>
  <c r="J151" i="6"/>
  <c r="D8" i="6"/>
  <c r="D7" i="6" s="1"/>
  <c r="D36" i="6" s="1"/>
  <c r="D6" i="6" s="1"/>
  <c r="D145" i="6" s="1"/>
  <c r="D13" i="6"/>
  <c r="D16" i="6"/>
  <c r="D25" i="6"/>
  <c r="D32" i="6"/>
  <c r="D19" i="6"/>
  <c r="D39" i="6"/>
  <c r="D59" i="6"/>
  <c r="D38" i="6" s="1"/>
  <c r="D37" i="6" s="1"/>
  <c r="D72" i="6"/>
  <c r="D73" i="6"/>
  <c r="D62" i="6"/>
  <c r="C8" i="6"/>
  <c r="C7" i="6" s="1"/>
  <c r="C36" i="6" s="1"/>
  <c r="C13" i="6"/>
  <c r="C16" i="6"/>
  <c r="C25" i="6"/>
  <c r="C32" i="6"/>
  <c r="C19" i="6"/>
  <c r="C39" i="6"/>
  <c r="C59" i="6"/>
  <c r="C38" i="6" s="1"/>
  <c r="C37" i="6" s="1"/>
  <c r="C72" i="6"/>
  <c r="C73" i="6"/>
  <c r="C62" i="6"/>
  <c r="F146" i="6"/>
  <c r="F147" i="6"/>
  <c r="F148" i="6"/>
  <c r="F149" i="6"/>
  <c r="F150" i="6"/>
  <c r="F151" i="6"/>
  <c r="E134" i="6"/>
  <c r="E62" i="6"/>
  <c r="M134" i="6"/>
  <c r="N134" i="6"/>
  <c r="L122" i="6"/>
  <c r="L121" i="6" s="1"/>
  <c r="L124" i="6"/>
  <c r="L123" i="6"/>
  <c r="L129" i="6"/>
  <c r="L128" i="6"/>
  <c r="K122" i="6"/>
  <c r="K124" i="6"/>
  <c r="K123" i="6" s="1"/>
  <c r="K129" i="6"/>
  <c r="K128" i="6" s="1"/>
  <c r="J122" i="6"/>
  <c r="H123" i="6"/>
  <c r="H121" i="6" s="1"/>
  <c r="H120" i="6" s="1"/>
  <c r="G123" i="6"/>
  <c r="G121" i="6" s="1"/>
  <c r="J129" i="6"/>
  <c r="J128" i="6" s="1"/>
  <c r="H128" i="6"/>
  <c r="G128" i="6"/>
  <c r="F122" i="6"/>
  <c r="D123" i="6"/>
  <c r="D121" i="6" s="1"/>
  <c r="D120" i="6" s="1"/>
  <c r="C123" i="6"/>
  <c r="C121" i="6" s="1"/>
  <c r="F123" i="6"/>
  <c r="F127" i="6"/>
  <c r="F125" i="6" s="1"/>
  <c r="F121" i="6" s="1"/>
  <c r="F129" i="6"/>
  <c r="F128" i="6" s="1"/>
  <c r="D128" i="6"/>
  <c r="C128" i="6"/>
  <c r="E128" i="6" s="1"/>
  <c r="I125" i="6"/>
  <c r="I127" i="6"/>
  <c r="E125" i="6"/>
  <c r="E127" i="6"/>
  <c r="E129" i="6"/>
  <c r="C131" i="6"/>
  <c r="D131" i="6"/>
  <c r="E131" i="6" s="1"/>
  <c r="N129" i="6"/>
  <c r="N128" i="6" s="1"/>
  <c r="H94" i="6"/>
  <c r="H93" i="6" s="1"/>
  <c r="H92" i="6" s="1"/>
  <c r="H91" i="6" s="1"/>
  <c r="H103" i="6"/>
  <c r="H109" i="6"/>
  <c r="H97" i="6"/>
  <c r="H112" i="6"/>
  <c r="H115" i="6"/>
  <c r="H131" i="6"/>
  <c r="D94" i="6"/>
  <c r="D93" i="6"/>
  <c r="D103" i="6"/>
  <c r="D109" i="6"/>
  <c r="D97" i="6" s="1"/>
  <c r="D92" i="6" s="1"/>
  <c r="D91" i="6" s="1"/>
  <c r="D112" i="6"/>
  <c r="D115" i="6"/>
  <c r="J75" i="6"/>
  <c r="M75" i="6"/>
  <c r="J76" i="6"/>
  <c r="M76" i="6"/>
  <c r="J82" i="6"/>
  <c r="M82" i="6"/>
  <c r="I86" i="6"/>
  <c r="J86" i="6"/>
  <c r="M86" i="6"/>
  <c r="E86" i="6"/>
  <c r="I83" i="6"/>
  <c r="J83" i="6"/>
  <c r="M83" i="6"/>
  <c r="E83" i="6"/>
  <c r="E61" i="6"/>
  <c r="E60" i="6"/>
  <c r="E59" i="6" s="1"/>
  <c r="F61" i="6"/>
  <c r="F60" i="6"/>
  <c r="F59" i="6"/>
  <c r="I61" i="6"/>
  <c r="I60" i="6"/>
  <c r="I59" i="6" s="1"/>
  <c r="J61" i="6"/>
  <c r="J60" i="6"/>
  <c r="J59" i="6"/>
  <c r="M61" i="6"/>
  <c r="M60" i="6"/>
  <c r="M59" i="6" s="1"/>
  <c r="N61" i="6"/>
  <c r="N60" i="6"/>
  <c r="N59" i="6"/>
  <c r="M57" i="6"/>
  <c r="N57" i="6"/>
  <c r="M58" i="6"/>
  <c r="N58" i="6"/>
  <c r="M56" i="6"/>
  <c r="N56" i="6"/>
  <c r="J56" i="6"/>
  <c r="E56" i="6"/>
  <c r="J55" i="6"/>
  <c r="M55" i="6"/>
  <c r="N55" i="6"/>
  <c r="E55" i="6"/>
  <c r="E48" i="6"/>
  <c r="E49" i="6"/>
  <c r="J48" i="6"/>
  <c r="M48" i="6"/>
  <c r="N48" i="6"/>
  <c r="J49" i="6"/>
  <c r="M49" i="6"/>
  <c r="N49" i="6"/>
  <c r="N40" i="6"/>
  <c r="N41" i="6"/>
  <c r="N42" i="6"/>
  <c r="N43" i="6"/>
  <c r="N44" i="6"/>
  <c r="N39" i="6"/>
  <c r="J40" i="6"/>
  <c r="J41" i="6"/>
  <c r="J39" i="6" s="1"/>
  <c r="F40" i="6"/>
  <c r="F39" i="6" s="1"/>
  <c r="F41" i="6"/>
  <c r="F42" i="6"/>
  <c r="F43" i="6"/>
  <c r="F44" i="6"/>
  <c r="M44" i="6"/>
  <c r="E44" i="6"/>
  <c r="E43" i="6"/>
  <c r="M43" i="6"/>
  <c r="D11" i="2"/>
  <c r="D16" i="2"/>
  <c r="D10" i="2"/>
  <c r="D27" i="2"/>
  <c r="D35" i="2"/>
  <c r="D78" i="2"/>
  <c r="D100" i="2"/>
  <c r="D124" i="2"/>
  <c r="D129" i="2"/>
  <c r="D141" i="2"/>
  <c r="D146" i="2"/>
  <c r="D155" i="2"/>
  <c r="D159" i="2"/>
  <c r="D167" i="2"/>
  <c r="D171" i="2"/>
  <c r="D176" i="2"/>
  <c r="D179" i="2"/>
  <c r="D182" i="2"/>
  <c r="D185" i="2"/>
  <c r="D195" i="2"/>
  <c r="D199" i="2"/>
  <c r="D203" i="2"/>
  <c r="D210" i="2"/>
  <c r="C52" i="1"/>
  <c r="C49" i="1"/>
  <c r="C48" i="1" s="1"/>
  <c r="C56" i="1"/>
  <c r="C67" i="1"/>
  <c r="C55" i="1"/>
  <c r="C71" i="1"/>
  <c r="C74" i="1"/>
  <c r="C70" i="1" s="1"/>
  <c r="C77" i="1"/>
  <c r="C82" i="1"/>
  <c r="C76" i="1"/>
  <c r="C12" i="1"/>
  <c r="C11" i="1" s="1"/>
  <c r="C10" i="1" s="1"/>
  <c r="C32" i="1"/>
  <c r="C36" i="1"/>
  <c r="C31" i="1"/>
  <c r="C40" i="1"/>
  <c r="C39" i="1"/>
  <c r="C29" i="1"/>
  <c r="C28" i="1"/>
  <c r="C91" i="1"/>
  <c r="C90" i="1" s="1"/>
  <c r="C89" i="1" s="1"/>
  <c r="C96" i="1"/>
  <c r="C110" i="1"/>
  <c r="C11" i="2"/>
  <c r="C16" i="2"/>
  <c r="C10" i="2"/>
  <c r="C27" i="2"/>
  <c r="C35" i="2"/>
  <c r="C78" i="2"/>
  <c r="C100" i="2"/>
  <c r="C124" i="2"/>
  <c r="C129" i="2"/>
  <c r="C141" i="2"/>
  <c r="C146" i="2"/>
  <c r="C155" i="2"/>
  <c r="C159" i="2"/>
  <c r="C167" i="2"/>
  <c r="C171" i="2"/>
  <c r="C176" i="2"/>
  <c r="C179" i="2"/>
  <c r="C182" i="2"/>
  <c r="C185" i="2"/>
  <c r="C195" i="2"/>
  <c r="C199" i="2"/>
  <c r="C203" i="2"/>
  <c r="C210" i="2"/>
  <c r="C10" i="3"/>
  <c r="F11" i="2"/>
  <c r="F16" i="2"/>
  <c r="F10" i="2" s="1"/>
  <c r="F210" i="2" s="1"/>
  <c r="F27" i="2"/>
  <c r="F35" i="2"/>
  <c r="F78" i="2"/>
  <c r="F100" i="2"/>
  <c r="F124" i="2"/>
  <c r="F129" i="2"/>
  <c r="F141" i="2"/>
  <c r="F146" i="2"/>
  <c r="F155" i="2"/>
  <c r="F159" i="2"/>
  <c r="F167" i="2"/>
  <c r="F171" i="2"/>
  <c r="F176" i="2"/>
  <c r="F179" i="2"/>
  <c r="F182" i="2"/>
  <c r="F185" i="2"/>
  <c r="F195" i="2"/>
  <c r="F199" i="2"/>
  <c r="F203" i="2"/>
  <c r="F12" i="1"/>
  <c r="F11" i="1" s="1"/>
  <c r="F10" i="1" s="1"/>
  <c r="F88" i="1" s="1"/>
  <c r="F113" i="1" s="1"/>
  <c r="D10" i="4" s="1"/>
  <c r="F40" i="1"/>
  <c r="F39" i="1" s="1"/>
  <c r="F29" i="1"/>
  <c r="F28" i="1" s="1"/>
  <c r="F49" i="1"/>
  <c r="F48" i="1"/>
  <c r="F56" i="1"/>
  <c r="F67" i="1"/>
  <c r="F55" i="1" s="1"/>
  <c r="F71" i="1"/>
  <c r="F74" i="1"/>
  <c r="F70" i="1"/>
  <c r="F47" i="1" s="1"/>
  <c r="F77" i="1"/>
  <c r="F82" i="1"/>
  <c r="F76" i="1" s="1"/>
  <c r="F91" i="1"/>
  <c r="F96" i="1"/>
  <c r="F110" i="1"/>
  <c r="F90" i="1"/>
  <c r="F89" i="1" s="1"/>
  <c r="F10" i="3"/>
  <c r="F13" i="3"/>
  <c r="F16" i="3" s="1"/>
  <c r="G12" i="4"/>
  <c r="G13" i="4"/>
  <c r="G14" i="4"/>
  <c r="G15" i="4"/>
  <c r="G11" i="4"/>
  <c r="F12" i="4"/>
  <c r="F13" i="4"/>
  <c r="F14" i="4"/>
  <c r="F15" i="4"/>
  <c r="E11" i="4"/>
  <c r="D11" i="4"/>
  <c r="C11" i="4"/>
  <c r="B11" i="4"/>
  <c r="J11" i="3"/>
  <c r="J12" i="3"/>
  <c r="J10" i="3"/>
  <c r="I12" i="3"/>
  <c r="G10" i="3"/>
  <c r="D10" i="3"/>
  <c r="J14" i="3"/>
  <c r="J15" i="3"/>
  <c r="J13" i="3"/>
  <c r="I11" i="3"/>
  <c r="I10" i="3" s="1"/>
  <c r="I15" i="3"/>
  <c r="G13" i="3"/>
  <c r="G16" i="3" s="1"/>
  <c r="J209" i="2"/>
  <c r="K209" i="2"/>
  <c r="L209" i="2"/>
  <c r="J208" i="2"/>
  <c r="K208" i="2"/>
  <c r="L208" i="2" s="1"/>
  <c r="J207" i="2"/>
  <c r="K207" i="2"/>
  <c r="L207" i="2"/>
  <c r="J206" i="2"/>
  <c r="K206" i="2"/>
  <c r="L206" i="2" s="1"/>
  <c r="J205" i="2"/>
  <c r="K205" i="2"/>
  <c r="L205" i="2"/>
  <c r="J204" i="2"/>
  <c r="K204" i="2"/>
  <c r="L204" i="2" s="1"/>
  <c r="J202" i="2"/>
  <c r="K202" i="2"/>
  <c r="L202" i="2"/>
  <c r="J201" i="2"/>
  <c r="K201" i="2"/>
  <c r="L201" i="2" s="1"/>
  <c r="J200" i="2"/>
  <c r="K200" i="2"/>
  <c r="L200" i="2"/>
  <c r="J198" i="2"/>
  <c r="K198" i="2"/>
  <c r="L198" i="2" s="1"/>
  <c r="J196" i="2"/>
  <c r="K196" i="2"/>
  <c r="L196" i="2"/>
  <c r="J194" i="2"/>
  <c r="K194" i="2"/>
  <c r="L194" i="2" s="1"/>
  <c r="J193" i="2"/>
  <c r="K193" i="2"/>
  <c r="L193" i="2"/>
  <c r="J192" i="2"/>
  <c r="K192" i="2"/>
  <c r="L192" i="2" s="1"/>
  <c r="J190" i="2"/>
  <c r="K190" i="2"/>
  <c r="L190" i="2"/>
  <c r="J189" i="2"/>
  <c r="K189" i="2"/>
  <c r="L189" i="2" s="1"/>
  <c r="J188" i="2"/>
  <c r="K188" i="2"/>
  <c r="L188" i="2"/>
  <c r="J187" i="2"/>
  <c r="K187" i="2"/>
  <c r="L187" i="2" s="1"/>
  <c r="J186" i="2"/>
  <c r="K186" i="2"/>
  <c r="L186" i="2"/>
  <c r="J184" i="2"/>
  <c r="K184" i="2"/>
  <c r="L184" i="2" s="1"/>
  <c r="J183" i="2"/>
  <c r="K183" i="2"/>
  <c r="L183" i="2"/>
  <c r="J181" i="2"/>
  <c r="K181" i="2"/>
  <c r="L181" i="2" s="1"/>
  <c r="J180" i="2"/>
  <c r="K180" i="2"/>
  <c r="L180" i="2"/>
  <c r="J178" i="2"/>
  <c r="K178" i="2"/>
  <c r="L178" i="2" s="1"/>
  <c r="J177" i="2"/>
  <c r="K177" i="2"/>
  <c r="L177" i="2"/>
  <c r="J175" i="2"/>
  <c r="K175" i="2"/>
  <c r="L175" i="2" s="1"/>
  <c r="J174" i="2"/>
  <c r="K174" i="2"/>
  <c r="L174" i="2"/>
  <c r="J173" i="2"/>
  <c r="K173" i="2"/>
  <c r="L173" i="2" s="1"/>
  <c r="J172" i="2"/>
  <c r="K172" i="2"/>
  <c r="L172" i="2"/>
  <c r="J170" i="2"/>
  <c r="K170" i="2"/>
  <c r="L170" i="2" s="1"/>
  <c r="J169" i="2"/>
  <c r="K169" i="2"/>
  <c r="L169" i="2"/>
  <c r="J168" i="2"/>
  <c r="K168" i="2"/>
  <c r="L168" i="2" s="1"/>
  <c r="J160" i="2"/>
  <c r="K160" i="2"/>
  <c r="L160" i="2"/>
  <c r="J161" i="2"/>
  <c r="K161" i="2"/>
  <c r="L161" i="2" s="1"/>
  <c r="J162" i="2"/>
  <c r="K162" i="2"/>
  <c r="L162" i="2"/>
  <c r="J164" i="2"/>
  <c r="K164" i="2"/>
  <c r="L164" i="2" s="1"/>
  <c r="J166" i="2"/>
  <c r="K166" i="2"/>
  <c r="L166" i="2"/>
  <c r="J157" i="2"/>
  <c r="K157" i="2"/>
  <c r="L157" i="2"/>
  <c r="J158" i="2"/>
  <c r="K158" i="2"/>
  <c r="L158" i="2"/>
  <c r="J156" i="2"/>
  <c r="K156" i="2"/>
  <c r="L156" i="2" s="1"/>
  <c r="J152" i="2"/>
  <c r="K152" i="2"/>
  <c r="L152" i="2"/>
  <c r="J154" i="2"/>
  <c r="K154" i="2"/>
  <c r="L154" i="2" s="1"/>
  <c r="J148" i="2"/>
  <c r="K148" i="2"/>
  <c r="L148" i="2"/>
  <c r="J149" i="2"/>
  <c r="K149" i="2"/>
  <c r="L149" i="2" s="1"/>
  <c r="J150" i="2"/>
  <c r="K150" i="2"/>
  <c r="L150" i="2"/>
  <c r="J151" i="2"/>
  <c r="K151" i="2"/>
  <c r="L151" i="2" s="1"/>
  <c r="J147" i="2"/>
  <c r="K147" i="2"/>
  <c r="L147" i="2"/>
  <c r="J142" i="2"/>
  <c r="K142" i="2"/>
  <c r="L142" i="2" s="1"/>
  <c r="J145" i="2"/>
  <c r="K145" i="2"/>
  <c r="L145" i="2"/>
  <c r="J131" i="2"/>
  <c r="K131" i="2"/>
  <c r="L131" i="2" s="1"/>
  <c r="J132" i="2"/>
  <c r="K132" i="2"/>
  <c r="L132" i="2"/>
  <c r="J133" i="2"/>
  <c r="K133" i="2"/>
  <c r="L133" i="2" s="1"/>
  <c r="J134" i="2"/>
  <c r="K134" i="2"/>
  <c r="L134" i="2"/>
  <c r="J135" i="2"/>
  <c r="K135" i="2"/>
  <c r="L135" i="2" s="1"/>
  <c r="J136" i="2"/>
  <c r="K136" i="2"/>
  <c r="L136" i="2"/>
  <c r="J137" i="2"/>
  <c r="K137" i="2"/>
  <c r="L137" i="2" s="1"/>
  <c r="J138" i="2"/>
  <c r="K138" i="2"/>
  <c r="L138" i="2"/>
  <c r="J139" i="2"/>
  <c r="K139" i="2"/>
  <c r="L139" i="2" s="1"/>
  <c r="J140" i="2"/>
  <c r="K140" i="2"/>
  <c r="L140" i="2"/>
  <c r="J130" i="2"/>
  <c r="K130" i="2"/>
  <c r="L130" i="2" s="1"/>
  <c r="J128" i="2"/>
  <c r="K128" i="2"/>
  <c r="L128" i="2"/>
  <c r="J126" i="2"/>
  <c r="K126" i="2"/>
  <c r="L126" i="2" s="1"/>
  <c r="J125" i="2"/>
  <c r="K125" i="2"/>
  <c r="L125" i="2"/>
  <c r="J123" i="2"/>
  <c r="K123" i="2"/>
  <c r="L123" i="2" s="1"/>
  <c r="J122" i="2"/>
  <c r="K122" i="2"/>
  <c r="L122" i="2"/>
  <c r="J102" i="2"/>
  <c r="K102" i="2"/>
  <c r="L102" i="2" s="1"/>
  <c r="J103" i="2"/>
  <c r="K103" i="2"/>
  <c r="L103" i="2"/>
  <c r="J104" i="2"/>
  <c r="K104" i="2"/>
  <c r="L104" i="2" s="1"/>
  <c r="J105" i="2"/>
  <c r="K105" i="2"/>
  <c r="L105" i="2"/>
  <c r="J106" i="2"/>
  <c r="K106" i="2"/>
  <c r="L106" i="2" s="1"/>
  <c r="J107" i="2"/>
  <c r="K107" i="2"/>
  <c r="L107" i="2"/>
  <c r="J108" i="2"/>
  <c r="K108" i="2"/>
  <c r="L108" i="2" s="1"/>
  <c r="J109" i="2"/>
  <c r="K109" i="2"/>
  <c r="L109" i="2"/>
  <c r="J110" i="2"/>
  <c r="K110" i="2"/>
  <c r="L110" i="2" s="1"/>
  <c r="J111" i="2"/>
  <c r="K111" i="2"/>
  <c r="L111" i="2"/>
  <c r="J112" i="2"/>
  <c r="K112" i="2"/>
  <c r="L112" i="2" s="1"/>
  <c r="J113" i="2"/>
  <c r="K113" i="2"/>
  <c r="L113" i="2"/>
  <c r="J114" i="2"/>
  <c r="K114" i="2"/>
  <c r="L114" i="2" s="1"/>
  <c r="J115" i="2"/>
  <c r="K115" i="2"/>
  <c r="L115" i="2"/>
  <c r="J116" i="2"/>
  <c r="K116" i="2"/>
  <c r="L116" i="2" s="1"/>
  <c r="J117" i="2"/>
  <c r="K117" i="2"/>
  <c r="L117" i="2"/>
  <c r="J118" i="2"/>
  <c r="K118" i="2"/>
  <c r="L118" i="2" s="1"/>
  <c r="J119" i="2"/>
  <c r="K119" i="2"/>
  <c r="L119" i="2"/>
  <c r="J120" i="2"/>
  <c r="K120" i="2"/>
  <c r="L120" i="2" s="1"/>
  <c r="J121" i="2"/>
  <c r="K121" i="2"/>
  <c r="L121" i="2"/>
  <c r="J101" i="2"/>
  <c r="K101" i="2"/>
  <c r="L101" i="2" s="1"/>
  <c r="J80" i="2"/>
  <c r="K80" i="2"/>
  <c r="L80" i="2"/>
  <c r="J81" i="2"/>
  <c r="K81" i="2"/>
  <c r="L81" i="2" s="1"/>
  <c r="J82" i="2"/>
  <c r="K82" i="2"/>
  <c r="L82" i="2"/>
  <c r="J83" i="2"/>
  <c r="K83" i="2"/>
  <c r="L83" i="2" s="1"/>
  <c r="J84" i="2"/>
  <c r="K84" i="2"/>
  <c r="L84" i="2"/>
  <c r="J85" i="2"/>
  <c r="K85" i="2"/>
  <c r="L85" i="2" s="1"/>
  <c r="J86" i="2"/>
  <c r="K86" i="2"/>
  <c r="L86" i="2"/>
  <c r="J87" i="2"/>
  <c r="K87" i="2"/>
  <c r="L87" i="2" s="1"/>
  <c r="J88" i="2"/>
  <c r="K88" i="2"/>
  <c r="L88" i="2"/>
  <c r="J89" i="2"/>
  <c r="K89" i="2"/>
  <c r="L89" i="2" s="1"/>
  <c r="J90" i="2"/>
  <c r="K90" i="2"/>
  <c r="L90" i="2"/>
  <c r="J91" i="2"/>
  <c r="K91" i="2"/>
  <c r="L91" i="2" s="1"/>
  <c r="J92" i="2"/>
  <c r="K92" i="2"/>
  <c r="L92" i="2"/>
  <c r="J93" i="2"/>
  <c r="K93" i="2"/>
  <c r="L93" i="2" s="1"/>
  <c r="J94" i="2"/>
  <c r="K94" i="2"/>
  <c r="L94" i="2"/>
  <c r="J95" i="2"/>
  <c r="K95" i="2"/>
  <c r="L95" i="2" s="1"/>
  <c r="J96" i="2"/>
  <c r="K96" i="2"/>
  <c r="L96" i="2"/>
  <c r="J97" i="2"/>
  <c r="K97" i="2"/>
  <c r="L97" i="2" s="1"/>
  <c r="J98" i="2"/>
  <c r="K98" i="2"/>
  <c r="L98" i="2"/>
  <c r="J99" i="2"/>
  <c r="K99" i="2"/>
  <c r="L99" i="2" s="1"/>
  <c r="J79" i="2"/>
  <c r="K79" i="2"/>
  <c r="L79" i="2"/>
  <c r="J37" i="2"/>
  <c r="K37" i="2"/>
  <c r="L37" i="2" s="1"/>
  <c r="J38" i="2"/>
  <c r="K38" i="2"/>
  <c r="L38" i="2"/>
  <c r="J39" i="2"/>
  <c r="K39" i="2"/>
  <c r="L39" i="2" s="1"/>
  <c r="J40" i="2"/>
  <c r="K40" i="2"/>
  <c r="L40" i="2"/>
  <c r="J41" i="2"/>
  <c r="K41" i="2"/>
  <c r="L41" i="2" s="1"/>
  <c r="J42" i="2"/>
  <c r="K42" i="2"/>
  <c r="L42" i="2"/>
  <c r="J43" i="2"/>
  <c r="K43" i="2"/>
  <c r="L43" i="2" s="1"/>
  <c r="J44" i="2"/>
  <c r="K44" i="2"/>
  <c r="L44" i="2"/>
  <c r="J45" i="2"/>
  <c r="K45" i="2"/>
  <c r="L45" i="2" s="1"/>
  <c r="J46" i="2"/>
  <c r="K46" i="2"/>
  <c r="L46" i="2"/>
  <c r="J47" i="2"/>
  <c r="K47" i="2"/>
  <c r="L47" i="2" s="1"/>
  <c r="J48" i="2"/>
  <c r="K48" i="2"/>
  <c r="L48" i="2"/>
  <c r="J49" i="2"/>
  <c r="K49" i="2"/>
  <c r="L49" i="2" s="1"/>
  <c r="J50" i="2"/>
  <c r="K50" i="2"/>
  <c r="L50" i="2"/>
  <c r="J51" i="2"/>
  <c r="K51" i="2"/>
  <c r="L51" i="2" s="1"/>
  <c r="J52" i="2"/>
  <c r="K52" i="2"/>
  <c r="L52" i="2"/>
  <c r="J53" i="2"/>
  <c r="K53" i="2"/>
  <c r="L53" i="2" s="1"/>
  <c r="J54" i="2"/>
  <c r="K54" i="2"/>
  <c r="L54" i="2"/>
  <c r="J55" i="2"/>
  <c r="K55" i="2"/>
  <c r="L55" i="2" s="1"/>
  <c r="J58" i="2"/>
  <c r="K58" i="2"/>
  <c r="L58" i="2"/>
  <c r="J59" i="2"/>
  <c r="K59" i="2"/>
  <c r="L59" i="2" s="1"/>
  <c r="J60" i="2"/>
  <c r="K60" i="2"/>
  <c r="L60" i="2"/>
  <c r="J61" i="2"/>
  <c r="K61" i="2"/>
  <c r="L61" i="2" s="1"/>
  <c r="J62" i="2"/>
  <c r="K62" i="2"/>
  <c r="L62" i="2"/>
  <c r="J63" i="2"/>
  <c r="K63" i="2"/>
  <c r="L63" i="2" s="1"/>
  <c r="J64" i="2"/>
  <c r="K64" i="2"/>
  <c r="L64" i="2"/>
  <c r="J65" i="2"/>
  <c r="K65" i="2"/>
  <c r="L65" i="2" s="1"/>
  <c r="J66" i="2"/>
  <c r="K66" i="2"/>
  <c r="L66" i="2"/>
  <c r="J67" i="2"/>
  <c r="K67" i="2"/>
  <c r="L67" i="2" s="1"/>
  <c r="J68" i="2"/>
  <c r="K68" i="2"/>
  <c r="L68" i="2"/>
  <c r="J69" i="2"/>
  <c r="K69" i="2"/>
  <c r="L69" i="2" s="1"/>
  <c r="J70" i="2"/>
  <c r="K70" i="2"/>
  <c r="L70" i="2"/>
  <c r="J71" i="2"/>
  <c r="K71" i="2"/>
  <c r="L71" i="2" s="1"/>
  <c r="J72" i="2"/>
  <c r="K72" i="2"/>
  <c r="L72" i="2"/>
  <c r="J73" i="2"/>
  <c r="K73" i="2"/>
  <c r="L73" i="2" s="1"/>
  <c r="J74" i="2"/>
  <c r="K74" i="2"/>
  <c r="L74" i="2"/>
  <c r="J75" i="2"/>
  <c r="K75" i="2"/>
  <c r="L75" i="2" s="1"/>
  <c r="J76" i="2"/>
  <c r="K76" i="2"/>
  <c r="L76" i="2"/>
  <c r="J77" i="2"/>
  <c r="K77" i="2"/>
  <c r="L77" i="2" s="1"/>
  <c r="J36" i="2"/>
  <c r="K36" i="2"/>
  <c r="L36" i="2"/>
  <c r="J28" i="2"/>
  <c r="K28" i="2"/>
  <c r="L28" i="2" s="1"/>
  <c r="J29" i="2"/>
  <c r="K29" i="2"/>
  <c r="L29" i="2"/>
  <c r="J30" i="2"/>
  <c r="K30" i="2"/>
  <c r="L30" i="2" s="1"/>
  <c r="J31" i="2"/>
  <c r="K31" i="2"/>
  <c r="L31" i="2"/>
  <c r="J34" i="2"/>
  <c r="K34" i="2"/>
  <c r="L34" i="2" s="1"/>
  <c r="J18" i="2"/>
  <c r="K18" i="2"/>
  <c r="L18" i="2"/>
  <c r="J21" i="2"/>
  <c r="K21" i="2"/>
  <c r="L21" i="2" s="1"/>
  <c r="J25" i="2"/>
  <c r="K25" i="2"/>
  <c r="L25" i="2"/>
  <c r="J26" i="2"/>
  <c r="K26" i="2"/>
  <c r="L26" i="2" s="1"/>
  <c r="J17" i="2"/>
  <c r="K17" i="2"/>
  <c r="L17" i="2"/>
  <c r="J13" i="2"/>
  <c r="K13" i="2"/>
  <c r="L13" i="2" s="1"/>
  <c r="J14" i="2"/>
  <c r="K14" i="2"/>
  <c r="L14" i="2"/>
  <c r="J15" i="2"/>
  <c r="K15" i="2"/>
  <c r="L15" i="2" s="1"/>
  <c r="I13" i="2"/>
  <c r="I14" i="2"/>
  <c r="I15" i="2"/>
  <c r="G16" i="2"/>
  <c r="H16" i="2"/>
  <c r="I16" i="2" s="1"/>
  <c r="I17" i="2"/>
  <c r="I18" i="2"/>
  <c r="I21" i="2"/>
  <c r="I25" i="2"/>
  <c r="I26" i="2"/>
  <c r="G27" i="2"/>
  <c r="H27" i="2"/>
  <c r="I27" i="2" s="1"/>
  <c r="I28" i="2"/>
  <c r="I29" i="2"/>
  <c r="I30" i="2"/>
  <c r="I31" i="2"/>
  <c r="I34" i="2"/>
  <c r="G35" i="2"/>
  <c r="H35" i="2"/>
  <c r="I35" i="2" s="1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G78" i="2"/>
  <c r="H78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G100" i="2"/>
  <c r="H100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G124" i="2"/>
  <c r="H124" i="2"/>
  <c r="I124" i="2"/>
  <c r="I125" i="2"/>
  <c r="I126" i="2"/>
  <c r="I128" i="2"/>
  <c r="G129" i="2"/>
  <c r="H129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G141" i="2"/>
  <c r="H141" i="2"/>
  <c r="I141" i="2"/>
  <c r="I142" i="2"/>
  <c r="I145" i="2"/>
  <c r="G146" i="2"/>
  <c r="H146" i="2"/>
  <c r="I146" i="2" s="1"/>
  <c r="I147" i="2"/>
  <c r="I148" i="2"/>
  <c r="I149" i="2"/>
  <c r="I150" i="2"/>
  <c r="I151" i="2"/>
  <c r="I152" i="2"/>
  <c r="I154" i="2"/>
  <c r="G155" i="2"/>
  <c r="H155" i="2"/>
  <c r="I155" i="2" s="1"/>
  <c r="I156" i="2"/>
  <c r="I157" i="2"/>
  <c r="I158" i="2"/>
  <c r="G159" i="2"/>
  <c r="H159" i="2"/>
  <c r="I159" i="2" s="1"/>
  <c r="I160" i="2"/>
  <c r="I161" i="2"/>
  <c r="I162" i="2"/>
  <c r="I164" i="2"/>
  <c r="I166" i="2"/>
  <c r="G167" i="2"/>
  <c r="H167" i="2"/>
  <c r="I167" i="2" s="1"/>
  <c r="I168" i="2"/>
  <c r="I169" i="2"/>
  <c r="I170" i="2"/>
  <c r="G171" i="2"/>
  <c r="H171" i="2"/>
  <c r="I171" i="2" s="1"/>
  <c r="I172" i="2"/>
  <c r="I173" i="2"/>
  <c r="I174" i="2"/>
  <c r="I175" i="2"/>
  <c r="G176" i="2"/>
  <c r="H176" i="2"/>
  <c r="I176" i="2"/>
  <c r="I177" i="2"/>
  <c r="I178" i="2"/>
  <c r="G179" i="2"/>
  <c r="H179" i="2"/>
  <c r="I179" i="2" s="1"/>
  <c r="I180" i="2"/>
  <c r="I181" i="2"/>
  <c r="G182" i="2"/>
  <c r="H182" i="2"/>
  <c r="I182" i="2"/>
  <c r="I183" i="2"/>
  <c r="I184" i="2"/>
  <c r="G185" i="2"/>
  <c r="H185" i="2"/>
  <c r="I185" i="2" s="1"/>
  <c r="I186" i="2"/>
  <c r="I187" i="2"/>
  <c r="I188" i="2"/>
  <c r="I189" i="2"/>
  <c r="I190" i="2"/>
  <c r="I192" i="2"/>
  <c r="I193" i="2"/>
  <c r="I194" i="2"/>
  <c r="G195" i="2"/>
  <c r="H195" i="2"/>
  <c r="I195" i="2"/>
  <c r="I196" i="2"/>
  <c r="I198" i="2"/>
  <c r="G199" i="2"/>
  <c r="H199" i="2"/>
  <c r="I199" i="2" s="1"/>
  <c r="I200" i="2"/>
  <c r="I201" i="2"/>
  <c r="I202" i="2"/>
  <c r="G203" i="2"/>
  <c r="H203" i="2"/>
  <c r="I203" i="2" s="1"/>
  <c r="I204" i="2"/>
  <c r="I205" i="2"/>
  <c r="I206" i="2"/>
  <c r="I207" i="2"/>
  <c r="I208" i="2"/>
  <c r="I209" i="2"/>
  <c r="G11" i="2"/>
  <c r="G10" i="2" s="1"/>
  <c r="H11" i="2"/>
  <c r="H10" i="2"/>
  <c r="H210" i="2" s="1"/>
  <c r="E16" i="2"/>
  <c r="E17" i="2"/>
  <c r="E18" i="2"/>
  <c r="E21" i="2"/>
  <c r="E25" i="2"/>
  <c r="E26" i="2"/>
  <c r="E27" i="2"/>
  <c r="E28" i="2"/>
  <c r="E29" i="2"/>
  <c r="E30" i="2"/>
  <c r="E3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5" i="2"/>
  <c r="E146" i="2"/>
  <c r="E147" i="2"/>
  <c r="E148" i="2"/>
  <c r="E149" i="2"/>
  <c r="E150" i="2"/>
  <c r="E151" i="2"/>
  <c r="E152" i="2"/>
  <c r="E154" i="2"/>
  <c r="E155" i="2"/>
  <c r="E156" i="2"/>
  <c r="E157" i="2"/>
  <c r="E158" i="2"/>
  <c r="E159" i="2"/>
  <c r="E160" i="2"/>
  <c r="E161" i="2"/>
  <c r="E162" i="2"/>
  <c r="E164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2" i="2"/>
  <c r="E193" i="2"/>
  <c r="E194" i="2"/>
  <c r="E195" i="2"/>
  <c r="E19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13" i="2"/>
  <c r="E14" i="2"/>
  <c r="E15" i="2"/>
  <c r="K195" i="2"/>
  <c r="K129" i="2"/>
  <c r="K78" i="2"/>
  <c r="K12" i="2"/>
  <c r="K11" i="2"/>
  <c r="K16" i="2"/>
  <c r="K10" i="2"/>
  <c r="K100" i="2"/>
  <c r="K27" i="2"/>
  <c r="K35" i="2"/>
  <c r="K124" i="2"/>
  <c r="K141" i="2"/>
  <c r="K146" i="2"/>
  <c r="K155" i="2"/>
  <c r="K159" i="2"/>
  <c r="K167" i="2"/>
  <c r="K171" i="2"/>
  <c r="K176" i="2"/>
  <c r="K179" i="2"/>
  <c r="K182" i="2"/>
  <c r="K185" i="2"/>
  <c r="K199" i="2"/>
  <c r="K203" i="2"/>
  <c r="K210" i="2"/>
  <c r="J203" i="2"/>
  <c r="J195" i="2"/>
  <c r="J78" i="2"/>
  <c r="J12" i="2"/>
  <c r="J11" i="2" s="1"/>
  <c r="J16" i="2"/>
  <c r="J167" i="2"/>
  <c r="J100" i="2"/>
  <c r="J27" i="2"/>
  <c r="J35" i="2"/>
  <c r="J124" i="2"/>
  <c r="J129" i="2"/>
  <c r="J141" i="2"/>
  <c r="J146" i="2"/>
  <c r="J155" i="2"/>
  <c r="J159" i="2"/>
  <c r="J171" i="2"/>
  <c r="J176" i="2"/>
  <c r="J179" i="2"/>
  <c r="J182" i="2"/>
  <c r="J185" i="2"/>
  <c r="J199" i="2"/>
  <c r="E12" i="2"/>
  <c r="L141" i="2"/>
  <c r="I12" i="2"/>
  <c r="D91" i="1"/>
  <c r="J112" i="1"/>
  <c r="K112" i="1"/>
  <c r="L112" i="1" s="1"/>
  <c r="K111" i="1"/>
  <c r="K110" i="1" s="1"/>
  <c r="J111" i="1"/>
  <c r="J110" i="1" s="1"/>
  <c r="L110" i="1" s="1"/>
  <c r="H110" i="1"/>
  <c r="G110" i="1"/>
  <c r="E111" i="1"/>
  <c r="E112" i="1"/>
  <c r="D110" i="1"/>
  <c r="J109" i="1"/>
  <c r="K109" i="1"/>
  <c r="L109" i="1" s="1"/>
  <c r="J108" i="1"/>
  <c r="K108" i="1"/>
  <c r="L108" i="1"/>
  <c r="J107" i="1"/>
  <c r="K107" i="1"/>
  <c r="L107" i="1" s="1"/>
  <c r="J106" i="1"/>
  <c r="K106" i="1"/>
  <c r="L106" i="1"/>
  <c r="J105" i="1"/>
  <c r="K105" i="1"/>
  <c r="L105" i="1" s="1"/>
  <c r="J103" i="1"/>
  <c r="K103" i="1"/>
  <c r="L103" i="1"/>
  <c r="J102" i="1"/>
  <c r="K102" i="1"/>
  <c r="L102" i="1" s="1"/>
  <c r="J101" i="1"/>
  <c r="K101" i="1"/>
  <c r="L101" i="1"/>
  <c r="J100" i="1"/>
  <c r="K100" i="1"/>
  <c r="L100" i="1" s="1"/>
  <c r="J99" i="1"/>
  <c r="K99" i="1"/>
  <c r="L99" i="1"/>
  <c r="J98" i="1"/>
  <c r="K98" i="1"/>
  <c r="L98" i="1" s="1"/>
  <c r="J97" i="1"/>
  <c r="K97" i="1"/>
  <c r="L97" i="1"/>
  <c r="I109" i="1"/>
  <c r="I108" i="1"/>
  <c r="I107" i="1"/>
  <c r="I106" i="1"/>
  <c r="I105" i="1"/>
  <c r="I103" i="1"/>
  <c r="I102" i="1"/>
  <c r="I101" i="1"/>
  <c r="I100" i="1"/>
  <c r="I99" i="1"/>
  <c r="I98" i="1"/>
  <c r="E109" i="1"/>
  <c r="E108" i="1"/>
  <c r="E107" i="1"/>
  <c r="E106" i="1"/>
  <c r="E105" i="1"/>
  <c r="E103" i="1"/>
  <c r="E102" i="1"/>
  <c r="E101" i="1"/>
  <c r="E100" i="1"/>
  <c r="E99" i="1"/>
  <c r="E98" i="1"/>
  <c r="J94" i="1"/>
  <c r="K94" i="1"/>
  <c r="L94" i="1" s="1"/>
  <c r="E94" i="1"/>
  <c r="K13" i="1"/>
  <c r="K14" i="1"/>
  <c r="K15" i="1"/>
  <c r="K16" i="1"/>
  <c r="K17" i="1"/>
  <c r="K18" i="1"/>
  <c r="K12" i="1"/>
  <c r="K20" i="1"/>
  <c r="K21" i="1"/>
  <c r="K22" i="1"/>
  <c r="K23" i="1"/>
  <c r="K24" i="1"/>
  <c r="K25" i="1"/>
  <c r="K26" i="1"/>
  <c r="D32" i="1"/>
  <c r="D36" i="1"/>
  <c r="D31" i="1"/>
  <c r="K31" i="1" s="1"/>
  <c r="L31" i="1" s="1"/>
  <c r="K41" i="1"/>
  <c r="K42" i="1"/>
  <c r="K43" i="1"/>
  <c r="K40" i="1"/>
  <c r="K39" i="1"/>
  <c r="K30" i="1"/>
  <c r="K29" i="1"/>
  <c r="K28" i="1" s="1"/>
  <c r="J13" i="1"/>
  <c r="J14" i="1"/>
  <c r="J15" i="1"/>
  <c r="J16" i="1"/>
  <c r="J17" i="1"/>
  <c r="J18" i="1"/>
  <c r="J12" i="1"/>
  <c r="J20" i="1"/>
  <c r="J21" i="1"/>
  <c r="J22" i="1"/>
  <c r="J23" i="1"/>
  <c r="J24" i="1"/>
  <c r="J25" i="1"/>
  <c r="J26" i="1"/>
  <c r="J31" i="1"/>
  <c r="J41" i="1"/>
  <c r="J42" i="1"/>
  <c r="J43" i="1"/>
  <c r="J40" i="1"/>
  <c r="J39" i="1" s="1"/>
  <c r="L39" i="1" s="1"/>
  <c r="J30" i="1"/>
  <c r="J29" i="1" s="1"/>
  <c r="H12" i="1"/>
  <c r="H11" i="1" s="1"/>
  <c r="H40" i="1"/>
  <c r="H39" i="1" s="1"/>
  <c r="I39" i="1" s="1"/>
  <c r="H29" i="1"/>
  <c r="H28" i="1" s="1"/>
  <c r="G12" i="1"/>
  <c r="G11" i="1"/>
  <c r="G10" i="1" s="1"/>
  <c r="G40" i="1"/>
  <c r="G39" i="1"/>
  <c r="G29" i="1"/>
  <c r="G28" i="1"/>
  <c r="D12" i="1"/>
  <c r="D11" i="1" s="1"/>
  <c r="D40" i="1"/>
  <c r="D39" i="1" s="1"/>
  <c r="D29" i="1"/>
  <c r="D28" i="1" s="1"/>
  <c r="H49" i="1"/>
  <c r="H52" i="1"/>
  <c r="H48" i="1" s="1"/>
  <c r="H47" i="1" s="1"/>
  <c r="H56" i="1"/>
  <c r="H67" i="1"/>
  <c r="H55" i="1"/>
  <c r="H71" i="1"/>
  <c r="H74" i="1"/>
  <c r="H70" i="1" s="1"/>
  <c r="H77" i="1"/>
  <c r="H82" i="1"/>
  <c r="H76" i="1"/>
  <c r="L44" i="1"/>
  <c r="D52" i="1"/>
  <c r="E52" i="1"/>
  <c r="E53" i="1"/>
  <c r="I28" i="1"/>
  <c r="I29" i="1"/>
  <c r="E28" i="1"/>
  <c r="E29" i="1"/>
  <c r="E30" i="1"/>
  <c r="L24" i="1"/>
  <c r="L23" i="1"/>
  <c r="L22" i="1"/>
  <c r="E22" i="1"/>
  <c r="E23" i="1"/>
  <c r="E24" i="1"/>
  <c r="E17" i="1"/>
  <c r="E18" i="1"/>
  <c r="L17" i="1"/>
  <c r="L18" i="1"/>
  <c r="L129" i="2"/>
  <c r="L124" i="2"/>
  <c r="L100" i="2"/>
  <c r="M89" i="6"/>
  <c r="J89" i="6"/>
  <c r="I89" i="6"/>
  <c r="F89" i="6"/>
  <c r="E89" i="6"/>
  <c r="L12" i="6"/>
  <c r="K12" i="6"/>
  <c r="N12" i="6" s="1"/>
  <c r="M12" i="6"/>
  <c r="N11" i="6"/>
  <c r="M11" i="6"/>
  <c r="J12" i="6"/>
  <c r="I12" i="6"/>
  <c r="J11" i="6"/>
  <c r="I11" i="6"/>
  <c r="F12" i="6"/>
  <c r="E12" i="6"/>
  <c r="F11" i="6"/>
  <c r="E11" i="6"/>
  <c r="N47" i="6"/>
  <c r="M47" i="6"/>
  <c r="J47" i="6"/>
  <c r="I47" i="6"/>
  <c r="E47" i="6"/>
  <c r="L46" i="1"/>
  <c r="I46" i="1"/>
  <c r="I44" i="1"/>
  <c r="F16" i="4"/>
  <c r="G16" i="4"/>
  <c r="L167" i="2"/>
  <c r="E110" i="1"/>
  <c r="I110" i="1"/>
  <c r="E63" i="1"/>
  <c r="F76" i="6"/>
  <c r="E76" i="6"/>
  <c r="M42" i="6"/>
  <c r="E42" i="6"/>
  <c r="G103" i="6"/>
  <c r="G109" i="6"/>
  <c r="G97" i="6"/>
  <c r="G112" i="6"/>
  <c r="G115" i="6"/>
  <c r="G131" i="6"/>
  <c r="G120" i="6"/>
  <c r="G94" i="6"/>
  <c r="G93" i="6"/>
  <c r="G92" i="6" s="1"/>
  <c r="C120" i="6"/>
  <c r="C115" i="6"/>
  <c r="C112" i="6"/>
  <c r="C109" i="6"/>
  <c r="C103" i="6"/>
  <c r="C97" i="6" s="1"/>
  <c r="C94" i="6"/>
  <c r="C93" i="6" s="1"/>
  <c r="G96" i="1"/>
  <c r="G91" i="1"/>
  <c r="G90" i="1" s="1"/>
  <c r="G77" i="1"/>
  <c r="G82" i="1"/>
  <c r="G76" i="1" s="1"/>
  <c r="I76" i="1" s="1"/>
  <c r="G49" i="1"/>
  <c r="G48" i="1" s="1"/>
  <c r="G56" i="1"/>
  <c r="G67" i="1"/>
  <c r="G55" i="1"/>
  <c r="G71" i="1"/>
  <c r="G74" i="1"/>
  <c r="G70" i="1" s="1"/>
  <c r="I70" i="1" s="1"/>
  <c r="K96" i="1"/>
  <c r="J96" i="1"/>
  <c r="H96" i="1"/>
  <c r="D96" i="1"/>
  <c r="K92" i="1"/>
  <c r="K91" i="1" s="1"/>
  <c r="K90" i="1" s="1"/>
  <c r="K89" i="1" s="1"/>
  <c r="K93" i="1"/>
  <c r="K95" i="1"/>
  <c r="J92" i="1"/>
  <c r="J91" i="1" s="1"/>
  <c r="J93" i="1"/>
  <c r="J95" i="1"/>
  <c r="L95" i="1" s="1"/>
  <c r="H91" i="1"/>
  <c r="E95" i="1"/>
  <c r="H144" i="6"/>
  <c r="L144" i="6"/>
  <c r="N144" i="6" s="1"/>
  <c r="G144" i="6"/>
  <c r="K144" i="6"/>
  <c r="H143" i="6"/>
  <c r="L143" i="6" s="1"/>
  <c r="N143" i="6" s="1"/>
  <c r="G143" i="6"/>
  <c r="K143" i="6" s="1"/>
  <c r="D142" i="6"/>
  <c r="H142" i="6"/>
  <c r="L142" i="6" s="1"/>
  <c r="G142" i="6"/>
  <c r="G141" i="6" s="1"/>
  <c r="C142" i="6"/>
  <c r="K142" i="6"/>
  <c r="D141" i="6"/>
  <c r="D140" i="6" s="1"/>
  <c r="C141" i="6"/>
  <c r="K141" i="6" s="1"/>
  <c r="N138" i="6"/>
  <c r="N137" i="6"/>
  <c r="N136" i="6"/>
  <c r="N135" i="6"/>
  <c r="L133" i="6"/>
  <c r="K133" i="6"/>
  <c r="N133" i="6" s="1"/>
  <c r="L132" i="6"/>
  <c r="L131" i="6" s="1"/>
  <c r="K132" i="6"/>
  <c r="N132" i="6"/>
  <c r="K131" i="6"/>
  <c r="N124" i="6"/>
  <c r="N123" i="6"/>
  <c r="N122" i="6"/>
  <c r="L119" i="6"/>
  <c r="K119" i="6"/>
  <c r="N119" i="6" s="1"/>
  <c r="L118" i="6"/>
  <c r="K118" i="6"/>
  <c r="N118" i="6"/>
  <c r="L117" i="6"/>
  <c r="K117" i="6"/>
  <c r="N117" i="6" s="1"/>
  <c r="L116" i="6"/>
  <c r="L115" i="6" s="1"/>
  <c r="K116" i="6"/>
  <c r="N116" i="6"/>
  <c r="K115" i="6"/>
  <c r="L114" i="6"/>
  <c r="K114" i="6"/>
  <c r="N114" i="6"/>
  <c r="L113" i="6"/>
  <c r="K113" i="6"/>
  <c r="N113" i="6" s="1"/>
  <c r="L112" i="6"/>
  <c r="L111" i="6"/>
  <c r="K111" i="6"/>
  <c r="N111" i="6" s="1"/>
  <c r="K110" i="6"/>
  <c r="L110" i="6"/>
  <c r="N110" i="6"/>
  <c r="L109" i="6"/>
  <c r="K109" i="6"/>
  <c r="N109" i="6" s="1"/>
  <c r="L108" i="6"/>
  <c r="K108" i="6"/>
  <c r="N108" i="6"/>
  <c r="L107" i="6"/>
  <c r="K107" i="6"/>
  <c r="N107" i="6" s="1"/>
  <c r="L106" i="6"/>
  <c r="L103" i="6" s="1"/>
  <c r="K106" i="6"/>
  <c r="N106" i="6"/>
  <c r="L105" i="6"/>
  <c r="K105" i="6"/>
  <c r="N105" i="6" s="1"/>
  <c r="K104" i="6"/>
  <c r="L104" i="6"/>
  <c r="N104" i="6"/>
  <c r="K103" i="6"/>
  <c r="L102" i="6"/>
  <c r="K102" i="6"/>
  <c r="N102" i="6"/>
  <c r="L101" i="6"/>
  <c r="K101" i="6"/>
  <c r="N101" i="6" s="1"/>
  <c r="L100" i="6"/>
  <c r="K100" i="6"/>
  <c r="N100" i="6"/>
  <c r="L99" i="6"/>
  <c r="K99" i="6"/>
  <c r="N99" i="6" s="1"/>
  <c r="L98" i="6"/>
  <c r="K98" i="6"/>
  <c r="N98" i="6"/>
  <c r="K97" i="6"/>
  <c r="L96" i="6"/>
  <c r="K96" i="6"/>
  <c r="N96" i="6"/>
  <c r="L95" i="6"/>
  <c r="K95" i="6"/>
  <c r="N95" i="6" s="1"/>
  <c r="L94" i="6"/>
  <c r="L93" i="6" s="1"/>
  <c r="N72" i="6"/>
  <c r="N71" i="6"/>
  <c r="N70" i="6"/>
  <c r="N69" i="6"/>
  <c r="N68" i="6"/>
  <c r="N67" i="6"/>
  <c r="N66" i="6"/>
  <c r="N65" i="6"/>
  <c r="N64" i="6"/>
  <c r="N63" i="6"/>
  <c r="N62" i="6"/>
  <c r="N54" i="6"/>
  <c r="N52" i="6"/>
  <c r="N51" i="6"/>
  <c r="N45" i="6"/>
  <c r="N34" i="6"/>
  <c r="N33" i="6"/>
  <c r="N32" i="6"/>
  <c r="L31" i="6"/>
  <c r="K31" i="6"/>
  <c r="N31" i="6" s="1"/>
  <c r="L30" i="6"/>
  <c r="K30" i="6"/>
  <c r="N30" i="6"/>
  <c r="N29" i="6"/>
  <c r="N28" i="6"/>
  <c r="N27" i="6"/>
  <c r="N26" i="6"/>
  <c r="N25" i="6"/>
  <c r="L24" i="6"/>
  <c r="K24" i="6"/>
  <c r="N24" i="6"/>
  <c r="L23" i="6"/>
  <c r="K23" i="6"/>
  <c r="N23" i="6" s="1"/>
  <c r="L22" i="6"/>
  <c r="K22" i="6"/>
  <c r="N22" i="6"/>
  <c r="L21" i="6"/>
  <c r="K21" i="6"/>
  <c r="N21" i="6" s="1"/>
  <c r="N20" i="6"/>
  <c r="N18" i="6"/>
  <c r="N17" i="6"/>
  <c r="N16" i="6"/>
  <c r="N15" i="6"/>
  <c r="N14" i="6"/>
  <c r="N13" i="6"/>
  <c r="N10" i="6"/>
  <c r="N9" i="6"/>
  <c r="N8" i="6"/>
  <c r="N7" i="6"/>
  <c r="J144" i="6"/>
  <c r="J143" i="6"/>
  <c r="J142" i="6"/>
  <c r="J138" i="6"/>
  <c r="J137" i="6"/>
  <c r="J136" i="6"/>
  <c r="J135" i="6"/>
  <c r="J134" i="6"/>
  <c r="J133" i="6"/>
  <c r="J132" i="6"/>
  <c r="J131" i="6"/>
  <c r="J124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0" i="6"/>
  <c r="J87" i="6"/>
  <c r="J8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58" i="6"/>
  <c r="J54" i="6"/>
  <c r="J52" i="6"/>
  <c r="J51" i="6"/>
  <c r="J45" i="6"/>
  <c r="J38" i="6"/>
  <c r="J37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0" i="6"/>
  <c r="J9" i="6"/>
  <c r="J8" i="6"/>
  <c r="J7" i="6"/>
  <c r="F144" i="6"/>
  <c r="F143" i="6"/>
  <c r="F142" i="6"/>
  <c r="F141" i="6"/>
  <c r="F133" i="6"/>
  <c r="F132" i="6"/>
  <c r="F131" i="6"/>
  <c r="F124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6" i="6"/>
  <c r="F95" i="6"/>
  <c r="F94" i="6"/>
  <c r="F90" i="6"/>
  <c r="F87" i="6"/>
  <c r="F85" i="6"/>
  <c r="F82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58" i="6"/>
  <c r="F45" i="6" s="1"/>
  <c r="F38" i="6"/>
  <c r="F37" i="6"/>
  <c r="F36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0" i="6"/>
  <c r="F9" i="6"/>
  <c r="F8" i="6"/>
  <c r="F7" i="6"/>
  <c r="D49" i="1"/>
  <c r="D48" i="1" s="1"/>
  <c r="D56" i="1"/>
  <c r="D67" i="1"/>
  <c r="D55" i="1"/>
  <c r="D71" i="1"/>
  <c r="D74" i="1"/>
  <c r="D70" i="1" s="1"/>
  <c r="E70" i="1" s="1"/>
  <c r="D77" i="1"/>
  <c r="D82" i="1"/>
  <c r="D76" i="1"/>
  <c r="D90" i="1"/>
  <c r="D89" i="1" s="1"/>
  <c r="E89" i="1" s="1"/>
  <c r="D13" i="3"/>
  <c r="H90" i="1"/>
  <c r="H89" i="1"/>
  <c r="C13" i="3"/>
  <c r="C16" i="3" s="1"/>
  <c r="M28" i="6"/>
  <c r="I28" i="6"/>
  <c r="E28" i="6"/>
  <c r="J63" i="1"/>
  <c r="K63" i="1"/>
  <c r="K15" i="3"/>
  <c r="I14" i="3"/>
  <c r="I13" i="3" s="1"/>
  <c r="H15" i="3"/>
  <c r="H14" i="3"/>
  <c r="J50" i="1"/>
  <c r="J49" i="1" s="1"/>
  <c r="K50" i="1"/>
  <c r="K49" i="1"/>
  <c r="K57" i="1"/>
  <c r="K56" i="1" s="1"/>
  <c r="K58" i="1"/>
  <c r="K59" i="1"/>
  <c r="K60" i="1"/>
  <c r="K61" i="1"/>
  <c r="K62" i="1"/>
  <c r="K64" i="1"/>
  <c r="K65" i="1"/>
  <c r="K66" i="1"/>
  <c r="K68" i="1"/>
  <c r="K67" i="1" s="1"/>
  <c r="K69" i="1"/>
  <c r="K72" i="1"/>
  <c r="K73" i="1"/>
  <c r="K71" i="1"/>
  <c r="K70" i="1" s="1"/>
  <c r="K75" i="1"/>
  <c r="K74" i="1"/>
  <c r="K78" i="1"/>
  <c r="K79" i="1"/>
  <c r="K80" i="1"/>
  <c r="K81" i="1"/>
  <c r="K77" i="1"/>
  <c r="K83" i="1"/>
  <c r="K84" i="1"/>
  <c r="K82" i="1" s="1"/>
  <c r="K76" i="1" s="1"/>
  <c r="J57" i="1"/>
  <c r="J56" i="1" s="1"/>
  <c r="J58" i="1"/>
  <c r="J59" i="1"/>
  <c r="J60" i="1"/>
  <c r="J61" i="1"/>
  <c r="J62" i="1"/>
  <c r="J64" i="1"/>
  <c r="J65" i="1"/>
  <c r="J66" i="1"/>
  <c r="J68" i="1"/>
  <c r="J67" i="1" s="1"/>
  <c r="J69" i="1"/>
  <c r="J72" i="1"/>
  <c r="J73" i="1"/>
  <c r="J71" i="1"/>
  <c r="J70" i="1" s="1"/>
  <c r="J75" i="1"/>
  <c r="J74" i="1"/>
  <c r="J78" i="1"/>
  <c r="J79" i="1"/>
  <c r="J80" i="1"/>
  <c r="J81" i="1"/>
  <c r="J77" i="1"/>
  <c r="J83" i="1"/>
  <c r="J84" i="1"/>
  <c r="J82" i="1" s="1"/>
  <c r="M23" i="6"/>
  <c r="I23" i="6"/>
  <c r="E23" i="6"/>
  <c r="I105" i="6"/>
  <c r="L111" i="1"/>
  <c r="I111" i="1"/>
  <c r="E54" i="1"/>
  <c r="E13" i="1"/>
  <c r="M10" i="6"/>
  <c r="M13" i="6"/>
  <c r="M14" i="6"/>
  <c r="M15" i="6"/>
  <c r="M16" i="6"/>
  <c r="M17" i="6"/>
  <c r="M18" i="6"/>
  <c r="M20" i="6"/>
  <c r="M21" i="6"/>
  <c r="M22" i="6"/>
  <c r="M24" i="6"/>
  <c r="M25" i="6"/>
  <c r="M26" i="6"/>
  <c r="M27" i="6"/>
  <c r="M29" i="6"/>
  <c r="M30" i="6"/>
  <c r="M31" i="6"/>
  <c r="M32" i="6"/>
  <c r="M33" i="6"/>
  <c r="M34" i="6"/>
  <c r="M39" i="6"/>
  <c r="M40" i="6"/>
  <c r="M41" i="6"/>
  <c r="M45" i="6"/>
  <c r="M51" i="6"/>
  <c r="M52" i="6"/>
  <c r="M54" i="6"/>
  <c r="M63" i="6"/>
  <c r="M64" i="6"/>
  <c r="M65" i="6"/>
  <c r="M66" i="6"/>
  <c r="M67" i="6"/>
  <c r="M68" i="6"/>
  <c r="M69" i="6"/>
  <c r="M70" i="6"/>
  <c r="M71" i="6"/>
  <c r="M72" i="6"/>
  <c r="M73" i="6"/>
  <c r="M74" i="6"/>
  <c r="M85" i="6"/>
  <c r="M87" i="6"/>
  <c r="M90" i="6"/>
  <c r="M95" i="6"/>
  <c r="M96" i="6"/>
  <c r="M98" i="6"/>
  <c r="M99" i="6"/>
  <c r="M100" i="6"/>
  <c r="M101" i="6"/>
  <c r="M102" i="6"/>
  <c r="M104" i="6"/>
  <c r="M105" i="6"/>
  <c r="M106" i="6"/>
  <c r="M107" i="6"/>
  <c r="M108" i="6"/>
  <c r="M109" i="6"/>
  <c r="M110" i="6"/>
  <c r="M111" i="6"/>
  <c r="M113" i="6"/>
  <c r="M114" i="6"/>
  <c r="M116" i="6"/>
  <c r="M117" i="6"/>
  <c r="M118" i="6"/>
  <c r="M119" i="6"/>
  <c r="M122" i="6"/>
  <c r="M123" i="6"/>
  <c r="M124" i="6"/>
  <c r="M125" i="6"/>
  <c r="M127" i="6"/>
  <c r="M128" i="6"/>
  <c r="M129" i="6"/>
  <c r="M132" i="6"/>
  <c r="M133" i="6"/>
  <c r="M135" i="6"/>
  <c r="M136" i="6"/>
  <c r="M137" i="6"/>
  <c r="M138" i="6"/>
  <c r="M144" i="6"/>
  <c r="M146" i="6"/>
  <c r="M147" i="6"/>
  <c r="M148" i="6"/>
  <c r="M149" i="6"/>
  <c r="M150" i="6"/>
  <c r="M7" i="6"/>
  <c r="M8" i="6"/>
  <c r="M9" i="6"/>
  <c r="I8" i="6"/>
  <c r="I9" i="6"/>
  <c r="I10" i="6"/>
  <c r="I13" i="6"/>
  <c r="I14" i="6"/>
  <c r="I15" i="6"/>
  <c r="I16" i="6"/>
  <c r="I17" i="6"/>
  <c r="I18" i="6"/>
  <c r="I19" i="6"/>
  <c r="I20" i="6"/>
  <c r="I21" i="6"/>
  <c r="I22" i="6"/>
  <c r="I24" i="6"/>
  <c r="I25" i="6"/>
  <c r="I26" i="6"/>
  <c r="I27" i="6"/>
  <c r="I29" i="6"/>
  <c r="I30" i="6"/>
  <c r="I31" i="6"/>
  <c r="I32" i="6"/>
  <c r="I33" i="6"/>
  <c r="I34" i="6"/>
  <c r="I37" i="6"/>
  <c r="I38" i="6"/>
  <c r="I39" i="6"/>
  <c r="I40" i="6"/>
  <c r="I41" i="6"/>
  <c r="I45" i="6"/>
  <c r="I51" i="6"/>
  <c r="I52" i="6"/>
  <c r="I54" i="6"/>
  <c r="I58" i="6"/>
  <c r="I63" i="6"/>
  <c r="I64" i="6"/>
  <c r="I65" i="6"/>
  <c r="I66" i="6"/>
  <c r="I67" i="6"/>
  <c r="I68" i="6"/>
  <c r="I69" i="6"/>
  <c r="I70" i="6"/>
  <c r="I71" i="6"/>
  <c r="I72" i="6"/>
  <c r="I73" i="6"/>
  <c r="I74" i="6"/>
  <c r="I82" i="6"/>
  <c r="I85" i="6"/>
  <c r="I87" i="6"/>
  <c r="I90" i="6"/>
  <c r="I93" i="6"/>
  <c r="I94" i="6"/>
  <c r="I95" i="6"/>
  <c r="I96" i="6"/>
  <c r="I97" i="6"/>
  <c r="I98" i="6"/>
  <c r="I99" i="6"/>
  <c r="I100" i="6"/>
  <c r="I101" i="6"/>
  <c r="I102" i="6"/>
  <c r="I103" i="6"/>
  <c r="I104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8" i="6"/>
  <c r="I129" i="6"/>
  <c r="I131" i="6"/>
  <c r="I132" i="6"/>
  <c r="I133" i="6"/>
  <c r="I142" i="6"/>
  <c r="I143" i="6"/>
  <c r="I144" i="6"/>
  <c r="I146" i="6"/>
  <c r="I147" i="6"/>
  <c r="I148" i="6"/>
  <c r="I149" i="6"/>
  <c r="I150" i="6"/>
  <c r="I151" i="6"/>
  <c r="I7" i="6"/>
  <c r="E54" i="6"/>
  <c r="E58" i="6"/>
  <c r="E63" i="6"/>
  <c r="E64" i="6"/>
  <c r="E65" i="6"/>
  <c r="E66" i="6"/>
  <c r="E67" i="6"/>
  <c r="E68" i="6"/>
  <c r="E69" i="6"/>
  <c r="E70" i="6"/>
  <c r="E71" i="6"/>
  <c r="E72" i="6"/>
  <c r="E73" i="6"/>
  <c r="E74" i="6"/>
  <c r="E82" i="6"/>
  <c r="E85" i="6"/>
  <c r="E87" i="6"/>
  <c r="E90" i="6"/>
  <c r="E94" i="6"/>
  <c r="E95" i="6"/>
  <c r="E96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32" i="6"/>
  <c r="E133" i="6"/>
  <c r="E135" i="6"/>
  <c r="E136" i="6"/>
  <c r="E137" i="6"/>
  <c r="E138" i="6"/>
  <c r="E141" i="6"/>
  <c r="E142" i="6"/>
  <c r="E143" i="6"/>
  <c r="E144" i="6"/>
  <c r="E146" i="6"/>
  <c r="E147" i="6"/>
  <c r="E148" i="6"/>
  <c r="E149" i="6"/>
  <c r="E150" i="6"/>
  <c r="E151" i="6"/>
  <c r="E10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29" i="6"/>
  <c r="E30" i="6"/>
  <c r="E31" i="6"/>
  <c r="E32" i="6"/>
  <c r="E33" i="6"/>
  <c r="E34" i="6"/>
  <c r="E36" i="6"/>
  <c r="E37" i="6"/>
  <c r="E38" i="6"/>
  <c r="E39" i="6"/>
  <c r="E40" i="6"/>
  <c r="E41" i="6"/>
  <c r="E45" i="6"/>
  <c r="E51" i="6"/>
  <c r="E52" i="6"/>
  <c r="E9" i="6"/>
  <c r="E7" i="6"/>
  <c r="E8" i="6"/>
  <c r="E10" i="3"/>
  <c r="H10" i="3"/>
  <c r="K10" i="3"/>
  <c r="E11" i="3"/>
  <c r="H11" i="3"/>
  <c r="K11" i="3"/>
  <c r="E12" i="3"/>
  <c r="H12" i="3"/>
  <c r="K12" i="3"/>
  <c r="E13" i="3"/>
  <c r="H13" i="3"/>
  <c r="K13" i="3"/>
  <c r="E14" i="3"/>
  <c r="E15" i="3"/>
  <c r="L16" i="2"/>
  <c r="L27" i="2"/>
  <c r="L35" i="2"/>
  <c r="L78" i="2"/>
  <c r="L146" i="2"/>
  <c r="L155" i="2"/>
  <c r="L159" i="2"/>
  <c r="L171" i="2"/>
  <c r="L176" i="2"/>
  <c r="L179" i="2"/>
  <c r="L182" i="2"/>
  <c r="L185" i="2"/>
  <c r="L195" i="2"/>
  <c r="L199" i="2"/>
  <c r="L203" i="2"/>
  <c r="L12" i="2"/>
  <c r="I11" i="2"/>
  <c r="E11" i="2"/>
  <c r="E10" i="2"/>
  <c r="L14" i="1"/>
  <c r="L15" i="1"/>
  <c r="L16" i="1"/>
  <c r="L20" i="1"/>
  <c r="L21" i="1"/>
  <c r="L25" i="1"/>
  <c r="L26" i="1"/>
  <c r="J33" i="1"/>
  <c r="J32" i="1" s="1"/>
  <c r="L32" i="1" s="1"/>
  <c r="J34" i="1"/>
  <c r="J35" i="1"/>
  <c r="L35" i="1" s="1"/>
  <c r="K33" i="1"/>
  <c r="K32" i="1" s="1"/>
  <c r="K34" i="1"/>
  <c r="K35" i="1"/>
  <c r="L34" i="1"/>
  <c r="J37" i="1"/>
  <c r="L37" i="1" s="1"/>
  <c r="J38" i="1"/>
  <c r="J36" i="1"/>
  <c r="K37" i="1"/>
  <c r="K38" i="1"/>
  <c r="K36" i="1" s="1"/>
  <c r="L36" i="1" s="1"/>
  <c r="L38" i="1"/>
  <c r="L40" i="1"/>
  <c r="L41" i="1"/>
  <c r="L42" i="1"/>
  <c r="L43" i="1"/>
  <c r="L50" i="1"/>
  <c r="L57" i="1"/>
  <c r="L58" i="1"/>
  <c r="L59" i="1"/>
  <c r="L60" i="1"/>
  <c r="L61" i="1"/>
  <c r="L62" i="1"/>
  <c r="L64" i="1"/>
  <c r="L65" i="1"/>
  <c r="L66" i="1"/>
  <c r="L68" i="1"/>
  <c r="L69" i="1"/>
  <c r="L71" i="1"/>
  <c r="L72" i="1"/>
  <c r="L73" i="1"/>
  <c r="L74" i="1"/>
  <c r="L75" i="1"/>
  <c r="L77" i="1"/>
  <c r="L78" i="1"/>
  <c r="L79" i="1"/>
  <c r="L80" i="1"/>
  <c r="L81" i="1"/>
  <c r="L83" i="1"/>
  <c r="L84" i="1"/>
  <c r="L92" i="1"/>
  <c r="L93" i="1"/>
  <c r="L96" i="1"/>
  <c r="L12" i="1"/>
  <c r="L13" i="1"/>
  <c r="I14" i="1"/>
  <c r="I15" i="1"/>
  <c r="I16" i="1"/>
  <c r="I19" i="1"/>
  <c r="I20" i="1"/>
  <c r="I21" i="1"/>
  <c r="I22" i="1"/>
  <c r="I23" i="1"/>
  <c r="I24" i="1"/>
  <c r="I25" i="1"/>
  <c r="I26" i="1"/>
  <c r="I31" i="1"/>
  <c r="G32" i="1"/>
  <c r="I32" i="1" s="1"/>
  <c r="I33" i="1"/>
  <c r="I34" i="1"/>
  <c r="I35" i="1"/>
  <c r="G36" i="1"/>
  <c r="I36" i="1"/>
  <c r="I37" i="1"/>
  <c r="I38" i="1"/>
  <c r="I40" i="1"/>
  <c r="I41" i="1"/>
  <c r="I42" i="1"/>
  <c r="I43" i="1"/>
  <c r="I49" i="1"/>
  <c r="I50" i="1"/>
  <c r="I51" i="1"/>
  <c r="I52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1" i="1"/>
  <c r="I72" i="1"/>
  <c r="I73" i="1"/>
  <c r="I74" i="1"/>
  <c r="I75" i="1"/>
  <c r="I77" i="1"/>
  <c r="I78" i="1"/>
  <c r="I79" i="1"/>
  <c r="I80" i="1"/>
  <c r="I81" i="1"/>
  <c r="I82" i="1"/>
  <c r="I83" i="1"/>
  <c r="I84" i="1"/>
  <c r="I91" i="1"/>
  <c r="I92" i="1"/>
  <c r="I93" i="1"/>
  <c r="I96" i="1"/>
  <c r="I97" i="1"/>
  <c r="I11" i="1"/>
  <c r="I12" i="1"/>
  <c r="I13" i="1"/>
  <c r="E14" i="1"/>
  <c r="E15" i="1"/>
  <c r="E16" i="1"/>
  <c r="E19" i="1"/>
  <c r="E20" i="1"/>
  <c r="E21" i="1"/>
  <c r="E25" i="1"/>
  <c r="E26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9" i="1"/>
  <c r="E50" i="1"/>
  <c r="E51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90" i="1"/>
  <c r="E91" i="1"/>
  <c r="E92" i="1"/>
  <c r="E93" i="1"/>
  <c r="E96" i="1"/>
  <c r="E97" i="1"/>
  <c r="E12" i="1"/>
  <c r="F36" i="1"/>
  <c r="H36" i="1"/>
  <c r="F32" i="1"/>
  <c r="H32" i="1"/>
  <c r="L70" i="1" l="1"/>
  <c r="L67" i="1"/>
  <c r="K55" i="1"/>
  <c r="D47" i="1"/>
  <c r="E48" i="1"/>
  <c r="N103" i="6"/>
  <c r="L97" i="6"/>
  <c r="M103" i="6"/>
  <c r="N115" i="6"/>
  <c r="M115" i="6"/>
  <c r="N131" i="6"/>
  <c r="L120" i="6"/>
  <c r="M131" i="6"/>
  <c r="D139" i="6"/>
  <c r="N142" i="6"/>
  <c r="M142" i="6"/>
  <c r="M143" i="6"/>
  <c r="J90" i="1"/>
  <c r="L91" i="1"/>
  <c r="I90" i="1"/>
  <c r="G89" i="1"/>
  <c r="I89" i="1" s="1"/>
  <c r="F93" i="6"/>
  <c r="E93" i="6"/>
  <c r="C92" i="6"/>
  <c r="G91" i="6"/>
  <c r="I92" i="6"/>
  <c r="J92" i="6"/>
  <c r="H10" i="1"/>
  <c r="J10" i="2"/>
  <c r="L11" i="2"/>
  <c r="J76" i="1"/>
  <c r="L76" i="1" s="1"/>
  <c r="L82" i="1"/>
  <c r="J55" i="1"/>
  <c r="L55" i="1" s="1"/>
  <c r="L56" i="1"/>
  <c r="J48" i="1"/>
  <c r="L49" i="1"/>
  <c r="G140" i="6"/>
  <c r="I48" i="1"/>
  <c r="G47" i="1"/>
  <c r="I47" i="1" s="1"/>
  <c r="F97" i="6"/>
  <c r="E97" i="6"/>
  <c r="E11" i="1"/>
  <c r="D10" i="1"/>
  <c r="L29" i="1"/>
  <c r="J28" i="1"/>
  <c r="L28" i="1" s="1"/>
  <c r="G210" i="2"/>
  <c r="I210" i="2" s="1"/>
  <c r="I10" i="2"/>
  <c r="J19" i="1"/>
  <c r="K19" i="1"/>
  <c r="K11" i="1" s="1"/>
  <c r="K10" i="1" s="1"/>
  <c r="L33" i="1"/>
  <c r="K14" i="3"/>
  <c r="K94" i="6"/>
  <c r="K112" i="6"/>
  <c r="C140" i="6"/>
  <c r="H141" i="6"/>
  <c r="I16" i="3"/>
  <c r="D16" i="3"/>
  <c r="E16" i="3" s="1"/>
  <c r="J16" i="3"/>
  <c r="C47" i="1"/>
  <c r="E47" i="1" s="1"/>
  <c r="K121" i="6"/>
  <c r="C6" i="6"/>
  <c r="I62" i="6"/>
  <c r="H36" i="6"/>
  <c r="K38" i="6"/>
  <c r="K19" i="6"/>
  <c r="L85" i="1"/>
  <c r="F11" i="4"/>
  <c r="G36" i="6"/>
  <c r="K36" i="6"/>
  <c r="N73" i="6"/>
  <c r="J123" i="6"/>
  <c r="J121" i="6" s="1"/>
  <c r="K52" i="1"/>
  <c r="K48" i="1" s="1"/>
  <c r="K47" i="1" s="1"/>
  <c r="M126" i="6"/>
  <c r="K86" i="1"/>
  <c r="L86" i="1" s="1"/>
  <c r="G6" i="6" l="1"/>
  <c r="I36" i="6"/>
  <c r="C88" i="1"/>
  <c r="K37" i="6"/>
  <c r="N38" i="6"/>
  <c r="M38" i="6"/>
  <c r="N121" i="6"/>
  <c r="K120" i="6"/>
  <c r="M120" i="6" s="1"/>
  <c r="M121" i="6"/>
  <c r="K16" i="3"/>
  <c r="K140" i="6"/>
  <c r="C139" i="6"/>
  <c r="E139" i="6" s="1"/>
  <c r="E140" i="6"/>
  <c r="M94" i="6"/>
  <c r="N94" i="6"/>
  <c r="K93" i="6"/>
  <c r="J11" i="1"/>
  <c r="L19" i="1"/>
  <c r="G139" i="6"/>
  <c r="J210" i="2"/>
  <c r="L210" i="2" s="1"/>
  <c r="L10" i="2"/>
  <c r="G88" i="1"/>
  <c r="C91" i="6"/>
  <c r="F92" i="6"/>
  <c r="E92" i="6"/>
  <c r="L90" i="1"/>
  <c r="J89" i="1"/>
  <c r="L89" i="1" s="1"/>
  <c r="F140" i="6"/>
  <c r="N120" i="6"/>
  <c r="K6" i="6"/>
  <c r="N36" i="6"/>
  <c r="M36" i="6"/>
  <c r="N19" i="6"/>
  <c r="M19" i="6"/>
  <c r="H6" i="6"/>
  <c r="J36" i="6"/>
  <c r="E6" i="6"/>
  <c r="C145" i="6"/>
  <c r="F6" i="6"/>
  <c r="L141" i="6"/>
  <c r="H140" i="6"/>
  <c r="J141" i="6"/>
  <c r="M112" i="6"/>
  <c r="N112" i="6"/>
  <c r="K88" i="1"/>
  <c r="K113" i="1" s="1"/>
  <c r="D88" i="1"/>
  <c r="D113" i="1" s="1"/>
  <c r="C10" i="4" s="1"/>
  <c r="G10" i="4" s="1"/>
  <c r="E10" i="1"/>
  <c r="I141" i="6"/>
  <c r="J47" i="1"/>
  <c r="L47" i="1" s="1"/>
  <c r="L48" i="1"/>
  <c r="H88" i="1"/>
  <c r="H113" i="1" s="1"/>
  <c r="E10" i="4" s="1"/>
  <c r="I10" i="1"/>
  <c r="J91" i="6"/>
  <c r="I91" i="6"/>
  <c r="F139" i="6"/>
  <c r="N97" i="6"/>
  <c r="M97" i="6"/>
  <c r="L92" i="6"/>
  <c r="L91" i="6" l="1"/>
  <c r="J140" i="6"/>
  <c r="H139" i="6"/>
  <c r="J139" i="6" s="1"/>
  <c r="L140" i="6"/>
  <c r="H145" i="6"/>
  <c r="J6" i="6"/>
  <c r="E91" i="6"/>
  <c r="F91" i="6"/>
  <c r="I140" i="6"/>
  <c r="K92" i="6"/>
  <c r="N92" i="6" s="1"/>
  <c r="M93" i="6"/>
  <c r="N93" i="6"/>
  <c r="N37" i="6"/>
  <c r="M37" i="6"/>
  <c r="N141" i="6"/>
  <c r="M141" i="6"/>
  <c r="E145" i="6"/>
  <c r="F145" i="6"/>
  <c r="K145" i="6"/>
  <c r="M6" i="6"/>
  <c r="N6" i="6"/>
  <c r="G113" i="1"/>
  <c r="I113" i="1" s="1"/>
  <c r="I88" i="1"/>
  <c r="I139" i="6"/>
  <c r="J10" i="1"/>
  <c r="L11" i="1"/>
  <c r="K139" i="6"/>
  <c r="M140" i="6"/>
  <c r="C113" i="1"/>
  <c r="E88" i="1"/>
  <c r="G145" i="6"/>
  <c r="I145" i="6" s="1"/>
  <c r="I6" i="6"/>
  <c r="B10" i="4" l="1"/>
  <c r="F10" i="4" s="1"/>
  <c r="E113" i="1"/>
  <c r="J88" i="1"/>
  <c r="L10" i="1"/>
  <c r="M145" i="6"/>
  <c r="N145" i="6"/>
  <c r="J145" i="6"/>
  <c r="M92" i="6"/>
  <c r="K91" i="6"/>
  <c r="M91" i="6" s="1"/>
  <c r="N140" i="6"/>
  <c r="L139" i="6"/>
  <c r="N139" i="6" s="1"/>
  <c r="N91" i="6"/>
  <c r="L88" i="1" l="1"/>
  <c r="J113" i="1"/>
  <c r="L113" i="1" s="1"/>
  <c r="M139" i="6"/>
</calcChain>
</file>

<file path=xl/comments1.xml><?xml version="1.0" encoding="utf-8"?>
<comments xmlns="http://schemas.openxmlformats.org/spreadsheetml/2006/main">
  <authors>
    <author>Svitlynec</author>
  </authors>
  <commentList>
    <comment ref="D18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26.10.2023 № 950
</t>
        </r>
      </text>
    </comment>
    <comment ref="D59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26.09.2023 № 850
</t>
        </r>
      </text>
    </comment>
    <comment ref="D61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26.10.2023 № 950
</t>
        </r>
      </text>
    </comment>
    <comment ref="D95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26.09.2023 № 850
</t>
        </r>
      </text>
    </comment>
    <comment ref="D163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 18.10.2023 № 924
(зміна назви)
</t>
        </r>
      </text>
    </comment>
    <comment ref="D166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21.07.2023 № 667
</t>
        </r>
      </text>
    </comment>
  </commentList>
</comments>
</file>

<file path=xl/sharedStrings.xml><?xml version="1.0" encoding="utf-8"?>
<sst xmlns="http://schemas.openxmlformats.org/spreadsheetml/2006/main" count="1317" uniqueCount="973">
  <si>
    <t>Реконструкція та реставрація інших об'єктів</t>
  </si>
  <si>
    <t>09</t>
  </si>
  <si>
    <t>Регіональна програма забезпечення права дитини на виховання у сімейному оточенні на 2018-2025 роки</t>
  </si>
  <si>
    <t xml:space="preserve">Управління містобудування та архітектури облдержадміністрації </t>
  </si>
  <si>
    <t>Плата за ліцензії на виробництво пального</t>
  </si>
  <si>
    <t>Податок з власників наземних, водних транспортних засобів та інших самохідних машин і механізмів</t>
  </si>
  <si>
    <t>КПКВ</t>
  </si>
  <si>
    <t>0127693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</si>
  <si>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</si>
  <si>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</si>
  <si>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</si>
  <si>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</si>
  <si>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</si>
  <si>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0123230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</si>
  <si>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</si>
  <si>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</si>
  <si>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</si>
  <si>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</si>
  <si>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</si>
  <si>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</si>
  <si>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</si>
  <si>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Податок на прибуток банківських організацій, включаючи філіали аналогічних організацій, розташованих на території України  </t>
  </si>
  <si>
    <t>Податок на прибуток страхових організацій, включаючи філіали аналогічних організацій, розташованих на території України  </t>
  </si>
  <si>
    <t>за 2023 рік</t>
  </si>
  <si>
    <t>Інформація про виконання обласного бюджету за 2022 та 2023 роки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</si>
  <si>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</si>
  <si>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</si>
  <si>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</si>
  <si>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0819210</t>
  </si>
  <si>
    <t>0819241</t>
  </si>
  <si>
    <t>0819242</t>
  </si>
  <si>
    <t>0819243</t>
  </si>
  <si>
    <t>0819244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</si>
  <si>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</si>
  <si>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</si>
  <si>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</si>
  <si>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10-1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</si>
  <si>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</si>
  <si>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Програма облаштування місць для тимчасового перебування внутрішньо переміщених осіб у Закарпатській області на 2022-2023 роки</t>
  </si>
  <si>
    <t xml:space="preserve">Програма діяльності державної установи Закарпатський обласний контактний центр на 2023-2025 роки </t>
  </si>
  <si>
    <t>Програма фінансової підтримки інформаційно-телекомунікаційної інфраструктури облдержадміністрації на 2023-2025 роки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</si>
  <si>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2023-2025 роки </t>
  </si>
  <si>
    <t>Програма розвитку освіти Закарпаття на 2023-2027 роки</t>
  </si>
  <si>
    <t>Обласна цільова програма національно-патріотичного виховання дітей та молоді на 2023-2025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</si>
  <si>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</si>
  <si>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Програма поліпшення надання медичної допомоги дітям, які страждають на хворобу Крона на 2023-2025 роки</t>
  </si>
  <si>
    <t>Регіональна програма соціальної підтримки ветеранів війни, військовослужбовців та членів їх сімей на 2023-2024 роки</t>
  </si>
  <si>
    <t>Програма компенсації відсоткової ставки за кредитами на придбання житла військовослужбовцям Збройних Сил України (за контрактом) в Закарпатській області на 2023-2027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</si>
  <si>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</si>
  <si>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</si>
  <si>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Цільова програма "Тепла оселя" з підтримки енергомодернізації багатоквартирних будинків у Закарпатській області, які беруть участь у програмі "ЕНЕРГОДІМ" державної установи "Фонд енергоефективність", на 2022-2023 роки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</si>
  <si>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</si>
  <si>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</si>
  <si>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</si>
  <si>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</si>
  <si>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</si>
  <si>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</si>
  <si>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Вишківська селищна територіальна громада</t>
  </si>
  <si>
    <t>Воловецька селищна територіальна громада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</si>
  <si>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</si>
  <si>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0713230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</si>
  <si>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</si>
  <si>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</si>
  <si>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</si>
  <si>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</si>
  <si>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2019800</t>
  </si>
  <si>
    <t>1219800</t>
  </si>
  <si>
    <t>Код ВКВ/ ТПКВКМБ</t>
  </si>
  <si>
    <t>Реконструкція корпусу спортзалу Міжгірської загальноосвітньої школи І-ІІІ ступенів №1 в смт.Міжгір'я вул.Шевченка,73, Міжгірського району Закарпатської області.Коригування</t>
  </si>
  <si>
    <t xml:space="preserve">Капітальний ремонт по заходах енергозбереження корпусу "А" Нижньоворітського закладу загальної середньої освіти І-ІІІ ступенів Нижньоворітської сільської ради Мукачівського району Закарпатської області по вул.Центральна,116 в с.Нижні Ворота </t>
  </si>
  <si>
    <t>Облаштування  укриття за адресою: Закарпатська область, Мукачівський район, м. Свалява, вул. Верховинська, 43А</t>
  </si>
  <si>
    <t>36</t>
  </si>
  <si>
    <t>Середнянська селищна територіальна громада</t>
  </si>
  <si>
    <t>Закупівля обладнання для ЦНАПу</t>
  </si>
  <si>
    <t>Синевірська сільська територіальна громада</t>
  </si>
  <si>
    <t>Капітальний ремонт даху  Синевирського закладу дошкільної освіти №1 Синевирської сільської ради за адресою: с. Синевир, 937, Хустського району, Закарпатської області</t>
  </si>
  <si>
    <t>Капітальний ремонт будівлі та приміщень Синевирської сільської ради за адресою: с. Синевир, буд.1066, Хустського району, Закарпатської області для влаштування Центру надання адміністративних послуг</t>
  </si>
  <si>
    <t>38</t>
  </si>
  <si>
    <t>39</t>
  </si>
  <si>
    <t>40</t>
  </si>
  <si>
    <t>Реконструкція даху Вільшинківської гімназії Тур‘є- Реметівської сільської ради за адресою с.Вільшинки,90</t>
  </si>
  <si>
    <t>41</t>
  </si>
  <si>
    <t>42</t>
  </si>
  <si>
    <t>Ужгородська міська територіальна громада</t>
  </si>
  <si>
    <t xml:space="preserve">Поточний ремонт даху Державного навчального закладу "Ужгородський центр професійно-технічної освіти" </t>
  </si>
  <si>
    <t>Співфінансування об‘єкту: "Нове будівництво магістрального самопливного колектора дощової каналізації діаметром 800 мм по вулицях Юлія Ревая, Олександра Хіри та Петра Лінтура в м. Ужгород"</t>
  </si>
  <si>
    <t>43</t>
  </si>
  <si>
    <t xml:space="preserve"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роки </t>
  </si>
  <si>
    <t xml:space="preserve">Програма підвищення ефективності забезпечення безпеки учасників судового процесу, підтримання громадського порядку у судах та охорони приміщень суду на території Закарпатської області на 2021-2025 роки </t>
  </si>
  <si>
    <t xml:space="preserve">Програма підтримки державної установи "Закарпатська установа виконання покарань (№9) "Західного міжрегіонального управління з питань виконання кримінальних покарань Міністерства юстиції" на 2023 рік </t>
  </si>
  <si>
    <t xml:space="preserve">Програма підвищення ефективності діяльності Територіального управління БЕБ у Закарпатській області на 2023-2025 роки </t>
  </si>
  <si>
    <t xml:space="preserve">Програма покращення матеріально-технічного забезпечення для прикордонних підрозділів 6 прикордонного загону, які дислокуються в межах Волинської області на 2023 рік </t>
  </si>
  <si>
    <t xml:space="preserve">Програмапідвищення ефективності діяльності Управління патрульної поліції в Закарпатській області Департаменту патрульної поліції на 2022-2024 роки </t>
  </si>
  <si>
    <t xml:space="preserve">Програма профілактики злочинності на території Закарпатської області на 2021-2025 роки </t>
  </si>
  <si>
    <t xml:space="preserve">Програми підвищення спроможності та поліпшення умов несення служби у відділах та відділеннях інспекторів прикордонної служби на українсько-угорському, українсько-румунському державних кордонах (на ділянці відповідальності 27 прикордонного загону), розташованих на території Закарпатської області, на 2022 – 2024 роки </t>
  </si>
  <si>
    <t xml:space="preserve">Програма підвищення спроможності та поліпшення умов несення служби у відділеннях інспекторів прикордонної служби на українсько-угорському та українсько-словацькому державних кордонах (на ділянці відповідальності 94 прикордонного загону), розташованих на території Закарпатської області, на 2021-2023 роки </t>
  </si>
  <si>
    <t xml:space="preserve">Регіональна програма боротьби з тероризмом, контрабандою, організованою злочинністю та корупцією на 2021-2023 роки </t>
  </si>
  <si>
    <t xml:space="preserve">Програма підтримки Територіального управління Державного бюро розслідувань, розташованого у місті Львові на 2023-2024 роки </t>
  </si>
  <si>
    <t>Програма поліпшення матеріально-технічного забезпечення та підтримки військових частин на 2023 рік</t>
  </si>
  <si>
    <t>Програма підтримки управління стратегічних розслідувань в Закарпатській області Департаменту стратегічних розслідувань Національної поліції України на 2023-2026 роки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</si>
  <si>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</si>
  <si>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</si>
  <si>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</si>
  <si>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</si>
  <si>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</si>
  <si>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</si>
  <si>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</si>
  <si>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</si>
  <si>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</si>
  <si>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</si>
  <si>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</si>
  <si>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</si>
  <si>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1019800</t>
  </si>
  <si>
    <t>1510000</t>
  </si>
  <si>
    <t>1610000</t>
  </si>
  <si>
    <t>1617370</t>
  </si>
  <si>
    <t>1619800</t>
  </si>
  <si>
    <t>1910000</t>
  </si>
  <si>
    <t>1917461</t>
  </si>
  <si>
    <t>1917462</t>
  </si>
  <si>
    <t>1919800</t>
  </si>
  <si>
    <t>2310000</t>
  </si>
  <si>
    <t>2318410</t>
  </si>
  <si>
    <t>2318420</t>
  </si>
  <si>
    <t>2319800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</si>
  <si>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</si>
  <si>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</si>
  <si>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</si>
  <si>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</si>
  <si>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</si>
  <si>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</si>
  <si>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Повернення бюджетних коштів з депозитів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</si>
  <si>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</si>
  <si>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</si>
  <si>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</si>
  <si>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</si>
  <si>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</si>
  <si>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</si>
  <si>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</si>
  <si>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</si>
  <si>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</si>
  <si>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</si>
  <si>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Централізовані заходи з лікування хворих на цукровий та нецукровий діабет</t>
  </si>
  <si>
    <t>Централізовані заходи з лікування онкологічних хворих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</si>
  <si>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</si>
  <si>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</si>
  <si>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</si>
  <si>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</si>
  <si>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Пилипецька сільська територіальна громада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</si>
  <si>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</si>
  <si>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</si>
  <si>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</si>
  <si>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Районний бюджет Мукачівського району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</si>
  <si>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</si>
  <si>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</si>
  <si>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</si>
  <si>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</si>
  <si>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</si>
  <si>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</si>
  <si>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</si>
  <si>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</si>
  <si>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</si>
  <si>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</si>
  <si>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Надходження в рамках програм допомоги урядів іноземних держав, міжнародних організацій, донорських установ</t>
  </si>
  <si>
    <t>Відповідальний виконавець - комунальна установа «Управління спільною власністю територіальних громад» Закарпатської обласної ради (Програма проведення заходів із ліквідації комунальних підприємств Закарпатської обласної ради на 2020-2025 роки)</t>
  </si>
  <si>
    <t>0127110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</si>
  <si>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</si>
  <si>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</si>
  <si>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Програма підтримки розвитку інформаційної галузі Закарпаття на 2021-2023 роки </t>
  </si>
  <si>
    <t>3200</t>
  </si>
  <si>
    <t>Капітальні трансферти</t>
  </si>
  <si>
    <t>3210</t>
  </si>
  <si>
    <t>0127321</t>
  </si>
  <si>
    <t>0127325</t>
  </si>
  <si>
    <t>Будівництво споруд,установ та закладів фізичної культури і спорту</t>
  </si>
  <si>
    <t>1517384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</si>
  <si>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</si>
  <si>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2819740</t>
  </si>
  <si>
    <t>Субвенція з місцевого бюджету на здійснення природоохоронних заходів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</si>
  <si>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</si>
  <si>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</si>
  <si>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</si>
  <si>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</si>
  <si>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</si>
  <si>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</si>
  <si>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</si>
  <si>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</si>
  <si>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</si>
  <si>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</si>
  <si>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</si>
  <si>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</si>
  <si>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</si>
  <si>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</si>
  <si>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0213241</t>
  </si>
  <si>
    <t>0216090</t>
  </si>
  <si>
    <t>0217413</t>
  </si>
  <si>
    <t>0218220</t>
  </si>
  <si>
    <t>0219800</t>
  </si>
  <si>
    <t>0610000</t>
  </si>
  <si>
    <t>0611120</t>
  </si>
  <si>
    <t>0619310</t>
  </si>
  <si>
    <t>0619330</t>
  </si>
  <si>
    <t>0619800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</si>
  <si>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</si>
  <si>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</si>
  <si>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</si>
  <si>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</si>
  <si>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</si>
  <si>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</si>
  <si>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</si>
  <si>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</si>
  <si>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0712100</t>
  </si>
  <si>
    <t>0712130</t>
  </si>
  <si>
    <t>0712142</t>
  </si>
  <si>
    <t>0712144</t>
  </si>
  <si>
    <t>0712145</t>
  </si>
  <si>
    <t>0712151</t>
  </si>
  <si>
    <t>0712152</t>
  </si>
  <si>
    <t>0719800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</si>
  <si>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</si>
  <si>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</si>
  <si>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</si>
  <si>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</si>
  <si>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</si>
  <si>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</si>
  <si>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</si>
  <si>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</si>
  <si>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</si>
  <si>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</si>
  <si>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</si>
  <si>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</si>
  <si>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</si>
  <si>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</si>
  <si>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0819800</t>
  </si>
  <si>
    <t>0913111</t>
  </si>
  <si>
    <t>0913112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</si>
  <si>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</si>
  <si>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</si>
  <si>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</si>
  <si>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</si>
  <si>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</si>
  <si>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</si>
  <si>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</si>
  <si>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</si>
  <si>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</si>
  <si>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</si>
  <si>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</si>
  <si>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% виконання 2023 року до 2022 року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</si>
  <si>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</si>
  <si>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</si>
  <si>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</si>
  <si>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</si>
  <si>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</si>
  <si>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</si>
  <si>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</si>
  <si>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0118410</t>
  </si>
  <si>
    <t>0611021</t>
  </si>
  <si>
    <t>0611022</t>
  </si>
  <si>
    <t>0611023</t>
  </si>
  <si>
    <t>0611024</t>
  </si>
  <si>
    <t>0611031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</si>
  <si>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</si>
  <si>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</si>
  <si>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</si>
  <si>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</si>
  <si>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</si>
  <si>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</si>
  <si>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</si>
  <si>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</si>
  <si>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</si>
  <si>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</si>
  <si>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</si>
  <si>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</si>
  <si>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</si>
  <si>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</si>
  <si>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</si>
  <si>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</si>
  <si>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</si>
  <si>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</si>
  <si>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</si>
  <si>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1517321</t>
  </si>
  <si>
    <t>0813171</t>
  </si>
  <si>
    <t>1011101</t>
  </si>
  <si>
    <t>1011102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</si>
  <si>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</si>
  <si>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</si>
  <si>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субвенції з  державного бюджету</t>
  </si>
  <si>
    <t>Фінансова підтримка засобів масової інформації</t>
  </si>
  <si>
    <t>Інші заходи у сфері засобів масової інформації</t>
  </si>
  <si>
    <t>Всього по місцевих бюджетах</t>
  </si>
  <si>
    <t>Вільховецька сільська територіальна громада</t>
  </si>
  <si>
    <t>Довжанська сільська територіальна громада</t>
  </si>
  <si>
    <t>Кам`янська сільська територіальна громада</t>
  </si>
  <si>
    <t>Великолучківська сільська територіальна громада</t>
  </si>
  <si>
    <t>Виноградівська міська територіальна громада</t>
  </si>
  <si>
    <t>Драгівська сільська територіальна громада</t>
  </si>
  <si>
    <t>Дубриницько-Малоберезнянська сільська територіальна громада</t>
  </si>
  <si>
    <t xml:space="preserve"> Рахівська міська територіальна громада</t>
  </si>
  <si>
    <t>Тересвянська селищна територіальна громада</t>
  </si>
  <si>
    <t>Тур`є-Реметівська сільська територіальна громада</t>
  </si>
  <si>
    <t>Білківська сільська територіальна громада</t>
  </si>
  <si>
    <t>Інші заходи у сфері зв`язку, телекомунікації та інформатики</t>
  </si>
  <si>
    <t>0217530</t>
  </si>
  <si>
    <t>Надання загальної середньої освіти закладами загальної середньої освіти за рахунок коштів місцевого бюджету</t>
  </si>
  <si>
    <t>Проведення нормативної грошової оцінки земель населених пунктів</t>
  </si>
  <si>
    <t>Тячівська міська територіальна громада</t>
  </si>
  <si>
    <t>Міжгірська селищна територіальна громада</t>
  </si>
  <si>
    <t>Свалявська міська територіальна громада</t>
  </si>
  <si>
    <t>Хустська міська територіальна громада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</si>
  <si>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</si>
  <si>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</si>
  <si>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</si>
  <si>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</si>
  <si>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</si>
  <si>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Капітальний ремонт щодо покращення енергозбереження будівлі Греблянської гімназії за адресою:Закарпатська область, Хустський район, с.Гребля,293 (утеплення фасадів) - виготовлення проектно-кошторисної документації</t>
  </si>
  <si>
    <t>Реконструкція будівлі Кам‘янської сільської ради під ЦНАП по вул. Українській,1 в с. Кам‘янське, Закарпатська область. Коригування</t>
  </si>
  <si>
    <t>Нове будівництво індивідуальних житлових будинків для багатодітних сімей каркасно-панельного типу в селі Арданово, №397 А, Берегівського району, Закарпатської області</t>
  </si>
  <si>
    <t>Батівська селищна територіальна громада</t>
  </si>
  <si>
    <t>Реконструкція спортивного майданчика з влаштуванням штучного покриття на території Сернянської ЗОШ І-ІІ ступенів, за адресою: с.Серне, вул.Ракоці,96</t>
  </si>
  <si>
    <t>Бедевлянська сільська територіальна громада</t>
  </si>
  <si>
    <t>Реконструкція даху із встановленням сонячних панелей задля енергозбереження будівлі сільського будинку культури в с.Бедевля вул.Волошина,11, Тячівського району (виготовлення проектно-кошторисної документації)</t>
  </si>
  <si>
    <t>Великоберезька сільська територіальна громада</t>
  </si>
  <si>
    <t>Послуги по ліквідації заторів від пластику та побутового сміття на р.Боржава с.Квасово Берегівського району Закарпатської області</t>
  </si>
  <si>
    <t>Реконструкція будинку культури за адресою: вул.Центральна,35, село Великі Лучки, Мукачівський район Закарпатська область (виготовлення проектно-кошторисної документації)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</si>
  <si>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</si>
  <si>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0619380</t>
  </si>
  <si>
    <t>Уточнений план на 2023 рік
(розпис)</t>
  </si>
  <si>
    <t>Уточнений план на 2023 рік 
(кошторис - власні надходження)</t>
  </si>
  <si>
    <t>Уточнений план на 2023 рік (спецфонд кошторисні призначення)</t>
  </si>
  <si>
    <t>Податок на доходи фізичних осіб із доходів спеціалістів резидента Дія Сіті</t>
  </si>
  <si>
    <t>11011200</t>
  </si>
  <si>
    <t>2017530</t>
  </si>
  <si>
    <t>1217640</t>
  </si>
  <si>
    <t>Заходи з енергозбереження</t>
  </si>
  <si>
    <t>3018240</t>
  </si>
  <si>
    <t>2619800</t>
  </si>
  <si>
    <t>2719720</t>
  </si>
  <si>
    <t>Субвенція з місцевого бюджету на виконання інвестиційних проектів</t>
  </si>
  <si>
    <t>2719770</t>
  </si>
  <si>
    <t>Інші заходи, пов`язані з економічною діяльністю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</si>
  <si>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</si>
  <si>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</si>
  <si>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</si>
  <si>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</si>
  <si>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</si>
  <si>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</si>
  <si>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</si>
  <si>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</si>
  <si>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</si>
  <si>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</si>
  <si>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</si>
  <si>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</si>
  <si>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</si>
  <si>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Управління цивільного захисту Закарпатської обласної державної адміністрації</t>
  </si>
  <si>
    <t>Департамент фінансів Закарпатської обласної державної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</si>
  <si>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</si>
  <si>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41030500</t>
  </si>
  <si>
    <t>41031300</t>
  </si>
  <si>
    <t>41031900</t>
  </si>
  <si>
    <t>41032800</t>
  </si>
  <si>
    <t>41032900</t>
  </si>
  <si>
    <t>41033000</t>
  </si>
  <si>
    <t>41033900</t>
  </si>
  <si>
    <t>41035400</t>
  </si>
  <si>
    <t>41035600</t>
  </si>
  <si>
    <t>41036100</t>
  </si>
  <si>
    <t>1919730</t>
  </si>
  <si>
    <t>Регіональна програма розвитку автомобільних доріг загального користування місцевого значення на 2023-2026 роки</t>
  </si>
  <si>
    <t>Інформація про використання коштів субвенцій з обласного бюджету у 2023 році</t>
  </si>
  <si>
    <t>Код програмної класифікації видатків та кредитування місцевих бюджетів</t>
  </si>
  <si>
    <t>Отримано з обласного бюджету за січень-грудень</t>
  </si>
  <si>
    <t>Касові видатки</t>
  </si>
  <si>
    <t>Невикористані субвенції, які зберігаються на рахунку для здійснення відповідних витрат у 2024 році</t>
  </si>
  <si>
    <t>Сума повернутих коштів до обласного бюджету</t>
  </si>
  <si>
    <t>Причини не використання коштів</t>
  </si>
  <si>
    <t>Районний бюджет Тячівського району</t>
  </si>
  <si>
    <t>Районний бюджет Хустського району</t>
  </si>
  <si>
    <t>Розпорядник коштів (районна рада) зняла фінансові зобов"язання</t>
  </si>
  <si>
    <t>Підрядником не надані акти про виконання робіт, роботи продовжуються</t>
  </si>
  <si>
    <t>Субвенція з державного бюджету місцевим бюджетам на проектування, відновлення, будівництво, модернізацію, облаштування, ремонт об`єктів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</t>
  </si>
  <si>
    <t>Капітальний ремонт даху будівлі центру надання соціальних послуг Нижньоворітської сільської ради для тимчасового проживання внутрішньо переміщених осіб по вул.Центральна, буд.93 в с.Нижні Ворота Мукачівського району Закарпатської області</t>
  </si>
  <si>
    <t>Капітальний ремонт нежитлової будівлі Пилипецької сільської ради для розміщення внутрішньо переміщених (евакуйованих) осіб в с.Ізки, буд.147, Хустського району Закарпатської області</t>
  </si>
  <si>
    <t>29</t>
  </si>
  <si>
    <t>Співфінансування проекту міжнародної технічної допомоги Європейського Союзу "Стале управління водними ресурсами: шлях до відродження Західної України та Східної Польщі" в рамках Програми Intertg Next Poiand-Ukraine 2021-2027</t>
  </si>
  <si>
    <t>Капітальний ремонт даху Свалявського закладу дошкільної освіти №6 Свалявської міської ради в м. Свалява по вул. Київській, 6</t>
  </si>
  <si>
    <t>Придбання мамографічного апарату для  КНП "Свалявська міська лікарня"</t>
  </si>
  <si>
    <t>Реконструкція будівлі сільської ради із добудовою центру безпеки Ставненської сільської ради: с.Волосянка, 301-"А", Ставненська територіальна громада, Ужгородський район,Закарпатська область</t>
  </si>
  <si>
    <t>31</t>
  </si>
  <si>
    <t>Розробка  детального плану території для  влаштування індустріального парку в смт.Тересва , обмеженого залізничною колією віл. Марамороська та дамбою від р. Тиса" Тячівського району Закарпатської області</t>
  </si>
  <si>
    <t>32</t>
  </si>
  <si>
    <t>Поточний ремонт даху Тур'є -Реметівського закладу загальної середньої освіти І-ІІІ ступенів пошкодженого внаслідок інтенсивних опадів 16-18 вересня 2022 року</t>
  </si>
  <si>
    <t>Реконструкція частини адмінбудівлі під Тур‘я Пасіцький ЗДО Тур‘є-Реметівської сільської ради за адресою: Закарпатська область Ужгородський район, село Тур‘я Пасіка, вул. Турянська,33</t>
  </si>
  <si>
    <t>Реконструкція будівлі під Туричківську гімназію Тур‘є-Реметівської сільської ради за адресою: Закарпатська область Ужгородський район, село Турички, вул. Центральна 32 А</t>
  </si>
  <si>
    <t>Поточний ремонт частини даху Вільшинківської гімназії Тур‘є- Реметівської сільської ради за адресою с.Вільшинки,90</t>
  </si>
  <si>
    <t>33</t>
  </si>
  <si>
    <t>Реконструкція існуючого пішоходного моста з влаштуванням пішоходно-транспортного по вул.Колюшева в с.Угля, Тячівського району (коригування)</t>
  </si>
  <si>
    <t>34</t>
  </si>
  <si>
    <t>Усть-Чорнянська селищна територіальна громада</t>
  </si>
  <si>
    <t>Виконання судового рішення щодо погашення заборгованості перед ПрАТ Виноградівська ПМК №78 за виконані роботи по об'єкту "Берегоукріплення правого берега р.Тересва в смт.Усть-Чорна біля стадіону Тячівського району (реконструкція)". Коригування</t>
  </si>
  <si>
    <t>35</t>
  </si>
  <si>
    <t>Будівництво корпусів Рокосівської ЗОШ І-ІІІ ст. в с. Рокосово  Хустського району.  Коригування</t>
  </si>
  <si>
    <t>41036400</t>
  </si>
  <si>
    <t>41037300</t>
  </si>
  <si>
    <t>Субвенція з місцевого бюджету на співфінансування інвестиційних проектів</t>
  </si>
  <si>
    <t>41053700</t>
  </si>
  <si>
    <t>41053900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</si>
  <si>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</si>
  <si>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0611210</t>
  </si>
  <si>
    <t>Виконання заходів щодо придбання шкільних автобусів за рахунок субвенції з державного бюджету місцевим бюджетам</t>
  </si>
  <si>
    <t>0611251</t>
  </si>
  <si>
    <t>0611252</t>
  </si>
  <si>
    <t>Регіональна програма розвитку фізичної культури і спорту на 2021-2024 роки</t>
  </si>
  <si>
    <t xml:space="preserve">Програма створення та впровадження містобудівного кадастру Закарпатської області на 2019-2023 роки 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</si>
  <si>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</si>
  <si>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</si>
  <si>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</si>
  <si>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</si>
  <si>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</si>
  <si>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</si>
  <si>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</si>
  <si>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</si>
  <si>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</si>
  <si>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</si>
  <si>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 xml:space="preserve">Інформація про фінансування програм із обласного бюджету у 2023 році </t>
  </si>
  <si>
    <t>Управління цифрового розвитку, цифрових трансформацій і цифровізації облдержадміністрації</t>
  </si>
  <si>
    <t>Регіональна програма інформатизації Цифрове Закарпаття  на 2023-2025 роки</t>
  </si>
  <si>
    <t>Програма підтримки фінансово-господарської діяльності КП "Закарпатський інформаційно-аналітичний центр" Закарпатської обласної ради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</si>
  <si>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</si>
  <si>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</si>
  <si>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Програма будівництва (придбання) житла у Закарпатській області на 2023-2026 роки</t>
  </si>
  <si>
    <t>Комплексна соціально-економічна програма забезпечення молоді, учасників АТО/ООС та внутрішньо переміщених осіб житлом у Закарпатській області на 2023-2027 роки</t>
  </si>
  <si>
    <t>Регіональна програма підготовки населення до національного спротиву на 2023-2027 роки ( КУ "Закарпатський обласний центр підготовки населення до національного спротиву")</t>
  </si>
  <si>
    <t>Комплексна програма розвитку цивільного захисту Закарпатської області на 2020 - 2024 роки (Навчально- методичний центр цивільного захисту та безпеки життєдіяльності Закарпатської області)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</si>
  <si>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</si>
  <si>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</si>
  <si>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 пункту 1 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 пунктом 10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</si>
  <si>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Верхньокоропецька сільська територіальна громада</t>
  </si>
  <si>
    <t>Колочавська сільська територіальна громада</t>
  </si>
  <si>
    <t>Управління капітального будівництва Закарпатської обласної державної адміністрації</t>
  </si>
  <si>
    <t>Програма підтримки видання творів місцевих авторів, популяризації закарпатської книги та сприяння книгорозповсюдженню на 2021-2023 роки</t>
  </si>
  <si>
    <t>Обласна цільова програма "Власний дім" на 2021-2025 роки</t>
  </si>
  <si>
    <t>Програма розвитку і підтримки тваринництва та переробки сільськогосподарської продукції в області на 2021-2025 роки</t>
  </si>
  <si>
    <t>Програма розвитку та підтримки галузі рослинництва в області на 2021-2025 роки</t>
  </si>
  <si>
    <t>Програма розвитку транскордонного співробітництва Закарпатської області на 2021-2027 роки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</si>
  <si>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дотації з державного бюджету</t>
  </si>
  <si>
    <t>0719770</t>
  </si>
  <si>
    <t>1517325</t>
  </si>
  <si>
    <t>Розміщення бюджетних коштів на депозитах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</si>
  <si>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</si>
  <si>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</si>
  <si>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</si>
  <si>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</si>
  <si>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</si>
  <si>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№ п/п</t>
  </si>
  <si>
    <t>Назва адміністративно-територіальних одиниць/ напрямку субвенції</t>
  </si>
  <si>
    <t>Уточнений план на рік</t>
  </si>
  <si>
    <t>1</t>
  </si>
  <si>
    <t>Обласна програма боротьби з онкологічними захворюваннями на період до 2026 року</t>
  </si>
  <si>
    <t>0813121
0813122
0813123
0813241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</si>
  <si>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</si>
  <si>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20</t>
  </si>
  <si>
    <t>Регіональна програма із забезпечення участі громадськості у формуванні та реалізації державної політики і вивчення суспільної думки на 2022-2024 роки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</si>
  <si>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</si>
  <si>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2417110
2418311</t>
  </si>
  <si>
    <t>2818340
2819740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</si>
  <si>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</si>
  <si>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</si>
  <si>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</si>
  <si>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</si>
  <si>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</si>
  <si>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</si>
  <si>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Податки на власність</t>
  </si>
  <si>
    <t>Субвенція з місцевого бюджету за рахунок залишку коштів освітньої субвенції, що утворився на початок бюджетного періоду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</si>
  <si>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</si>
  <si>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</si>
  <si>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</si>
  <si>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Програма розвитку туризму і курортів у Закарпатській області на 2021-2023 роки</t>
  </si>
  <si>
    <t>Програма розвитку малого та середнього підприємництва у Закарпатській області 2021-2023 роки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</si>
  <si>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</si>
  <si>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убвенція з місцевого бюджету на проектування, відновлення.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</si>
  <si>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</si>
  <si>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</si>
  <si>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</si>
  <si>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</si>
  <si>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Заходи та роботи з мобілізаційної підготовки місцевого значення</t>
  </si>
  <si>
    <t>Субвенція з місцевого бюджету державному бюджету на виконання програм соціально-економічного розвитку регіонів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</si>
  <si>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</si>
  <si>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</si>
  <si>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</si>
  <si>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</si>
  <si>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Стоматологічна допомога населенню</t>
  </si>
  <si>
    <t xml:space="preserve">Управління цивільного захисту облдержадміністрації </t>
  </si>
  <si>
    <t>Проведення належної медико-соціальної експертизи (МСЕК)</t>
  </si>
  <si>
    <t>Будівництво 1 споруд, установ та закладів фізичної культури і спорту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</si>
  <si>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</si>
  <si>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</si>
  <si>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</si>
  <si>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</si>
  <si>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</si>
  <si>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</si>
  <si>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</si>
  <si>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</si>
  <si>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</si>
  <si>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</si>
  <si>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</si>
  <si>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</si>
  <si>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Виконання на звітну дату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</si>
  <si>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</si>
  <si>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</si>
  <si>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</si>
  <si>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</si>
  <si>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</si>
  <si>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</si>
  <si>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</si>
  <si>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</si>
  <si>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</si>
  <si>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</si>
  <si>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</si>
  <si>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</si>
  <si>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</si>
  <si>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Субвенції з місцевого бюджету на співфінансування інвестиційних проектів</t>
  </si>
  <si>
    <t>Надання реабілітаційних послуг особам з інвалідністю та дітям з інвалідністю</t>
  </si>
  <si>
    <t>2419800</t>
  </si>
  <si>
    <t>2510000</t>
  </si>
  <si>
    <t>2517630</t>
  </si>
  <si>
    <t>2519800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</si>
  <si>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</si>
  <si>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</si>
  <si>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</si>
  <si>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</si>
  <si>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</si>
  <si>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</si>
  <si>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</si>
  <si>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</si>
  <si>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</si>
  <si>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</si>
  <si>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</si>
  <si>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</si>
  <si>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</si>
  <si>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</si>
  <si>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</si>
  <si>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</si>
  <si>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</si>
  <si>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</si>
  <si>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</si>
  <si>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</si>
  <si>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</si>
  <si>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</si>
  <si>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</si>
  <si>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0217693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</si>
  <si>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</si>
  <si>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</si>
  <si>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</si>
  <si>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</si>
  <si>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</si>
  <si>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Програма охорони культурної спадщини Закарпатської області на 2021-2023 роки</t>
  </si>
  <si>
    <t>Регіональна програма «Молодь Закарпаття» на 2021-2025 роки</t>
  </si>
  <si>
    <t xml:space="preserve">Уточнений план на 2023 рік </t>
  </si>
  <si>
    <t>Забезпечення належних умов функціонування та виконання наданих законодавством повноважень апарату ради</t>
  </si>
  <si>
    <t>2</t>
  </si>
  <si>
    <t>Районний бюджет Рахівського району</t>
  </si>
  <si>
    <t>Капітальний ремонт крівлі адмінбудівлі в м.Рахів, вул. Миру, 30</t>
  </si>
  <si>
    <t>3</t>
  </si>
  <si>
    <t>Проведення нормативної грошової оцінки земель населених пунктів, у тому числі погашення кредиторської заборгованості, що утворилася на 01.01.2023 року</t>
  </si>
  <si>
    <t>4</t>
  </si>
  <si>
    <t>Нове будівництво каркасно-панельного багатоквартирного будинку по вулиці Вербова,2 в м.Тячів Закарпатської області для облаштування місць тимчасового проживання внутрішньо переміщених та евакуйованих осіб, які працевлаштовані на території Тячівської ТГ</t>
  </si>
  <si>
    <t>Капітальний ремонт приміщень третього поверху будівлі комунальної власності (АГК Тячівська РЛ) для облаштування реабілітаційного відділення за адресою: Закарпатська область, Тячівський район, м.Тячів, вул. Нересенська,48</t>
  </si>
  <si>
    <t>Капітальний ремонт об‘єкту нерухомого майна комунальної власностіТячівської міської ради - Тячівського районного територіального центру комплектування та соціальної підтримки по вул. Незалежності, 49 в м.Тячів Закарпатської області</t>
  </si>
  <si>
    <t>5</t>
  </si>
  <si>
    <t>Іршавська  міська територіальна громада</t>
  </si>
  <si>
    <t>Поточний ремонт восьми палат травматологічного відділення КНП "Іршавська міська лікарня"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</si>
  <si>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</si>
  <si>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</si>
  <si>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</si>
  <si>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</si>
  <si>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</si>
  <si>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</si>
  <si>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</si>
  <si>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</si>
  <si>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</si>
  <si>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</si>
  <si>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</si>
  <si>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</si>
  <si>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</si>
  <si>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</si>
  <si>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</si>
  <si>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</si>
  <si>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</si>
  <si>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</si>
  <si>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</si>
  <si>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</si>
  <si>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</si>
  <si>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</si>
  <si>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</si>
  <si>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</si>
  <si>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</si>
  <si>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</si>
  <si>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</si>
  <si>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</si>
  <si>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</si>
  <si>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придбання шкільних автобусів</t>
  </si>
  <si>
    <t>Субвенція з державного бюджету місцевим бюджетам на облаштування безпечних умов у закладах загальної середньої освіти</t>
  </si>
  <si>
    <t>Субвенція з державного бюджету місцевим бюджетам на виконання окремих заходів з реалізації соціального проекту «Активні парки - локації здорової України»</t>
  </si>
  <si>
    <t>Департамент фінансів облдержадміністрації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</si>
  <si>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</si>
  <si>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</si>
  <si>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</si>
  <si>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</si>
  <si>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Будівництво медичних установ та закладів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</si>
  <si>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</si>
  <si>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</si>
  <si>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</si>
  <si>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</si>
  <si>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</si>
  <si>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</si>
  <si>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</si>
  <si>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</si>
  <si>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0128230</t>
  </si>
  <si>
    <t>Інші заходи громадського порядку та безпеки</t>
  </si>
  <si>
    <t>Заходи та роботи з територіальної оборони</t>
  </si>
  <si>
    <t>1617700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</si>
  <si>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</si>
  <si>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</si>
  <si>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</si>
  <si>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</si>
  <si>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Програми і централізовані заходи боротьби з туберкульозом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</si>
  <si>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</si>
  <si>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</si>
  <si>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</si>
  <si>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</si>
  <si>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</si>
  <si>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</si>
  <si>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</si>
  <si>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</si>
  <si>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</si>
  <si>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</si>
  <si>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</si>
  <si>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</si>
  <si>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</si>
  <si>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збори за забруднення навколишнього природного середовища до Фонду охорони навколишнього природного середовища</t>
  </si>
  <si>
    <t>При проведенні тендерних процедур переможцем відкритих торгів заявлена менша вартість виконання робіт</t>
  </si>
  <si>
    <t>Реконструкція гінекологічного віділення під терапивтичне відділення КНП "Перечинська лікарня" Перечинської міської ради за адресою м.Перечин вул.Ужанська,8</t>
  </si>
  <si>
    <t>Роботи частково виконані, водночас не завершені. Договір з підрядником продовжено на 2024 рік</t>
  </si>
  <si>
    <t>Роботи частково виконані, водночас не завершені. Планується укладання договору на залишок робіт</t>
  </si>
  <si>
    <t>Роботи виконані згідно договору</t>
  </si>
  <si>
    <t>-</t>
  </si>
  <si>
    <t xml:space="preserve">Відсутність актів виконаних робіт. </t>
  </si>
  <si>
    <t>Будівництво спортивно-ігрового майданчика  із штучним резиновим покриттям за адресою: с.Арданово (біля амбулаторії), Берегівського району, Закарпатської області для підготовки метального здоров'я та здорового способу життя ВПО та жителів громади</t>
  </si>
  <si>
    <t>Оплата проводилась згідно виставлених рахунків</t>
  </si>
  <si>
    <t>Великодобронська сільська територіальна громада</t>
  </si>
  <si>
    <t>Придбання обладнання для дошкільних закладів освіти з метою належної підготовки до опалювального сезону</t>
  </si>
  <si>
    <t>Поточний  ремонт вул. Верхній Кінець, від під'їзду до пам'ятки  архітектури XVІІІ ст. церкви Святого Духа до буд. 466 б, в селі Гукливий Мукачівського району Закарпатської області</t>
  </si>
  <si>
    <t>відсутність фактичних нарахувань</t>
  </si>
  <si>
    <t>пізно проведені торги</t>
  </si>
  <si>
    <t>Заміна вікон та дверей (по технології енергозбереження) у Становецькій початковій школі Хустського району Закарпатської області за адресою: с.Становець, вул.Становець,106 (капітальний ремонт)</t>
  </si>
  <si>
    <t>Капітальний ремонт харчоблоку у Золотарівському ліцеї Хустського району Закарпатської області за адресою: с.Золотарьово, вул.Центральна,68</t>
  </si>
  <si>
    <t>Заміна вікон та дверей (по технології енергозбереження) у Золотарівському ліцеї Хустського району Закарпатської області за адресою: с.Золотарьово, вул.Центральна,68 (капітальний ремонт)</t>
  </si>
  <si>
    <t xml:space="preserve"> підрядчик  виконав роботи на вказану суму </t>
  </si>
  <si>
    <t>Заміна вікон та дверей (по технології енергозбереження) у Драгівському ліцеї Хустського району Закарпатської області за адресою: с.Драгово, вул.Центральна,49 (капітальний ремонт)</t>
  </si>
  <si>
    <t>Реконструкція будівлі Дубівської ЗОШ I-ІI ступенів №1 в смт. Дубове по вул. Горького, 204, Тячівського району, Закарпатської області</t>
  </si>
  <si>
    <t>Акти виконаних робіт відповідають касовим видаткам.</t>
  </si>
  <si>
    <t>Фактичні видатки менші,ніж передбачено асигнувань.</t>
  </si>
  <si>
    <t>Оплата робіт здійснена в повному обсязі  відповідно до актів виконаних робіт</t>
  </si>
  <si>
    <t>Будівництво блоків А,Б,В та котельні загальноосвітньої школи І-ІІІ ступенів по вул.Фрідєшівська,16 в смт.Кольчино Мукачівського району Закарпатської області".Коригування</t>
  </si>
  <si>
    <t>Економія коштів в результаті проведення процедур закупівлі</t>
  </si>
  <si>
    <t>Акт виконаних робіт був наданий на суму 1905919,97 грн,в зв"язку з тим, що  надані послуги за проведення авторського нагляду були менші за укладений договір.</t>
  </si>
  <si>
    <t>Облаштування модульного містечка для ВПО в с.Нересниця по вул.Грушевського,80</t>
  </si>
  <si>
    <t>відсутність правильно оформлених документів</t>
  </si>
  <si>
    <t>відповідно до Актів КБ2,КБ 3  сума  видатків по даному об’єкту 1 493 370 грн</t>
  </si>
  <si>
    <t>відповідно до наданих  актів КБ2,КБ3  сума  видатків по даному об’єкту 1396880,98 грн</t>
  </si>
  <si>
    <t xml:space="preserve">Реконструкція адмінбудинку літери Б Нижньоворітської сільської ради під ЦНАП по вул.Центральна,114 в с.Нижні Ворота Мукачівського району Закарпатської області </t>
  </si>
  <si>
    <t xml:space="preserve">Роботи виконаня відповідно до актів Кб2,КБ3 на 1729330,84 грн,в зв’язку з несприятливими погодніми умовами </t>
  </si>
  <si>
    <t>1. Зменшення очікуваної вартості закупівлі згідно проектно-кошторисної документації на капітальний ремонт;   2.Узгоджене зменшення вартості робіт у процесі виконання на 1856,00 грн., згідно Додаткової угоди №2 від 27.11.2023 р. до Договору №67 від 12.05.2023 р.;  3.  Роботи по об'єкту виконані у повному обсязі.</t>
  </si>
  <si>
    <t>Капітальний ремонт будівлі гуртожитку Пилипецького ЗЗСО Пилипецької сільської ради Закарпатської області (для розміщення внутрішньо переміщених (евакуйованих) осіб) в с.Пилипець,20.</t>
  </si>
  <si>
    <t>Підрядник виконав частину робіт у грудні 2023 р. вартістю 501109,00 грн. згідно календарного плану до Договору №227 від 04.12.2023 року. Залишок вартості робіт оплачуватиметься підряднику після виконання робіт та підписання відповідних актів виконаних робіт. Строк виконання робіт згідно договору - до 30.06.2024 р., строк дії Договору - до 31.12.2024 р</t>
  </si>
  <si>
    <t>відсутні акти виконаних робіт</t>
  </si>
  <si>
    <t>Солотвинська селищна територіальна громада</t>
  </si>
  <si>
    <t>відсутність  акту виконаних робіт</t>
  </si>
  <si>
    <t>Придбання та встановлення твердопаливного котла для Порошківської ЗЗСО І-ІІІ ст.Тур'є-Реметівської сільської ради</t>
  </si>
  <si>
    <t>46</t>
  </si>
  <si>
    <t>Кошти використано повністю відповідно до тендерної документації</t>
  </si>
  <si>
    <t>47</t>
  </si>
  <si>
    <t>Не виконання даних робіт згідно проекту</t>
  </si>
  <si>
    <t>48</t>
  </si>
  <si>
    <t>Реконструкція частини будівлі літера "А" Липовецького ЗЗСО І-ІІІ ст. в селі Липовець, вул.Шевченка,1 Хустської міської ради Закарпатської області під структурний підрозділ ЗДО.Коригування</t>
  </si>
  <si>
    <t>Не надані підрядником документи на оплату авторського нагляду за об'єктом.</t>
  </si>
  <si>
    <t>Капітальний ремонт спортивного залу у ЗОШ І-ІІІ ст.№2 в м.Хуст по вул.Свободи,10</t>
  </si>
  <si>
    <r>
      <t xml:space="preserve">Акти за виконані роботи та проведення технічного нагляду підрядниками  надані управлінню освіти 28.12.2023 року. Кошти не проведені казначейством. </t>
    </r>
    <r>
      <rPr>
        <b/>
        <sz val="12"/>
        <rFont val="Times New Roman"/>
        <family val="1"/>
        <charset val="204"/>
      </rPr>
      <t>Зареєстровано кредиторську заборгованість у сумі 100 356,0 грн.</t>
    </r>
  </si>
  <si>
    <t>49</t>
  </si>
  <si>
    <t>0127340</t>
  </si>
  <si>
    <t>Проектування, реставрація та охорона пам'яток архітектури</t>
  </si>
  <si>
    <t>0611272</t>
  </si>
  <si>
    <t>Реалізація заходів, за рахунок освітньої субвенції з державного бюджету місцевим бюджетам (за спеціальним фондом державного бюджету)</t>
  </si>
  <si>
    <t>Реконструкція будівлі та приміщень Усть-Чорнянської селищної ради за адресою: смт. Усть-Чорна, вул. Верховинська, 233, Тячівського району, Закарпатської області для влаштування Центру надання адміністративних послуг</t>
  </si>
  <si>
    <t>44</t>
  </si>
  <si>
    <t xml:space="preserve">Будівництво ділянки міського водопроводу по вул.Ластовча в м.Хуст.Коригування </t>
  </si>
  <si>
    <t>Капітальний ремонт даху будівлі Стеблівського ДНЗ, в с. Стеблівка, вул. Дружби,3. Коригування</t>
  </si>
  <si>
    <t>45</t>
  </si>
  <si>
    <t>Ясінянська селищна територіальна громада</t>
  </si>
  <si>
    <t>Будівництво спортивного майданчика у Ясінянському ЗЗСО І-ІІІ ст.№2 Ясінянської селищної ради Рахівського району Закарпатської області</t>
  </si>
  <si>
    <t>Капітальний ремонт приміщення корпусу № 3 з влаштуванням внутрішніх туалетів  та очисних споруд Ясінянського ЗЗСО  І-ІІІ ст. №1 в смт.Ясіня, Рахівського району, Закарпатської області</t>
  </si>
  <si>
    <t>Углянська сільська територіальна громада</t>
  </si>
  <si>
    <t>Ставненська сільська територіальна громада</t>
  </si>
  <si>
    <t>Програма підтримки державної політики регіонального розвитку та підтримки громад Закарпатської області 2021-2023 роки</t>
  </si>
  <si>
    <t>Програма охорони навколишнього природного середовища Закарпатської області на 2021-2023 роки</t>
  </si>
  <si>
    <t xml:space="preserve">Департамент фінансів облдержадміністрації 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</si>
  <si>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</si>
  <si>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</si>
  <si>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</si>
  <si>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</si>
  <si>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</si>
  <si>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</si>
  <si>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</si>
  <si>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 xml:space="preserve">Збір за забруднення навколишнього природного середовища  </t>
  </si>
  <si>
    <t xml:space="preserve">Надходження від сплати збору за забруднення навколишнього природного середовища фізичними особами  </t>
  </si>
  <si>
    <t>Програма фінансового забезпечення проектів міжнародної технічної допомоги Закарпатської області на 2021-2023 роки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</si>
  <si>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роки</t>
  </si>
  <si>
    <t>15</t>
  </si>
  <si>
    <t xml:space="preserve">Управління капітального будівництва облдержадміністрації </t>
  </si>
  <si>
    <t>Регіональна програма протиепідемічних заходів та боротьби з інфекційними хворобами в області на 2022-2026 роки</t>
  </si>
  <si>
    <t>Обласна цільова соціальна програма протидії захворювання на туберкульоз на 2022-2026 роки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</si>
  <si>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</si>
  <si>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</si>
  <si>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</si>
  <si>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</si>
  <si>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</si>
  <si>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1519800</t>
  </si>
  <si>
    <t>2819800</t>
  </si>
  <si>
    <t>3719150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</si>
  <si>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</si>
  <si>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</si>
  <si>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</si>
  <si>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</si>
  <si>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</si>
  <si>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</si>
  <si>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</si>
  <si>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2022-2024 роки</t>
  </si>
  <si>
    <t>Програма забезпечення виконання рішень судів та інших виконавчих документів на 2022 - 2024 роки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</si>
  <si>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2022-2024 роки</t>
  </si>
  <si>
    <t>Регіональна програма «Турбота» щодо посилення соціального захисту громадян на 2022-2024 роки</t>
  </si>
  <si>
    <t>0712010
0712020
0712040
0712050
0712060
0712100
0712130
0712151
0712152 
0717361</t>
  </si>
  <si>
    <t>Програма розвитку та підтримки комунальних закладів охорони здоров’я Закарпатської області на 2022 – 2026 роки</t>
  </si>
  <si>
    <t>Програма забезпечення медикаментами, виробами медичного призначення та проведення безкоштовного зубопротезування ветеранів війни та пільгової категорії населення області на 2022-2026 роки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</si>
  <si>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</si>
  <si>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</si>
  <si>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</si>
  <si>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</si>
  <si>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</si>
  <si>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</si>
  <si>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Програма підвищення ефективності функціонування Закарпатського обласного комунального підприємства «Міжнародний аеропорт «Ужгород» на 2021-2024 роки</t>
  </si>
  <si>
    <t>Програма підтримки національних меншин та розвитку міжнаціональних відносин у Закарпатській області на 2021-2025 роки</t>
  </si>
  <si>
    <t>Програма «Центр культур національних меншин Закарпаття»  на 2021-2025 роки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</si>
  <si>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</si>
  <si>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Обласна програма «Цукровий діабет» на 2021-2025 роки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</si>
  <si>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</si>
  <si>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Програма розвитку культури Закарпатської області на 2021-2023 роки</t>
  </si>
  <si>
    <t>Нересницька сільська територіальна громада</t>
  </si>
  <si>
    <t>Придбання землі та нематеріальних активів</t>
  </si>
  <si>
    <t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об'ктів, що мають вплив на життєдіяльність населення, за рахунок відповідної субвенції з державного бюджету</t>
  </si>
  <si>
    <t>0919800</t>
  </si>
  <si>
    <t>1014010</t>
  </si>
  <si>
    <t>Податок на прибуток підприємств</t>
  </si>
  <si>
    <t>2719800</t>
  </si>
  <si>
    <t>2810000</t>
  </si>
  <si>
    <t>2818340</t>
  </si>
  <si>
    <t>3010000</t>
  </si>
  <si>
    <t>3018110</t>
  </si>
  <si>
    <t>3019800</t>
  </si>
  <si>
    <t>3710000</t>
  </si>
  <si>
    <t>3719130</t>
  </si>
  <si>
    <t>3719770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</si>
  <si>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</si>
  <si>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</si>
  <si>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</si>
  <si>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</si>
  <si>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</si>
  <si>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</si>
  <si>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</si>
  <si>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</si>
  <si>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</si>
  <si>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</si>
  <si>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Додаток 1</t>
  </si>
  <si>
    <t>до рішення обласної ради</t>
  </si>
  <si>
    <t xml:space="preserve">від         2024 року  № </t>
  </si>
  <si>
    <t xml:space="preserve">Перший заступник голови ради  </t>
  </si>
  <si>
    <t>Андрій ШЕКЕТА</t>
  </si>
  <si>
    <t>Додаток 2</t>
  </si>
  <si>
    <t>Додаток 3</t>
  </si>
  <si>
    <t>Додаток 4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</si>
  <si>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</si>
  <si>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0611022     0611023    0611024      0611091</t>
  </si>
  <si>
    <t>Програма відновлення фонду захисних споруд цивільного захисту області та підтримання їх у готовності до використання за призначенням у 2022-2023 роках</t>
  </si>
  <si>
    <t>0613133</t>
  </si>
  <si>
    <t>0813101           0813102</t>
  </si>
  <si>
    <t>0919770</t>
  </si>
  <si>
    <t>1217310       1219720</t>
  </si>
  <si>
    <t>1918110</t>
  </si>
  <si>
    <t>2716081      2719720</t>
  </si>
  <si>
    <t>2716084   2718831</t>
  </si>
  <si>
    <t>2716084     2718821</t>
  </si>
  <si>
    <t>2717130      2717693     2719770</t>
  </si>
  <si>
    <t>2719720      2719770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</si>
  <si>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</si>
  <si>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</si>
  <si>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</si>
  <si>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</si>
  <si>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</si>
  <si>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</si>
  <si>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</si>
  <si>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</si>
  <si>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</si>
  <si>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</si>
  <si>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</si>
  <si>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</si>
  <si>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0619314</t>
  </si>
  <si>
    <t>Районний бюджет Берегівського району</t>
  </si>
  <si>
    <t>На забезпечення видатками районних рад, спрямованих на їх утримання</t>
  </si>
  <si>
    <t>Капітальний ремонт із впровадженням заходів термомодернізації зовнішніх конструкцій будівлі Вільховецького ліцею Вільховецької сільської ради Тячівського району Закарпатської області, вул.Центральна,59 "А" (виготовлення проектно-кошторисної документації)</t>
  </si>
  <si>
    <t>Реконструкція будівлі комунальної власності за адресою Закарпатська область, Тячівський район, м.Тячів вул.Лазівська,4</t>
  </si>
  <si>
    <t>Капітальний ремонт будівлі комунальної власності інклюзивно-ресурсного центру та центру реабілітації, за адресою: Закарпатська область, Тячівський район, м.Тячів, вул.Нересенська,3</t>
  </si>
  <si>
    <t>Реконструкція акушерсько-гінекологічного корпусу районної лікарні №1 в м.Тячів, вул.Нересницька (Жовтнева),48. Коригування</t>
  </si>
  <si>
    <t>Капітальний ремонт будівлі ФАПу для тимчасового розміщення внутрішньо переміщених осіб в с.Ворочово №228 А Ужгородського району Закарпатської області</t>
  </si>
  <si>
    <t xml:space="preserve">Капітальний ремонт вбудованих приміщень дитячої бібліотеки за адресою: вул.Ужанська,2 м.Перечин, Ужгородського району, Закарпатської області </t>
  </si>
  <si>
    <t>Зарічанська сільська територіальна громада</t>
  </si>
  <si>
    <t>Капітальний ремонт приміщень першого поверху в будівлі адмінбудинку міської ради (згідно вимог до приміщень ЦНАП) за адресою: м.Іршава, площа Народна,2 Закарпатської області</t>
  </si>
  <si>
    <t>6</t>
  </si>
  <si>
    <t>Перечинська міська територіальна громада</t>
  </si>
  <si>
    <t>7</t>
  </si>
  <si>
    <t>Великоберезнянська селищна територіальна громада</t>
  </si>
  <si>
    <t>Співфінансування проекту "Покращення доступності та мобільності у словацько-українському транскордонному регіоні"</t>
  </si>
  <si>
    <t>8</t>
  </si>
  <si>
    <t>9</t>
  </si>
  <si>
    <t>Проведення нормативної грошової оцінки земель населених пунктів (погашення кредиторської заборгованості, що утворилася на 01.01.2023 року)</t>
  </si>
  <si>
    <t>10</t>
  </si>
  <si>
    <t>Керецьківська сільська територіальна громада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</si>
  <si>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</si>
  <si>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</si>
  <si>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Податок з власників транспортних засобів та інших самохідних машин і механізмів  </t>
  </si>
  <si>
    <t>12020900</t>
  </si>
  <si>
    <t>Інші надходження  </t>
  </si>
  <si>
    <t>Адміністративні штрафи та інші санкції </t>
  </si>
  <si>
    <t>21081100</t>
  </si>
  <si>
    <t>12000000</t>
  </si>
  <si>
    <t>12020000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</si>
  <si>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</si>
  <si>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</si>
  <si>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41020100</t>
  </si>
  <si>
    <t>41020200</t>
  </si>
  <si>
    <t>41021300</t>
  </si>
  <si>
    <t>41021400</t>
  </si>
  <si>
    <t>Капітальний ремонт будівлі літери "А" (вибірковий) з облаштуванням приміщень для внутрішньо переміщених осіб в с.Кушниця, вул.Центральна,60</t>
  </si>
  <si>
    <t>11</t>
  </si>
  <si>
    <t>Богданська сільська територіальна громада</t>
  </si>
  <si>
    <t>13</t>
  </si>
  <si>
    <t>14</t>
  </si>
  <si>
    <t xml:space="preserve">Реконструкція тренувального футбольного поля стадіону в  смт Вишково Хустського району Закарпатської області </t>
  </si>
  <si>
    <t>17</t>
  </si>
  <si>
    <t>18</t>
  </si>
  <si>
    <t xml:space="preserve">Дільнична лікарня в с.Драгово Хустського району Закарпатської області – Будівництво 1-пускового комплексу (коригування). </t>
  </si>
  <si>
    <t>19</t>
  </si>
  <si>
    <t>Реконструкція дитячого дошкільного навчального закладу, що розташований за адресою: Закарпатська область, Ужгородський район, село Мирча,вул.Шевченка, буд.36.Коригування</t>
  </si>
  <si>
    <t>Капітальний ремонт нежитлової будівлі № 105 (сільського клубу) для облаштування місць тимчасового перебування внутрішньо переміщених (евакуйованих) осіб в с. Негровець Хустського району</t>
  </si>
  <si>
    <t>Будівництво Колочавської філії Міжгірського культурно-мистецького центру в с.Колочава по вул. Шевченка, Міжгірського району, Закарпатської області.Коригування (співфінансування в рамках Програми транскордонного співробітництва)</t>
  </si>
  <si>
    <t>21</t>
  </si>
  <si>
    <t>Кольчинська селищна територіальна громада</t>
  </si>
  <si>
    <t>Капітальний ремонт приміщень Верхньовизницького ЗЗСО по вул. Миру, № 56, в селі Верхня Визниця  Мукачівського району</t>
  </si>
  <si>
    <t xml:space="preserve">Капітальний ремонт адмінбудівлі за адресою вулиця Миру 25 "а", с. Верхня Визниця, Мукачівського району, Закарпатської області </t>
  </si>
  <si>
    <t>22</t>
  </si>
  <si>
    <t>Королівська селищна територіальна громада</t>
  </si>
  <si>
    <t>Поточний ремонт (експлуатаційне утримання) автомобільної дороги місцевого значення СО70314 Черна - Хижа 0+400</t>
  </si>
  <si>
    <t>Костринська сільська територіальна громада</t>
  </si>
  <si>
    <t>Капітальний ремонт будівлі інтернату Новоселицького ліцею Міжгірської селищної ради для облаштування місць тимчасового розміщення ВПО</t>
  </si>
  <si>
    <t>Нижньоворітська сільська територіальна громада</t>
  </si>
  <si>
    <t/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</si>
  <si>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</si>
  <si>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</si>
  <si>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</si>
  <si>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</si>
  <si>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</si>
  <si>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</si>
  <si>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</si>
  <si>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</si>
  <si>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</si>
  <si>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</si>
  <si>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</si>
  <si>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Здійснення  заходів із землеустрою</t>
  </si>
  <si>
    <t>2717130</t>
  </si>
  <si>
    <t>0617321</t>
  </si>
  <si>
    <t>0127322</t>
  </si>
  <si>
    <t>0717322</t>
  </si>
  <si>
    <t>Будівництво інших об`єктів комунальної власності</t>
  </si>
  <si>
    <t>1517330</t>
  </si>
  <si>
    <t>1517368</t>
  </si>
  <si>
    <t>Виконання інвестиційних проектів за рахунок субвенцій з інших бюджетів</t>
  </si>
  <si>
    <t>Утримання та розвиток місцевих аеропортів</t>
  </si>
  <si>
    <t>1917430</t>
  </si>
  <si>
    <t>Інші заходи у сфері зв'язку, телекомунікації та інформатики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</si>
  <si>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</si>
  <si>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Співфінансування заходів, що реалізуються за рахунок субвенції з державного бюджету місцевим бюджетам на придбання шкільних автобусів</t>
  </si>
  <si>
    <t>0619720</t>
  </si>
  <si>
    <t>0719720</t>
  </si>
  <si>
    <t>1513230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</si>
  <si>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</si>
  <si>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</si>
  <si>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</si>
  <si>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</si>
  <si>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</si>
  <si>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</si>
  <si>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</si>
  <si>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</si>
  <si>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</si>
  <si>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</si>
  <si>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Субвенція з місцевого бюджету на виконання окремих заходів з реалізації соціального проекту `Активні парки-локації здорової України` за рахунок відповідної субвенції з державного бюджету</t>
  </si>
  <si>
    <t>0619518</t>
  </si>
  <si>
    <t>0619770</t>
  </si>
  <si>
    <t>Виплата компенсації реабілітованим</t>
  </si>
  <si>
    <t>0813070</t>
  </si>
  <si>
    <t>Утримання та забезпечення діяльності центрів соціальних служб</t>
  </si>
  <si>
    <t>Заходи державної політики з питань сім`ї</t>
  </si>
  <si>
    <t>Профінансо-вано за 2023 рік</t>
  </si>
  <si>
    <t>Касові видатки за 2023 рік</t>
  </si>
  <si>
    <t>Повернуто до бюджету</t>
  </si>
  <si>
    <t>Програма придбання будинків модульного типу із встановленням та будівництвом зовнішніх мереж з благоустроєм містечка модульного типу для потреб оборони у Закарпатській області на 2023 -2024 роки</t>
  </si>
  <si>
    <t>0127330</t>
  </si>
  <si>
    <t>Програма розбудови інформаційно-аналітичної системи "Ситуаційний центр "Безпекове Закарпаття" на 2022-2024 роки</t>
  </si>
  <si>
    <t>Програма інженерного захисту критичних елементів о‘єктів критичної інфраструктури та підприємств на 2023 рік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</si>
  <si>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</si>
  <si>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Департамент екології та природних ресурсів облдержадмінстрації</t>
  </si>
  <si>
    <t>Комплексна програма розвитку цивільного захисту Закарпатської області на 2020 - 2024 роки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</si>
  <si>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</si>
  <si>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</si>
  <si>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</si>
  <si>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</si>
  <si>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</si>
  <si>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</si>
  <si>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</si>
  <si>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</si>
  <si>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</si>
  <si>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</si>
  <si>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</si>
  <si>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</si>
  <si>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</si>
  <si>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</si>
  <si>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9330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</si>
  <si>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</si>
  <si>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</si>
  <si>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</si>
  <si>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Закупівля комп‘ютерної техніки, меблів та обладнання для ЦНАПу</t>
  </si>
  <si>
    <t>Співфінансування до коштів грантового проекту технічної допомоги Європейського союзу NUSKROUA/1901/8,2/0032 "Інтегровані рішення для покращення системи охорони здоров'я у транскордонному регіоні" (придбання магнітно-резонансної томографії всього тіла з надпровідним магнітом)</t>
  </si>
  <si>
    <t>Реконструкція частини гуртожитку Драгівської сільської ради розташований на вул. Центральна,82 в с. Драгово Хустського району Закарпатської області під центр надання адміністративних послуг (ЦНАП). Коригування</t>
  </si>
  <si>
    <t>Дубівська селищна територіальна громада</t>
  </si>
  <si>
    <t>Капітальний ремонт з впровадженням заходів енергоефективності будівлі Дубівського закладу дошкільної освіти (ясла-садок) №2 Дубівської селищної ради по вул.Подольського Д., буд.7, смт.Дубове, Тячівського району, Закарпатської області (виготовлення проектно-кошторисної документації)</t>
  </si>
  <si>
    <t>Першочергові, аварійні, відновлювальні роботи з капітального ремонту даху адміністративної будівлі (пункту незламності) по вул.Подольського Д,46 смт.Дубове, Тячівський район, Закарпатська область</t>
  </si>
  <si>
    <t>Першочергові невідкладні аварійно-відновлювальні роботи з капітального ремонту покрівлі даху будівлі Мерешорської гімназії Колочавської сільської ради с.Мерешор,7 Хустського району, Закарпатської області</t>
  </si>
  <si>
    <t>Першочергові невідкладні аварійно-відновлювальні роботи з капітального ремонту покрівлі даху адміністративно-господарської будівлі Мерешорської гімназії (корпус №2) в с.Мерешор,7, Хустського району, Закарпатської області</t>
  </si>
  <si>
    <t>Першочергові невідкладні аварійно-відновлювальні роботи з капітального ремонту покрівлі даху будівлі сільського клубу села Мерешор Колочавської сільської ради с.Мерешор,2, Хустського району, Закарпатської області</t>
  </si>
  <si>
    <t>Придбання комп‘ютерної техніки та обладнання для ЦНАПу</t>
  </si>
  <si>
    <t>Капітальний ремонт приміщень адмінбудівлі з влаштуванням ЦНАПу Костринської сільської ради в с.Кострино, б. 47, Ужгородського району Закарпатської області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</si>
  <si>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</si>
  <si>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</si>
  <si>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</si>
  <si>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</si>
  <si>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</si>
  <si>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</si>
  <si>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</si>
  <si>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</si>
  <si>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</si>
  <si>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</si>
  <si>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</si>
  <si>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</si>
  <si>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</si>
  <si>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коштів від відшкодування втрат сільськогосподарського і лісогосподарського виробництва</t>
  </si>
  <si>
    <t>Надходження від орендної плати за користування цілісним майновим комплексом та іншим державним майном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</si>
</sst>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₴_-;\-* #,##0.00_₴_-;_-* &quot;-&quot;??_₴_-;_-@_-"/>
    <numFmt numFmtId="174" formatCode="#,##0.0"/>
    <numFmt numFmtId="175" formatCode="#,##0.00;\-#,##0.00"/>
    <numFmt numFmtId="176" formatCode="_-* #,##0_р_._-;\-* #,##0_р_._-;_-* &quot;-&quot;_р_._-;_-@_-"/>
    <numFmt numFmtId="177" formatCode="_-* #,##0.00_р_._-;\-* #,##0.00_р_._-;_-* &quot;-&quot;??_р_._-;_-@_-"/>
  </numFmts>
  <fonts count="68" x14ac:knownFonts="1">
    <font>
      <sz val="10"/>
      <color indexed="8"/>
      <name val="MS Sans Serif"/>
      <charset val="204"/>
    </font>
    <font>
      <b/>
      <sz val="13.2"/>
      <color indexed="8"/>
      <name val="Times New Roman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charset val="204"/>
    </font>
    <font>
      <sz val="8"/>
      <color indexed="8"/>
      <name val="Times New Roman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</font>
    <font>
      <sz val="8"/>
      <name val="Times New Roman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i/>
      <sz val="12"/>
      <color indexed="8"/>
      <name val="Times New Roman"/>
    </font>
    <font>
      <i/>
      <sz val="14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0">
    <xf numFmtId="0" fontId="0" fillId="0" borderId="0"/>
    <xf numFmtId="0" fontId="17" fillId="0" borderId="1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2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1" fillId="5" borderId="0" applyNumberFormat="0" applyBorder="0" applyAlignment="0" applyProtection="0"/>
    <xf numFmtId="0" fontId="20" fillId="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4" borderId="0" applyNumberFormat="0" applyBorder="0" applyAlignment="0" applyProtection="0"/>
    <xf numFmtId="0" fontId="20" fillId="9" borderId="0" applyNumberFormat="0" applyBorder="0" applyAlignment="0" applyProtection="0"/>
    <xf numFmtId="0" fontId="20" fillId="11" borderId="0" applyNumberFormat="0" applyBorder="0" applyAlignment="0" applyProtection="0"/>
    <xf numFmtId="0" fontId="22" fillId="0" borderId="0"/>
    <xf numFmtId="0" fontId="20" fillId="21" borderId="0" applyNumberFormat="0" applyBorder="0" applyAlignment="0" applyProtection="0"/>
    <xf numFmtId="0" fontId="21" fillId="17" borderId="0" applyNumberFormat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1" fillId="23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0" fillId="17" borderId="0" applyNumberFormat="0" applyBorder="0" applyAlignment="0" applyProtection="0"/>
    <xf numFmtId="0" fontId="21" fillId="17" borderId="0" applyNumberFormat="0" applyBorder="0" applyAlignment="0" applyProtection="0"/>
    <xf numFmtId="0" fontId="20" fillId="20" borderId="0" applyNumberFormat="0" applyBorder="0" applyAlignment="0" applyProtection="0"/>
    <xf numFmtId="0" fontId="21" fillId="20" borderId="0" applyNumberFormat="0" applyBorder="0" applyAlignment="0" applyProtection="0"/>
    <xf numFmtId="0" fontId="20" fillId="25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24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3" fillId="14" borderId="2" applyNumberFormat="0" applyAlignment="0" applyProtection="0"/>
    <xf numFmtId="0" fontId="23" fillId="5" borderId="2" applyNumberFormat="0" applyAlignment="0" applyProtection="0"/>
    <xf numFmtId="0" fontId="23" fillId="5" borderId="2" applyNumberFormat="0" applyAlignment="0" applyProtection="0"/>
    <xf numFmtId="0" fontId="24" fillId="12" borderId="3" applyNumberFormat="0" applyAlignment="0" applyProtection="0"/>
    <xf numFmtId="0" fontId="24" fillId="3" borderId="3" applyNumberFormat="0" applyAlignment="0" applyProtection="0"/>
    <xf numFmtId="0" fontId="25" fillId="12" borderId="2" applyNumberFormat="0" applyAlignment="0" applyProtection="0"/>
    <xf numFmtId="0" fontId="25" fillId="3" borderId="2" applyNumberFormat="0" applyAlignment="0" applyProtection="0"/>
    <xf numFmtId="0" fontId="26" fillId="9" borderId="0" applyNumberFormat="0" applyBorder="0" applyAlignment="0" applyProtection="0"/>
    <xf numFmtId="0" fontId="27" fillId="0" borderId="4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>
      <alignment vertical="top"/>
    </xf>
    <xf numFmtId="0" fontId="59" fillId="0" borderId="0">
      <alignment vertical="top"/>
    </xf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9" applyNumberFormat="0" applyFill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26" borderId="10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9" fillId="3" borderId="2" applyNumberFormat="0" applyAlignment="0" applyProtection="0"/>
    <xf numFmtId="0" fontId="22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3" fillId="0" borderId="0"/>
    <xf numFmtId="0" fontId="22" fillId="0" borderId="0"/>
    <xf numFmtId="0" fontId="33" fillId="0" borderId="11" applyNumberFormat="0" applyFill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8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7" borderId="12" applyNumberFormat="0" applyFont="0" applyAlignment="0" applyProtection="0"/>
    <xf numFmtId="0" fontId="22" fillId="7" borderId="12" applyNumberFormat="0" applyFont="0" applyAlignment="0" applyProtection="0"/>
    <xf numFmtId="0" fontId="42" fillId="7" borderId="12" applyNumberFormat="0" applyFont="0" applyAlignment="0" applyProtection="0"/>
    <xf numFmtId="0" fontId="24" fillId="3" borderId="3" applyNumberFormat="0" applyAlignment="0" applyProtection="0"/>
    <xf numFmtId="0" fontId="24" fillId="27" borderId="3" applyNumberFormat="0" applyAlignment="0" applyProtection="0"/>
    <xf numFmtId="0" fontId="24" fillId="12" borderId="3" applyNumberFormat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4" fillId="14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17" fillId="0" borderId="0">
      <protection locked="0"/>
    </xf>
  </cellStyleXfs>
  <cellXfs count="389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4" fillId="0" borderId="0" xfId="151" applyFont="1"/>
    <xf numFmtId="0" fontId="12" fillId="0" borderId="14" xfId="0" applyFont="1" applyBorder="1" applyAlignment="1">
      <alignment horizontal="left" vertical="center"/>
    </xf>
    <xf numFmtId="4" fontId="12" fillId="0" borderId="14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horizontal="left" vertical="center"/>
    </xf>
    <xf numFmtId="4" fontId="10" fillId="0" borderId="14" xfId="0" applyNumberFormat="1" applyFont="1" applyBorder="1" applyAlignment="1">
      <alignment horizontal="right" vertical="center"/>
    </xf>
    <xf numFmtId="4" fontId="10" fillId="0" borderId="14" xfId="0" applyNumberFormat="1" applyFont="1" applyFill="1" applyBorder="1" applyAlignment="1" applyProtection="1">
      <alignment vertical="center"/>
    </xf>
    <xf numFmtId="4" fontId="12" fillId="0" borderId="14" xfId="0" applyNumberFormat="1" applyFont="1" applyFill="1" applyBorder="1" applyAlignment="1" applyProtection="1">
      <alignment vertical="center"/>
    </xf>
    <xf numFmtId="174" fontId="12" fillId="0" borderId="14" xfId="0" applyNumberFormat="1" applyFont="1" applyBorder="1" applyAlignment="1">
      <alignment horizontal="right" vertical="center"/>
    </xf>
    <xf numFmtId="174" fontId="12" fillId="0" borderId="14" xfId="0" applyNumberFormat="1" applyFont="1" applyBorder="1" applyAlignment="1">
      <alignment vertical="center"/>
    </xf>
    <xf numFmtId="174" fontId="10" fillId="0" borderId="14" xfId="0" applyNumberFormat="1" applyFont="1" applyBorder="1" applyAlignment="1">
      <alignment horizontal="right" vertical="center"/>
    </xf>
    <xf numFmtId="174" fontId="10" fillId="0" borderId="14" xfId="0" applyNumberFormat="1" applyFont="1" applyBorder="1" applyAlignment="1">
      <alignment vertical="center"/>
    </xf>
    <xf numFmtId="0" fontId="5" fillId="0" borderId="0" xfId="154" applyNumberFormat="1" applyFill="1" applyBorder="1" applyAlignment="1" applyProtection="1"/>
    <xf numFmtId="49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4" fontId="15" fillId="0" borderId="0" xfId="0" applyNumberFormat="1" applyFont="1" applyFill="1" applyBorder="1" applyAlignment="1" applyProtection="1">
      <alignment horizontal="right"/>
    </xf>
    <xf numFmtId="0" fontId="5" fillId="0" borderId="0" xfId="154" applyNumberFormat="1" applyFill="1" applyBorder="1" applyAlignment="1" applyProtection="1">
      <alignment wrapText="1"/>
    </xf>
    <xf numFmtId="0" fontId="7" fillId="0" borderId="0" xfId="154" applyNumberFormat="1" applyFont="1" applyFill="1" applyBorder="1" applyAlignment="1" applyProtection="1"/>
    <xf numFmtId="49" fontId="12" fillId="0" borderId="14" xfId="154" applyNumberFormat="1" applyFont="1" applyBorder="1" applyAlignment="1">
      <alignment horizontal="center" vertical="center"/>
    </xf>
    <xf numFmtId="0" fontId="12" fillId="0" borderId="14" xfId="154" applyFont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0" fillId="0" borderId="14" xfId="154" applyFont="1" applyBorder="1" applyAlignment="1">
      <alignment vertical="center" wrapText="1"/>
    </xf>
    <xf numFmtId="0" fontId="12" fillId="0" borderId="14" xfId="154" applyFont="1" applyBorder="1" applyAlignment="1">
      <alignment vertical="center" wrapText="1"/>
    </xf>
    <xf numFmtId="175" fontId="10" fillId="3" borderId="15" xfId="0" applyNumberFormat="1" applyFont="1" applyFill="1" applyBorder="1" applyAlignment="1">
      <alignment horizontal="right" vertical="center" wrapText="1"/>
    </xf>
    <xf numFmtId="4" fontId="12" fillId="0" borderId="14" xfId="154" applyNumberFormat="1" applyFont="1" applyBorder="1" applyAlignment="1">
      <alignment horizontal="right" vertical="center"/>
    </xf>
    <xf numFmtId="4" fontId="10" fillId="0" borderId="14" xfId="154" applyNumberFormat="1" applyFont="1" applyBorder="1" applyAlignment="1">
      <alignment horizontal="right" vertical="center"/>
    </xf>
    <xf numFmtId="4" fontId="10" fillId="0" borderId="14" xfId="154" applyNumberFormat="1" applyFont="1" applyFill="1" applyBorder="1" applyAlignment="1" applyProtection="1">
      <alignment vertical="center"/>
    </xf>
    <xf numFmtId="4" fontId="12" fillId="0" borderId="14" xfId="154" applyNumberFormat="1" applyFont="1" applyFill="1" applyBorder="1" applyAlignment="1" applyProtection="1">
      <alignment vertical="center"/>
    </xf>
    <xf numFmtId="49" fontId="10" fillId="0" borderId="14" xfId="154" applyNumberFormat="1" applyFont="1" applyBorder="1" applyAlignment="1">
      <alignment horizontal="center" vertical="center"/>
    </xf>
    <xf numFmtId="49" fontId="12" fillId="0" borderId="14" xfId="154" applyNumberFormat="1" applyFont="1" applyFill="1" applyBorder="1" applyAlignment="1" applyProtection="1">
      <alignment horizontal="center" vertical="center"/>
    </xf>
    <xf numFmtId="4" fontId="10" fillId="0" borderId="14" xfId="154" applyNumberFormat="1" applyFont="1" applyFill="1" applyBorder="1" applyAlignment="1">
      <alignment horizontal="right" vertical="center"/>
    </xf>
    <xf numFmtId="4" fontId="12" fillId="0" borderId="14" xfId="154" applyNumberFormat="1" applyFont="1" applyFill="1" applyBorder="1" applyAlignment="1">
      <alignment horizontal="right" vertical="center"/>
    </xf>
    <xf numFmtId="0" fontId="5" fillId="0" borderId="0" xfId="156" applyNumberFormat="1" applyFill="1" applyBorder="1" applyAlignment="1" applyProtection="1"/>
    <xf numFmtId="0" fontId="15" fillId="0" borderId="0" xfId="158" applyFont="1"/>
    <xf numFmtId="0" fontId="15" fillId="0" borderId="0" xfId="158" applyFont="1" applyAlignment="1">
      <alignment horizontal="right"/>
    </xf>
    <xf numFmtId="0" fontId="7" fillId="0" borderId="0" xfId="156" applyNumberFormat="1" applyFont="1" applyFill="1" applyBorder="1" applyAlignment="1" applyProtection="1"/>
    <xf numFmtId="0" fontId="46" fillId="0" borderId="0" xfId="156" applyFont="1" applyAlignment="1">
      <alignment horizontal="left" vertical="center"/>
    </xf>
    <xf numFmtId="0" fontId="5" fillId="0" borderId="0" xfId="156" applyNumberFormat="1" applyFill="1" applyBorder="1" applyAlignment="1" applyProtection="1">
      <alignment wrapText="1"/>
    </xf>
    <xf numFmtId="4" fontId="5" fillId="0" borderId="0" xfId="156" applyNumberFormat="1" applyFill="1" applyBorder="1" applyAlignment="1" applyProtection="1"/>
    <xf numFmtId="3" fontId="47" fillId="0" borderId="0" xfId="156" applyNumberFormat="1" applyFont="1" applyAlignment="1">
      <alignment horizontal="center" vertical="center"/>
    </xf>
    <xf numFmtId="0" fontId="12" fillId="0" borderId="14" xfId="156" applyFont="1" applyBorder="1" applyAlignment="1">
      <alignment horizontal="center" vertical="center"/>
    </xf>
    <xf numFmtId="0" fontId="12" fillId="0" borderId="14" xfId="156" applyFont="1" applyBorder="1" applyAlignment="1">
      <alignment horizontal="left" vertical="center" wrapText="1"/>
    </xf>
    <xf numFmtId="4" fontId="12" fillId="0" borderId="14" xfId="156" applyNumberFormat="1" applyFont="1" applyBorder="1" applyAlignment="1">
      <alignment vertical="center"/>
    </xf>
    <xf numFmtId="174" fontId="12" fillId="0" borderId="14" xfId="160" applyNumberFormat="1" applyFont="1" applyBorder="1" applyAlignment="1">
      <alignment vertical="center"/>
    </xf>
    <xf numFmtId="0" fontId="10" fillId="0" borderId="14" xfId="156" applyFont="1" applyBorder="1" applyAlignment="1">
      <alignment horizontal="center" vertical="center"/>
    </xf>
    <xf numFmtId="0" fontId="11" fillId="0" borderId="14" xfId="160" applyFont="1" applyFill="1" applyBorder="1" applyAlignment="1">
      <alignment horizontal="left" vertical="center" wrapText="1"/>
    </xf>
    <xf numFmtId="4" fontId="11" fillId="0" borderId="14" xfId="161" applyNumberFormat="1" applyFont="1" applyFill="1" applyBorder="1" applyAlignment="1" applyProtection="1">
      <alignment horizontal="right" vertical="center"/>
    </xf>
    <xf numFmtId="174" fontId="10" fillId="0" borderId="14" xfId="160" applyNumberFormat="1" applyFont="1" applyBorder="1" applyAlignment="1">
      <alignment vertical="center"/>
    </xf>
    <xf numFmtId="4" fontId="10" fillId="0" borderId="14" xfId="156" applyNumberFormat="1" applyFont="1" applyFill="1" applyBorder="1" applyAlignment="1" applyProtection="1">
      <alignment horizontal="right" vertical="center"/>
    </xf>
    <xf numFmtId="4" fontId="10" fillId="0" borderId="14" xfId="156" applyNumberFormat="1" applyFont="1" applyBorder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2" fillId="0" borderId="14" xfId="156" applyNumberFormat="1" applyFont="1" applyFill="1" applyBorder="1" applyAlignment="1" applyProtection="1">
      <alignment vertical="center"/>
    </xf>
    <xf numFmtId="4" fontId="10" fillId="0" borderId="14" xfId="156" applyNumberFormat="1" applyFont="1" applyFill="1" applyBorder="1" applyAlignment="1" applyProtection="1">
      <alignment vertical="center"/>
    </xf>
    <xf numFmtId="0" fontId="10" fillId="0" borderId="14" xfId="156" applyNumberFormat="1" applyFont="1" applyFill="1" applyBorder="1" applyAlignment="1" applyProtection="1">
      <alignment vertical="center"/>
    </xf>
    <xf numFmtId="3" fontId="13" fillId="0" borderId="14" xfId="158" applyNumberFormat="1" applyFont="1" applyBorder="1" applyAlignment="1">
      <alignment vertical="center" wrapText="1"/>
    </xf>
    <xf numFmtId="4" fontId="15" fillId="0" borderId="0" xfId="158" applyNumberFormat="1" applyFont="1"/>
    <xf numFmtId="0" fontId="49" fillId="0" borderId="0" xfId="158" applyFont="1"/>
    <xf numFmtId="4" fontId="13" fillId="0" borderId="14" xfId="158" applyNumberFormat="1" applyFont="1" applyBorder="1" applyAlignment="1">
      <alignment horizontal="right" vertical="center"/>
    </xf>
    <xf numFmtId="4" fontId="13" fillId="0" borderId="14" xfId="157" applyNumberFormat="1" applyFont="1" applyBorder="1" applyAlignment="1">
      <alignment horizontal="right" vertical="center"/>
    </xf>
    <xf numFmtId="4" fontId="11" fillId="0" borderId="14" xfId="158" applyNumberFormat="1" applyFont="1" applyBorder="1" applyAlignment="1">
      <alignment horizontal="right" vertical="center"/>
    </xf>
    <xf numFmtId="3" fontId="13" fillId="0" borderId="14" xfId="157" applyNumberFormat="1" applyFont="1" applyFill="1" applyBorder="1" applyAlignment="1">
      <alignment vertical="center" wrapText="1"/>
    </xf>
    <xf numFmtId="3" fontId="11" fillId="0" borderId="14" xfId="157" applyNumberFormat="1" applyFont="1" applyBorder="1" applyAlignment="1">
      <alignment vertical="center"/>
    </xf>
    <xf numFmtId="3" fontId="11" fillId="0" borderId="14" xfId="157" applyNumberFormat="1" applyFont="1" applyBorder="1" applyAlignment="1">
      <alignment vertical="center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53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/>
    <xf numFmtId="4" fontId="0" fillId="0" borderId="0" xfId="0" applyNumberFormat="1" applyFill="1" applyBorder="1" applyAlignment="1" applyProtection="1"/>
    <xf numFmtId="0" fontId="55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>
      <alignment horizontal="center"/>
    </xf>
    <xf numFmtId="0" fontId="7" fillId="28" borderId="0" xfId="0" applyNumberFormat="1" applyFont="1" applyFill="1" applyBorder="1" applyAlignment="1" applyProtection="1"/>
    <xf numFmtId="4" fontId="7" fillId="0" borderId="0" xfId="156" applyNumberFormat="1" applyFont="1" applyFill="1" applyBorder="1" applyAlignment="1" applyProtection="1"/>
    <xf numFmtId="0" fontId="15" fillId="0" borderId="0" xfId="0" applyFont="1" applyFill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Fill="1" applyAlignment="1">
      <alignment horizontal="right"/>
    </xf>
    <xf numFmtId="0" fontId="15" fillId="29" borderId="0" xfId="0" applyFont="1" applyFill="1"/>
    <xf numFmtId="174" fontId="15" fillId="29" borderId="0" xfId="0" applyNumberFormat="1" applyFont="1" applyFill="1"/>
    <xf numFmtId="0" fontId="49" fillId="29" borderId="0" xfId="0" applyFont="1" applyFill="1"/>
    <xf numFmtId="174" fontId="49" fillId="29" borderId="0" xfId="0" applyNumberFormat="1" applyFont="1" applyFill="1"/>
    <xf numFmtId="174" fontId="15" fillId="0" borderId="0" xfId="0" applyNumberFormat="1" applyFont="1" applyFill="1"/>
    <xf numFmtId="0" fontId="50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174" fontId="15" fillId="0" borderId="0" xfId="0" applyNumberFormat="1" applyFont="1"/>
    <xf numFmtId="4" fontId="13" fillId="0" borderId="14" xfId="0" applyNumberFormat="1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11" fillId="0" borderId="14" xfId="155" applyFont="1" applyBorder="1" applyAlignment="1">
      <alignment vertical="center" wrapText="1"/>
    </xf>
    <xf numFmtId="0" fontId="11" fillId="0" borderId="14" xfId="0" quotePrefix="1" applyFont="1" applyBorder="1" applyAlignment="1">
      <alignment horizontal="center" vertical="center" wrapText="1"/>
    </xf>
    <xf numFmtId="0" fontId="11" fillId="0" borderId="14" xfId="155" quotePrefix="1" applyFont="1" applyBorder="1" applyAlignment="1">
      <alignment horizontal="center" vertical="center" wrapText="1"/>
    </xf>
    <xf numFmtId="49" fontId="5" fillId="0" borderId="0" xfId="154" applyNumberFormat="1" applyFill="1" applyBorder="1" applyAlignment="1" applyProtection="1">
      <alignment horizontal="center"/>
    </xf>
    <xf numFmtId="175" fontId="10" fillId="3" borderId="14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horizontal="left" vertical="center"/>
    </xf>
    <xf numFmtId="175" fontId="10" fillId="3" borderId="14" xfId="0" applyNumberFormat="1" applyFont="1" applyFill="1" applyBorder="1" applyAlignment="1">
      <alignment horizontal="right" vertical="center" wrapText="1"/>
    </xf>
    <xf numFmtId="4" fontId="57" fillId="0" borderId="14" xfId="154" applyNumberFormat="1" applyFont="1" applyBorder="1" applyAlignment="1">
      <alignment horizontal="right" vertical="center"/>
    </xf>
    <xf numFmtId="4" fontId="57" fillId="0" borderId="14" xfId="154" applyNumberFormat="1" applyFont="1" applyFill="1" applyBorder="1" applyAlignment="1" applyProtection="1">
      <alignment vertical="center"/>
    </xf>
    <xf numFmtId="4" fontId="58" fillId="0" borderId="14" xfId="154" applyNumberFormat="1" applyFont="1" applyFill="1" applyBorder="1" applyAlignment="1">
      <alignment horizontal="right" vertical="center"/>
    </xf>
    <xf numFmtId="4" fontId="57" fillId="0" borderId="14" xfId="154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 applyProtection="1"/>
    <xf numFmtId="4" fontId="13" fillId="0" borderId="14" xfId="154" applyNumberFormat="1" applyFont="1" applyBorder="1" applyAlignment="1">
      <alignment horizontal="right" vertical="center"/>
    </xf>
    <xf numFmtId="4" fontId="11" fillId="0" borderId="14" xfId="154" applyNumberFormat="1" applyFont="1" applyBorder="1" applyAlignment="1">
      <alignment horizontal="right" vertical="center"/>
    </xf>
    <xf numFmtId="4" fontId="11" fillId="0" borderId="14" xfId="154" applyNumberFormat="1" applyFont="1" applyFill="1" applyBorder="1" applyAlignment="1" applyProtection="1">
      <alignment vertical="center"/>
    </xf>
    <xf numFmtId="4" fontId="13" fillId="0" borderId="14" xfId="154" applyNumberFormat="1" applyFont="1" applyFill="1" applyBorder="1" applyAlignment="1">
      <alignment horizontal="right" vertical="center"/>
    </xf>
    <xf numFmtId="4" fontId="11" fillId="0" borderId="14" xfId="154" applyNumberFormat="1" applyFont="1" applyFill="1" applyBorder="1" applyAlignment="1">
      <alignment horizontal="right" vertical="center"/>
    </xf>
    <xf numFmtId="175" fontId="11" fillId="3" borderId="14" xfId="0" applyNumberFormat="1" applyFont="1" applyFill="1" applyBorder="1" applyAlignment="1">
      <alignment horizontal="right" vertical="center" wrapText="1"/>
    </xf>
    <xf numFmtId="4" fontId="13" fillId="0" borderId="14" xfId="158" applyNumberFormat="1" applyFont="1" applyFill="1" applyBorder="1" applyAlignment="1">
      <alignment horizontal="right" vertical="center"/>
    </xf>
    <xf numFmtId="0" fontId="0" fillId="29" borderId="0" xfId="0" applyNumberFormat="1" applyFill="1" applyBorder="1" applyAlignment="1" applyProtection="1"/>
    <xf numFmtId="175" fontId="11" fillId="3" borderId="14" xfId="0" applyNumberFormat="1" applyFont="1" applyFill="1" applyBorder="1" applyAlignment="1">
      <alignment horizontal="right" vertical="center" wrapText="1"/>
    </xf>
    <xf numFmtId="49" fontId="11" fillId="0" borderId="14" xfId="155" applyNumberFormat="1" applyFont="1" applyBorder="1" applyAlignment="1">
      <alignment horizontal="center" vertical="center" wrapText="1"/>
    </xf>
    <xf numFmtId="4" fontId="55" fillId="0" borderId="0" xfId="0" applyNumberFormat="1" applyFont="1" applyFill="1" applyBorder="1" applyAlignment="1" applyProtection="1"/>
    <xf numFmtId="4" fontId="13" fillId="0" borderId="14" xfId="0" applyNumberFormat="1" applyFont="1" applyFill="1" applyBorder="1" applyAlignment="1" applyProtection="1">
      <alignment vertical="center"/>
    </xf>
    <xf numFmtId="4" fontId="11" fillId="0" borderId="14" xfId="0" applyNumberFormat="1" applyFont="1" applyFill="1" applyBorder="1" applyAlignment="1" applyProtection="1">
      <alignment vertical="center"/>
    </xf>
    <xf numFmtId="0" fontId="10" fillId="0" borderId="14" xfId="154" applyFont="1" applyBorder="1" applyAlignment="1">
      <alignment horizontal="left" vertical="center" wrapText="1"/>
    </xf>
    <xf numFmtId="0" fontId="49" fillId="29" borderId="0" xfId="0" applyFont="1" applyFill="1" applyAlignment="1">
      <alignment horizontal="right"/>
    </xf>
    <xf numFmtId="174" fontId="49" fillId="29" borderId="0" xfId="0" applyNumberFormat="1" applyFont="1" applyFill="1" applyAlignment="1">
      <alignment horizontal="right"/>
    </xf>
    <xf numFmtId="0" fontId="42" fillId="0" borderId="0" xfId="0" applyFont="1" applyFill="1"/>
    <xf numFmtId="49" fontId="15" fillId="0" borderId="0" xfId="0" applyNumberFormat="1" applyFont="1" applyFill="1" applyAlignment="1" applyProtection="1">
      <alignment horizontal="center"/>
    </xf>
    <xf numFmtId="0" fontId="42" fillId="0" borderId="0" xfId="0" applyNumberFormat="1" applyFont="1" applyFill="1" applyAlignment="1" applyProtection="1">
      <alignment horizontal="left" wrapText="1"/>
    </xf>
    <xf numFmtId="1" fontId="13" fillId="0" borderId="14" xfId="0" applyNumberFormat="1" applyFont="1" applyFill="1" applyBorder="1" applyAlignment="1">
      <alignment horizontal="center" vertical="center" wrapText="1"/>
    </xf>
    <xf numFmtId="174" fontId="15" fillId="0" borderId="0" xfId="0" applyNumberFormat="1" applyFont="1" applyFill="1" applyAlignment="1">
      <alignment horizontal="right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4" xfId="158" applyFont="1" applyBorder="1" applyAlignment="1">
      <alignment vertical="center"/>
    </xf>
    <xf numFmtId="4" fontId="11" fillId="0" borderId="14" xfId="158" applyNumberFormat="1" applyFont="1" applyBorder="1" applyAlignment="1">
      <alignment vertical="center"/>
    </xf>
    <xf numFmtId="0" fontId="54" fillId="0" borderId="0" xfId="156" applyNumberFormat="1" applyFont="1" applyFill="1" applyBorder="1" applyAlignment="1" applyProtection="1"/>
    <xf numFmtId="0" fontId="10" fillId="0" borderId="14" xfId="0" applyNumberFormat="1" applyFont="1" applyFill="1" applyBorder="1" applyAlignment="1" applyProtection="1">
      <alignment vertical="center" wrapText="1"/>
    </xf>
    <xf numFmtId="0" fontId="54" fillId="0" borderId="0" xfId="154" applyNumberFormat="1" applyFont="1" applyFill="1" applyBorder="1" applyAlignment="1" applyProtection="1"/>
    <xf numFmtId="0" fontId="54" fillId="0" borderId="0" xfId="0" applyNumberFormat="1" applyFont="1" applyFill="1" applyBorder="1" applyAlignment="1" applyProtection="1"/>
    <xf numFmtId="1" fontId="12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left" vertical="center" wrapText="1"/>
    </xf>
    <xf numFmtId="4" fontId="13" fillId="0" borderId="14" xfId="0" applyNumberFormat="1" applyFont="1" applyFill="1" applyBorder="1" applyAlignment="1" applyProtection="1">
      <alignment horizontal="right" vertical="center"/>
    </xf>
    <xf numFmtId="4" fontId="13" fillId="29" borderId="14" xfId="0" applyNumberFormat="1" applyFont="1" applyFill="1" applyBorder="1" applyAlignment="1" applyProtection="1">
      <alignment vertical="center"/>
    </xf>
    <xf numFmtId="4" fontId="13" fillId="29" borderId="14" xfId="0" applyNumberFormat="1" applyFont="1" applyFill="1" applyBorder="1" applyAlignment="1" applyProtection="1">
      <alignment horizontal="right" vertical="center"/>
    </xf>
    <xf numFmtId="4" fontId="12" fillId="29" borderId="14" xfId="0" applyNumberFormat="1" applyFont="1" applyFill="1" applyBorder="1" applyAlignment="1" applyProtection="1">
      <alignment vertical="center"/>
    </xf>
    <xf numFmtId="1" fontId="10" fillId="0" borderId="14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 applyProtection="1">
      <alignment horizontal="right" vertical="center"/>
    </xf>
    <xf numFmtId="4" fontId="11" fillId="29" borderId="14" xfId="0" applyNumberFormat="1" applyFont="1" applyFill="1" applyBorder="1" applyAlignment="1" applyProtection="1">
      <alignment vertical="center"/>
    </xf>
    <xf numFmtId="4" fontId="11" fillId="29" borderId="14" xfId="0" applyNumberFormat="1" applyFont="1" applyFill="1" applyBorder="1" applyAlignment="1" applyProtection="1">
      <alignment horizontal="right" vertical="center"/>
    </xf>
    <xf numFmtId="4" fontId="10" fillId="29" borderId="14" xfId="0" applyNumberFormat="1" applyFont="1" applyFill="1" applyBorder="1" applyAlignment="1" applyProtection="1">
      <alignment vertical="center"/>
    </xf>
    <xf numFmtId="2" fontId="10" fillId="0" borderId="14" xfId="0" applyNumberFormat="1" applyFont="1" applyBorder="1" applyAlignment="1">
      <alignment vertical="center" wrapText="1"/>
    </xf>
    <xf numFmtId="2" fontId="12" fillId="0" borderId="14" xfId="0" applyNumberFormat="1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1" fontId="13" fillId="28" borderId="14" xfId="0" applyNumberFormat="1" applyFont="1" applyFill="1" applyBorder="1" applyAlignment="1">
      <alignment horizontal="center" vertical="center" wrapText="1"/>
    </xf>
    <xf numFmtId="2" fontId="12" fillId="28" borderId="14" xfId="0" applyNumberFormat="1" applyFont="1" applyFill="1" applyBorder="1" applyAlignment="1" applyProtection="1">
      <alignment vertical="center" wrapText="1"/>
    </xf>
    <xf numFmtId="4" fontId="12" fillId="28" borderId="14" xfId="0" applyNumberFormat="1" applyFont="1" applyFill="1" applyBorder="1" applyAlignment="1" applyProtection="1">
      <alignment vertical="center"/>
    </xf>
    <xf numFmtId="4" fontId="13" fillId="28" borderId="14" xfId="0" applyNumberFormat="1" applyFont="1" applyFill="1" applyBorder="1" applyAlignment="1" applyProtection="1">
      <alignment vertical="center"/>
    </xf>
    <xf numFmtId="4" fontId="13" fillId="28" borderId="14" xfId="0" applyNumberFormat="1" applyFont="1" applyFill="1" applyBorder="1" applyAlignment="1" applyProtection="1">
      <alignment horizontal="right" vertical="center"/>
    </xf>
    <xf numFmtId="1" fontId="11" fillId="0" borderId="14" xfId="0" applyNumberFormat="1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left" vertical="center" wrapText="1"/>
    </xf>
    <xf numFmtId="4" fontId="11" fillId="0" borderId="14" xfId="152" applyNumberFormat="1" applyFont="1" applyBorder="1" applyAlignment="1">
      <alignment vertical="center"/>
    </xf>
    <xf numFmtId="2" fontId="11" fillId="0" borderId="14" xfId="0" applyNumberFormat="1" applyFont="1" applyBorder="1" applyAlignment="1">
      <alignment horizontal="left" vertical="center" wrapText="1"/>
    </xf>
    <xf numFmtId="1" fontId="13" fillId="28" borderId="14" xfId="0" applyNumberFormat="1" applyFont="1" applyFill="1" applyBorder="1" applyAlignment="1">
      <alignment horizontal="center" vertical="center"/>
    </xf>
    <xf numFmtId="2" fontId="12" fillId="28" borderId="14" xfId="0" applyNumberFormat="1" applyFont="1" applyFill="1" applyBorder="1" applyAlignment="1">
      <alignment vertical="center" wrapText="1"/>
    </xf>
    <xf numFmtId="2" fontId="11" fillId="0" borderId="14" xfId="0" applyNumberFormat="1" applyFont="1" applyFill="1" applyBorder="1" applyAlignment="1">
      <alignment vertical="center" wrapText="1"/>
    </xf>
    <xf numFmtId="4" fontId="11" fillId="29" borderId="14" xfId="163" applyNumberFormat="1" applyFont="1" applyFill="1" applyBorder="1" applyAlignment="1">
      <alignment vertical="center" wrapText="1"/>
    </xf>
    <xf numFmtId="2" fontId="11" fillId="0" borderId="14" xfId="0" applyNumberFormat="1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/>
    </xf>
    <xf numFmtId="2" fontId="10" fillId="0" borderId="14" xfId="154" applyNumberFormat="1" applyFont="1" applyBorder="1" applyAlignment="1">
      <alignment vertical="center" wrapText="1"/>
    </xf>
    <xf numFmtId="2" fontId="13" fillId="28" borderId="14" xfId="0" applyNumberFormat="1" applyFont="1" applyFill="1" applyBorder="1" applyAlignment="1" applyProtection="1">
      <alignment vertical="center" wrapText="1"/>
      <protection hidden="1"/>
    </xf>
    <xf numFmtId="2" fontId="13" fillId="0" borderId="14" xfId="0" applyNumberFormat="1" applyFont="1" applyFill="1" applyBorder="1" applyAlignment="1" applyProtection="1">
      <alignment vertical="center" wrapText="1"/>
      <protection hidden="1"/>
    </xf>
    <xf numFmtId="4" fontId="13" fillId="0" borderId="14" xfId="0" applyNumberFormat="1" applyFont="1" applyFill="1" applyBorder="1" applyAlignment="1">
      <alignment horizontal="right" vertical="center"/>
    </xf>
    <xf numFmtId="1" fontId="11" fillId="0" borderId="14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 applyProtection="1">
      <alignment vertical="center" wrapText="1"/>
      <protection hidden="1"/>
    </xf>
    <xf numFmtId="4" fontId="11" fillId="0" borderId="14" xfId="152" applyNumberFormat="1" applyFont="1" applyFill="1" applyBorder="1" applyAlignment="1">
      <alignment vertical="center"/>
    </xf>
    <xf numFmtId="4" fontId="13" fillId="0" borderId="14" xfId="0" applyNumberFormat="1" applyFont="1" applyFill="1" applyBorder="1" applyAlignment="1" applyProtection="1">
      <alignment horizontal="right" vertical="center" wrapText="1"/>
      <protection hidden="1"/>
    </xf>
    <xf numFmtId="2" fontId="11" fillId="0" borderId="14" xfId="153" applyNumberFormat="1" applyFont="1" applyFill="1" applyBorder="1" applyAlignment="1" applyProtection="1">
      <alignment horizontal="left" vertical="center" wrapText="1"/>
    </xf>
    <xf numFmtId="4" fontId="13" fillId="0" borderId="14" xfId="152" applyNumberFormat="1" applyFont="1" applyFill="1" applyBorder="1" applyAlignment="1">
      <alignment vertical="center"/>
    </xf>
    <xf numFmtId="1" fontId="13" fillId="0" borderId="14" xfId="0" applyNumberFormat="1" applyFont="1" applyFill="1" applyBorder="1" applyAlignment="1" applyProtection="1">
      <alignment horizontal="center" vertical="center"/>
      <protection hidden="1"/>
    </xf>
    <xf numFmtId="1" fontId="11" fillId="0" borderId="14" xfId="0" applyNumberFormat="1" applyFont="1" applyFill="1" applyBorder="1" applyAlignment="1" applyProtection="1">
      <alignment horizontal="center" vertical="center"/>
      <protection hidden="1"/>
    </xf>
    <xf numFmtId="1" fontId="12" fillId="28" borderId="14" xfId="0" applyNumberFormat="1" applyFont="1" applyFill="1" applyBorder="1" applyAlignment="1" applyProtection="1">
      <alignment horizontal="center" vertical="center"/>
    </xf>
    <xf numFmtId="2" fontId="11" fillId="0" borderId="14" xfId="160" applyNumberFormat="1" applyFont="1" applyFill="1" applyBorder="1" applyAlignment="1">
      <alignment horizontal="left" vertical="center" wrapText="1"/>
    </xf>
    <xf numFmtId="4" fontId="11" fillId="3" borderId="14" xfId="0" applyNumberFormat="1" applyFont="1" applyFill="1" applyBorder="1" applyAlignment="1">
      <alignment horizontal="right" vertical="center" wrapText="1"/>
    </xf>
    <xf numFmtId="4" fontId="57" fillId="0" borderId="14" xfId="0" applyNumberFormat="1" applyFont="1" applyFill="1" applyBorder="1" applyAlignment="1" applyProtection="1">
      <alignment vertical="center"/>
    </xf>
    <xf numFmtId="2" fontId="13" fillId="28" borderId="14" xfId="0" applyNumberFormat="1" applyFont="1" applyFill="1" applyBorder="1" applyAlignment="1">
      <alignment vertical="center" wrapText="1"/>
    </xf>
    <xf numFmtId="2" fontId="13" fillId="28" borderId="14" xfId="158" applyNumberFormat="1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2" fontId="10" fillId="0" borderId="14" xfId="149" applyNumberFormat="1" applyFont="1" applyBorder="1" applyAlignment="1">
      <alignment vertical="center" wrapText="1"/>
    </xf>
    <xf numFmtId="4" fontId="11" fillId="0" borderId="14" xfId="0" quotePrefix="1" applyNumberFormat="1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175" fontId="8" fillId="3" borderId="0" xfId="0" applyNumberFormat="1" applyFont="1" applyFill="1" applyBorder="1" applyAlignment="1">
      <alignment horizontal="right" vertical="center" wrapText="1"/>
    </xf>
    <xf numFmtId="0" fontId="14" fillId="0" borderId="0" xfId="151" applyFont="1" applyBorder="1"/>
    <xf numFmtId="0" fontId="10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vertical="center" wrapText="1"/>
    </xf>
    <xf numFmtId="0" fontId="61" fillId="3" borderId="14" xfId="0" applyFont="1" applyFill="1" applyBorder="1" applyAlignment="1">
      <alignment horizontal="center" vertical="center" wrapText="1"/>
    </xf>
    <xf numFmtId="175" fontId="12" fillId="3" borderId="14" xfId="0" applyNumberFormat="1" applyFont="1" applyFill="1" applyBorder="1" applyAlignment="1">
      <alignment horizontal="right" vertical="center" wrapText="1"/>
    </xf>
    <xf numFmtId="175" fontId="62" fillId="3" borderId="15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0" fontId="10" fillId="0" borderId="14" xfId="154" applyNumberFormat="1" applyFont="1" applyFill="1" applyBorder="1" applyAlignment="1" applyProtection="1">
      <alignment vertical="center"/>
    </xf>
    <xf numFmtId="0" fontId="11" fillId="0" borderId="14" xfId="152" applyFont="1" applyBorder="1" applyAlignment="1">
      <alignment horizontal="center" vertical="center"/>
    </xf>
    <xf numFmtId="0" fontId="11" fillId="0" borderId="14" xfId="152" applyFont="1" applyBorder="1" applyAlignment="1">
      <alignment vertical="center" wrapText="1"/>
    </xf>
    <xf numFmtId="0" fontId="13" fillId="0" borderId="14" xfId="152" applyFont="1" applyBorder="1" applyAlignment="1">
      <alignment vertical="center" wrapText="1"/>
    </xf>
    <xf numFmtId="49" fontId="11" fillId="0" borderId="14" xfId="152" applyNumberFormat="1" applyFont="1" applyBorder="1" applyAlignment="1">
      <alignment horizontal="center" vertical="center"/>
    </xf>
    <xf numFmtId="0" fontId="11" fillId="0" borderId="14" xfId="162" quotePrefix="1" applyFont="1" applyBorder="1" applyAlignment="1">
      <alignment vertical="center" wrapText="1"/>
    </xf>
    <xf numFmtId="49" fontId="13" fillId="0" borderId="14" xfId="152" applyNumberFormat="1" applyFont="1" applyBorder="1" applyAlignment="1">
      <alignment horizontal="center" vertical="center"/>
    </xf>
    <xf numFmtId="4" fontId="13" fillId="0" borderId="14" xfId="152" applyNumberFormat="1" applyFont="1" applyBorder="1" applyAlignment="1">
      <alignment vertical="center"/>
    </xf>
    <xf numFmtId="0" fontId="13" fillId="0" borderId="14" xfId="152" applyFont="1" applyBorder="1" applyAlignment="1">
      <alignment horizontal="center" vertical="center"/>
    </xf>
    <xf numFmtId="4" fontId="13" fillId="0" borderId="14" xfId="0" quotePrefix="1" applyNumberFormat="1" applyFont="1" applyBorder="1" applyAlignment="1">
      <alignment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vertical="center" wrapText="1"/>
    </xf>
    <xf numFmtId="0" fontId="11" fillId="0" borderId="14" xfId="0" applyNumberFormat="1" applyFont="1" applyFill="1" applyBorder="1" applyAlignment="1" applyProtection="1">
      <alignment vertical="center" wrapText="1"/>
    </xf>
    <xf numFmtId="0" fontId="10" fillId="0" borderId="14" xfId="0" applyNumberFormat="1" applyFont="1" applyFill="1" applyBorder="1" applyAlignment="1" applyProtection="1">
      <alignment vertical="center"/>
    </xf>
    <xf numFmtId="4" fontId="56" fillId="0" borderId="0" xfId="152" applyNumberForma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4" fontId="12" fillId="3" borderId="14" xfId="0" applyNumberFormat="1" applyFont="1" applyFill="1" applyBorder="1" applyAlignment="1">
      <alignment horizontal="right" vertical="center" wrapText="1"/>
    </xf>
    <xf numFmtId="4" fontId="12" fillId="3" borderId="14" xfId="0" applyNumberFormat="1" applyFont="1" applyFill="1" applyBorder="1" applyAlignment="1">
      <alignment vertical="center" wrapText="1"/>
    </xf>
    <xf numFmtId="4" fontId="10" fillId="3" borderId="14" xfId="0" applyNumberFormat="1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2" fontId="62" fillId="0" borderId="14" xfId="0" applyNumberFormat="1" applyFont="1" applyBorder="1" applyAlignment="1">
      <alignment vertical="center" wrapText="1"/>
    </xf>
    <xf numFmtId="2" fontId="12" fillId="28" borderId="14" xfId="0" applyNumberFormat="1" applyFont="1" applyFill="1" applyBorder="1" applyAlignment="1" applyProtection="1">
      <alignment horizontal="center" vertical="center" wrapText="1"/>
    </xf>
    <xf numFmtId="4" fontId="13" fillId="28" borderId="14" xfId="153" applyNumberFormat="1" applyFont="1" applyFill="1" applyBorder="1" applyAlignment="1" applyProtection="1">
      <alignment horizontal="right" vertical="center" wrapText="1"/>
    </xf>
    <xf numFmtId="4" fontId="12" fillId="28" borderId="14" xfId="0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right" vertical="center"/>
    </xf>
    <xf numFmtId="175" fontId="62" fillId="3" borderId="0" xfId="0" applyNumberFormat="1" applyFont="1" applyFill="1" applyBorder="1" applyAlignment="1">
      <alignment horizontal="right" vertical="center" wrapText="1"/>
    </xf>
    <xf numFmtId="174" fontId="12" fillId="28" borderId="14" xfId="0" applyNumberFormat="1" applyFont="1" applyFill="1" applyBorder="1" applyAlignment="1">
      <alignment horizontal="right" vertical="center"/>
    </xf>
    <xf numFmtId="174" fontId="12" fillId="0" borderId="14" xfId="0" applyNumberFormat="1" applyFont="1" applyFill="1" applyBorder="1" applyAlignment="1">
      <alignment horizontal="right" vertical="center"/>
    </xf>
    <xf numFmtId="174" fontId="10" fillId="0" borderId="14" xfId="0" applyNumberFormat="1" applyFont="1" applyFill="1" applyBorder="1" applyAlignment="1">
      <alignment horizontal="right" vertical="center"/>
    </xf>
    <xf numFmtId="174" fontId="12" fillId="0" borderId="14" xfId="0" applyNumberFormat="1" applyFont="1" applyFill="1" applyBorder="1" applyAlignment="1" applyProtection="1">
      <alignment vertical="center"/>
    </xf>
    <xf numFmtId="4" fontId="10" fillId="0" borderId="14" xfId="152" applyNumberFormat="1" applyFont="1" applyBorder="1" applyAlignment="1">
      <alignment vertical="center"/>
    </xf>
    <xf numFmtId="3" fontId="53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Alignment="1" applyProtection="1"/>
    <xf numFmtId="174" fontId="15" fillId="0" borderId="14" xfId="133" applyNumberFormat="1" applyFont="1" applyFill="1" applyBorder="1" applyAlignment="1">
      <alignment horizontal="left" vertical="center" wrapText="1"/>
    </xf>
    <xf numFmtId="3" fontId="15" fillId="0" borderId="14" xfId="0" applyNumberFormat="1" applyFont="1" applyFill="1" applyBorder="1" applyAlignment="1">
      <alignment horizontal="left" vertical="center" wrapText="1"/>
    </xf>
    <xf numFmtId="49" fontId="49" fillId="0" borderId="14" xfId="0" applyNumberFormat="1" applyFont="1" applyFill="1" applyBorder="1" applyAlignment="1">
      <alignment horizontal="center" vertical="center" wrapText="1"/>
    </xf>
    <xf numFmtId="174" fontId="15" fillId="0" borderId="14" xfId="0" applyNumberFormat="1" applyFont="1" applyFill="1" applyBorder="1" applyAlignment="1">
      <alignment horizontal="left" vertical="center" wrapText="1"/>
    </xf>
    <xf numFmtId="49" fontId="49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 wrapText="1"/>
    </xf>
    <xf numFmtId="49" fontId="49" fillId="0" borderId="14" xfId="0" quotePrefix="1" applyNumberFormat="1" applyFont="1" applyFill="1" applyBorder="1" applyAlignment="1">
      <alignment horizontal="center" vertical="center" wrapText="1"/>
    </xf>
    <xf numFmtId="49" fontId="49" fillId="0" borderId="14" xfId="0" applyNumberFormat="1" applyFont="1" applyFill="1" applyBorder="1" applyAlignment="1" applyProtection="1">
      <alignment horizontal="center" vertical="center" wrapText="1"/>
    </xf>
    <xf numFmtId="3" fontId="15" fillId="0" borderId="14" xfId="0" applyNumberFormat="1" applyFont="1" applyFill="1" applyBorder="1" applyAlignment="1">
      <alignment vertical="center" wrapText="1"/>
    </xf>
    <xf numFmtId="0" fontId="15" fillId="0" borderId="14" xfId="133" applyNumberFormat="1" applyFont="1" applyFill="1" applyBorder="1" applyAlignment="1">
      <alignment horizontal="left" vertical="center" wrapText="1"/>
    </xf>
    <xf numFmtId="49" fontId="49" fillId="0" borderId="14" xfId="0" applyNumberFormat="1" applyFont="1" applyBorder="1" applyAlignment="1">
      <alignment horizontal="center" vertical="center" wrapText="1"/>
    </xf>
    <xf numFmtId="49" fontId="49" fillId="29" borderId="14" xfId="0" applyNumberFormat="1" applyFont="1" applyFill="1" applyBorder="1" applyAlignment="1">
      <alignment horizontal="center" vertical="center" wrapText="1"/>
    </xf>
    <xf numFmtId="174" fontId="15" fillId="0" borderId="14" xfId="133" applyNumberFormat="1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3" fontId="15" fillId="0" borderId="18" xfId="0" applyNumberFormat="1" applyFont="1" applyFill="1" applyBorder="1" applyAlignment="1">
      <alignment vertical="center" wrapText="1"/>
    </xf>
    <xf numFmtId="174" fontId="15" fillId="0" borderId="14" xfId="134" applyNumberFormat="1" applyFont="1" applyFill="1" applyBorder="1" applyAlignment="1">
      <alignment horizontal="left" vertical="center" wrapText="1"/>
    </xf>
    <xf numFmtId="174" fontId="15" fillId="0" borderId="14" xfId="179" applyNumberFormat="1" applyFont="1" applyFill="1" applyBorder="1" applyAlignment="1">
      <alignment vertical="center" wrapText="1"/>
    </xf>
    <xf numFmtId="0" fontId="49" fillId="0" borderId="14" xfId="0" applyNumberFormat="1" applyFont="1" applyFill="1" applyBorder="1" applyAlignment="1" applyProtection="1">
      <alignment horizontal="center" vertical="center" wrapText="1"/>
    </xf>
    <xf numFmtId="3" fontId="15" fillId="0" borderId="18" xfId="0" applyNumberFormat="1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1" fontId="49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 applyProtection="1">
      <alignment vertical="center" wrapText="1"/>
    </xf>
    <xf numFmtId="49" fontId="49" fillId="28" borderId="14" xfId="0" applyNumberFormat="1" applyFont="1" applyFill="1" applyBorder="1" applyAlignment="1">
      <alignment horizontal="center" vertical="center"/>
    </xf>
    <xf numFmtId="0" fontId="49" fillId="28" borderId="14" xfId="0" applyFont="1" applyFill="1" applyBorder="1" applyAlignment="1">
      <alignment horizontal="center" vertical="center" wrapText="1"/>
    </xf>
    <xf numFmtId="49" fontId="49" fillId="28" borderId="14" xfId="0" applyNumberFormat="1" applyFont="1" applyFill="1" applyBorder="1" applyAlignment="1">
      <alignment horizontal="center" vertical="center" wrapText="1"/>
    </xf>
    <xf numFmtId="3" fontId="49" fillId="28" borderId="14" xfId="0" applyNumberFormat="1" applyFont="1" applyFill="1" applyBorder="1" applyAlignment="1">
      <alignment horizontal="center" vertical="center" wrapText="1"/>
    </xf>
    <xf numFmtId="2" fontId="49" fillId="28" borderId="14" xfId="0" applyNumberFormat="1" applyFont="1" applyFill="1" applyBorder="1" applyAlignment="1">
      <alignment horizontal="center" vertical="center" wrapText="1"/>
    </xf>
    <xf numFmtId="0" fontId="49" fillId="28" borderId="14" xfId="0" applyFont="1" applyFill="1" applyBorder="1" applyAlignment="1">
      <alignment horizontal="center" vertical="center"/>
    </xf>
    <xf numFmtId="49" fontId="49" fillId="28" borderId="18" xfId="0" applyNumberFormat="1" applyFont="1" applyFill="1" applyBorder="1" applyAlignment="1">
      <alignment horizontal="center" vertical="center" wrapText="1"/>
    </xf>
    <xf numFmtId="0" fontId="49" fillId="28" borderId="18" xfId="0" applyFont="1" applyFill="1" applyBorder="1" applyAlignment="1">
      <alignment horizontal="center" vertical="center" wrapText="1"/>
    </xf>
    <xf numFmtId="3" fontId="49" fillId="28" borderId="18" xfId="0" applyNumberFormat="1" applyFont="1" applyFill="1" applyBorder="1" applyAlignment="1">
      <alignment horizontal="center" vertical="center" wrapText="1"/>
    </xf>
    <xf numFmtId="0" fontId="45" fillId="28" borderId="14" xfId="0" applyFont="1" applyFill="1" applyBorder="1" applyAlignment="1">
      <alignment vertical="center" wrapText="1"/>
    </xf>
    <xf numFmtId="0" fontId="42" fillId="0" borderId="0" xfId="0" applyFont="1" applyFill="1" applyAlignment="1">
      <alignment horizontal="left"/>
    </xf>
    <xf numFmtId="0" fontId="49" fillId="0" borderId="0" xfId="0" applyFont="1" applyFill="1" applyAlignment="1">
      <alignment horizontal="left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5" fillId="0" borderId="0" xfId="0" applyNumberFormat="1" applyFont="1" applyFill="1" applyAlignment="1" applyProtection="1"/>
    <xf numFmtId="49" fontId="63" fillId="0" borderId="0" xfId="0" applyNumberFormat="1" applyFont="1" applyFill="1" applyAlignment="1" applyProtection="1">
      <alignment horizontal="center" vertical="center"/>
    </xf>
    <xf numFmtId="0" fontId="63" fillId="0" borderId="0" xfId="0" applyNumberFormat="1" applyFont="1" applyFill="1" applyAlignment="1" applyProtection="1">
      <alignment horizontal="left" vertical="center" wrapText="1"/>
    </xf>
    <xf numFmtId="0" fontId="63" fillId="0" borderId="0" xfId="0" applyNumberFormat="1" applyFont="1" applyFill="1" applyAlignment="1" applyProtection="1">
      <alignment vertical="center"/>
    </xf>
    <xf numFmtId="0" fontId="63" fillId="0" borderId="0" xfId="0" applyFont="1" applyFill="1" applyAlignment="1">
      <alignment vertical="center"/>
    </xf>
    <xf numFmtId="0" fontId="63" fillId="0" borderId="0" xfId="0" applyFont="1" applyFill="1" applyAlignment="1">
      <alignment horizontal="left" vertical="center"/>
    </xf>
    <xf numFmtId="0" fontId="11" fillId="3" borderId="14" xfId="0" applyFont="1" applyFill="1" applyBorder="1" applyAlignment="1">
      <alignment horizontal="center" vertical="center" wrapText="1"/>
    </xf>
    <xf numFmtId="175" fontId="13" fillId="3" borderId="14" xfId="0" applyNumberFormat="1" applyFont="1" applyFill="1" applyBorder="1" applyAlignment="1">
      <alignment horizontal="right" vertical="center" wrapText="1"/>
    </xf>
    <xf numFmtId="174" fontId="13" fillId="0" borderId="14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74" fontId="13" fillId="0" borderId="14" xfId="0" applyNumberFormat="1" applyFont="1" applyBorder="1" applyAlignment="1">
      <alignment vertical="center"/>
    </xf>
    <xf numFmtId="0" fontId="66" fillId="3" borderId="15" xfId="0" applyFont="1" applyFill="1" applyBorder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175" fontId="11" fillId="3" borderId="15" xfId="0" applyNumberFormat="1" applyFont="1" applyFill="1" applyBorder="1" applyAlignment="1">
      <alignment horizontal="right" vertical="center" wrapText="1"/>
    </xf>
    <xf numFmtId="175" fontId="15" fillId="0" borderId="0" xfId="158" applyNumberFormat="1" applyFont="1"/>
    <xf numFmtId="0" fontId="13" fillId="29" borderId="14" xfId="0" applyNumberFormat="1" applyFont="1" applyFill="1" applyBorder="1" applyAlignment="1" applyProtection="1">
      <alignment horizontal="center" vertical="center" wrapText="1"/>
    </xf>
    <xf numFmtId="49" fontId="13" fillId="30" borderId="14" xfId="0" applyNumberFormat="1" applyFont="1" applyFill="1" applyBorder="1" applyAlignment="1" applyProtection="1">
      <alignment horizontal="center" vertical="center" wrapText="1"/>
    </xf>
    <xf numFmtId="0" fontId="13" fillId="30" borderId="14" xfId="0" applyNumberFormat="1" applyFont="1" applyFill="1" applyBorder="1" applyAlignment="1" applyProtection="1">
      <alignment horizontal="center" vertical="center" wrapText="1"/>
    </xf>
    <xf numFmtId="2" fontId="13" fillId="30" borderId="14" xfId="0" applyNumberFormat="1" applyFont="1" applyFill="1" applyBorder="1" applyAlignment="1">
      <alignment horizontal="center" vertical="center" wrapText="1"/>
    </xf>
    <xf numFmtId="0" fontId="13" fillId="30" borderId="14" xfId="0" applyFont="1" applyFill="1" applyBorder="1" applyAlignment="1">
      <alignment horizontal="center" vertical="center" wrapText="1"/>
    </xf>
    <xf numFmtId="0" fontId="13" fillId="29" borderId="0" xfId="0" applyFont="1" applyFill="1"/>
    <xf numFmtId="1" fontId="11" fillId="30" borderId="14" xfId="0" applyNumberFormat="1" applyFont="1" applyFill="1" applyBorder="1" applyAlignment="1">
      <alignment horizontal="center" wrapText="1"/>
    </xf>
    <xf numFmtId="0" fontId="13" fillId="30" borderId="14" xfId="0" applyNumberFormat="1" applyFont="1" applyFill="1" applyBorder="1" applyAlignment="1">
      <alignment horizontal="center" wrapText="1"/>
    </xf>
    <xf numFmtId="3" fontId="13" fillId="30" borderId="14" xfId="133" applyNumberFormat="1" applyFont="1" applyFill="1" applyBorder="1" applyAlignment="1">
      <alignment horizontal="center" wrapText="1"/>
    </xf>
    <xf numFmtId="3" fontId="11" fillId="30" borderId="14" xfId="0" applyNumberFormat="1" applyFont="1" applyFill="1" applyBorder="1" applyAlignment="1">
      <alignment horizontal="center" wrapText="1"/>
    </xf>
    <xf numFmtId="49" fontId="13" fillId="29" borderId="14" xfId="0" applyNumberFormat="1" applyFont="1" applyFill="1" applyBorder="1" applyAlignment="1">
      <alignment horizontal="center" vertical="center"/>
    </xf>
    <xf numFmtId="0" fontId="13" fillId="29" borderId="14" xfId="0" applyNumberFormat="1" applyFont="1" applyFill="1" applyBorder="1" applyAlignment="1">
      <alignment horizontal="left" vertical="center" wrapText="1"/>
    </xf>
    <xf numFmtId="4" fontId="13" fillId="29" borderId="14" xfId="0" applyNumberFormat="1" applyFont="1" applyFill="1" applyBorder="1" applyAlignment="1">
      <alignment vertical="center" wrapText="1"/>
    </xf>
    <xf numFmtId="4" fontId="13" fillId="29" borderId="14" xfId="133" applyNumberFormat="1" applyFont="1" applyFill="1" applyBorder="1" applyAlignment="1">
      <alignment vertical="center"/>
    </xf>
    <xf numFmtId="4" fontId="13" fillId="0" borderId="14" xfId="0" applyNumberFormat="1" applyFont="1" applyFill="1" applyBorder="1" applyAlignment="1">
      <alignment vertical="center" wrapText="1"/>
    </xf>
    <xf numFmtId="4" fontId="11" fillId="0" borderId="14" xfId="0" applyNumberFormat="1" applyFont="1" applyFill="1" applyBorder="1" applyAlignment="1">
      <alignment horizontal="left" vertical="center" wrapText="1"/>
    </xf>
    <xf numFmtId="49" fontId="13" fillId="31" borderId="14" xfId="0" applyNumberFormat="1" applyFont="1" applyFill="1" applyBorder="1" applyAlignment="1">
      <alignment horizontal="center" vertical="center"/>
    </xf>
    <xf numFmtId="0" fontId="13" fillId="31" borderId="14" xfId="0" applyFont="1" applyFill="1" applyBorder="1" applyAlignment="1">
      <alignment horizontal="left" vertical="center" wrapText="1"/>
    </xf>
    <xf numFmtId="4" fontId="13" fillId="31" borderId="14" xfId="0" applyNumberFormat="1" applyFont="1" applyFill="1" applyBorder="1" applyAlignment="1">
      <alignment vertical="center" wrapText="1"/>
    </xf>
    <xf numFmtId="4" fontId="13" fillId="31" borderId="14" xfId="133" applyNumberFormat="1" applyFont="1" applyFill="1" applyBorder="1" applyAlignment="1">
      <alignment vertical="center"/>
    </xf>
    <xf numFmtId="4" fontId="11" fillId="31" borderId="14" xfId="0" applyNumberFormat="1" applyFont="1" applyFill="1" applyBorder="1" applyAlignment="1">
      <alignment vertical="center" wrapText="1"/>
    </xf>
    <xf numFmtId="4" fontId="11" fillId="31" borderId="14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vertical="center" wrapText="1"/>
    </xf>
    <xf numFmtId="4" fontId="11" fillId="29" borderId="14" xfId="0" applyNumberFormat="1" applyFont="1" applyFill="1" applyBorder="1" applyAlignment="1">
      <alignment vertical="center" wrapText="1"/>
    </xf>
    <xf numFmtId="4" fontId="11" fillId="29" borderId="14" xfId="133" applyNumberFormat="1" applyFont="1" applyFill="1" applyBorder="1" applyAlignment="1">
      <alignment vertical="center"/>
    </xf>
    <xf numFmtId="4" fontId="11" fillId="0" borderId="14" xfId="0" applyNumberFormat="1" applyFont="1" applyFill="1" applyBorder="1" applyAlignment="1">
      <alignment vertical="center" wrapText="1"/>
    </xf>
    <xf numFmtId="4" fontId="13" fillId="31" borderId="14" xfId="0" applyNumberFormat="1" applyFont="1" applyFill="1" applyBorder="1" applyAlignment="1">
      <alignment vertical="center"/>
    </xf>
    <xf numFmtId="0" fontId="11" fillId="31" borderId="14" xfId="0" applyFont="1" applyFill="1" applyBorder="1" applyAlignment="1">
      <alignment horizontal="left" vertical="center"/>
    </xf>
    <xf numFmtId="4" fontId="11" fillId="0" borderId="14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 wrapText="1"/>
    </xf>
    <xf numFmtId="4" fontId="11" fillId="31" borderId="14" xfId="0" applyNumberFormat="1" applyFont="1" applyFill="1" applyBorder="1" applyAlignment="1">
      <alignment vertical="center"/>
    </xf>
    <xf numFmtId="4" fontId="11" fillId="0" borderId="14" xfId="159" applyNumberFormat="1" applyFont="1" applyBorder="1" applyAlignment="1">
      <alignment vertical="center" wrapText="1"/>
    </xf>
    <xf numFmtId="49" fontId="13" fillId="0" borderId="14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4" fontId="11" fillId="0" borderId="14" xfId="133" applyNumberFormat="1" applyFont="1" applyFill="1" applyBorder="1" applyAlignment="1">
      <alignment vertical="center"/>
    </xf>
    <xf numFmtId="0" fontId="10" fillId="29" borderId="14" xfId="0" applyFont="1" applyFill="1" applyBorder="1" applyAlignment="1">
      <alignment horizontal="left" vertical="center" wrapText="1"/>
    </xf>
    <xf numFmtId="4" fontId="11" fillId="0" borderId="14" xfId="186" applyNumberFormat="1" applyFont="1" applyFill="1" applyBorder="1" applyAlignment="1">
      <alignment vertical="center"/>
    </xf>
    <xf numFmtId="4" fontId="13" fillId="31" borderId="14" xfId="133" applyNumberFormat="1" applyFont="1" applyFill="1" applyBorder="1" applyAlignment="1">
      <alignment vertical="center" wrapText="1"/>
    </xf>
    <xf numFmtId="4" fontId="13" fillId="31" borderId="14" xfId="133" applyNumberFormat="1" applyFont="1" applyFill="1" applyBorder="1" applyAlignment="1">
      <alignment horizontal="left" vertical="center" wrapText="1"/>
    </xf>
    <xf numFmtId="4" fontId="11" fillId="0" borderId="14" xfId="133" applyNumberFormat="1" applyFont="1" applyFill="1" applyBorder="1" applyAlignment="1">
      <alignment vertical="center" wrapText="1"/>
    </xf>
    <xf numFmtId="4" fontId="11" fillId="0" borderId="14" xfId="133" applyNumberFormat="1" applyFont="1" applyFill="1" applyBorder="1" applyAlignment="1">
      <alignment horizontal="left" vertical="center" wrapText="1"/>
    </xf>
    <xf numFmtId="0" fontId="11" fillId="0" borderId="14" xfId="0" applyNumberFormat="1" applyFont="1" applyBorder="1" applyAlignment="1">
      <alignment horizontal="left" vertical="center" wrapText="1"/>
    </xf>
    <xf numFmtId="0" fontId="10" fillId="29" borderId="14" xfId="0" applyNumberFormat="1" applyFont="1" applyFill="1" applyBorder="1" applyAlignment="1" applyProtection="1">
      <alignment vertical="center" wrapText="1"/>
    </xf>
    <xf numFmtId="49" fontId="11" fillId="0" borderId="14" xfId="0" applyNumberFormat="1" applyFont="1" applyFill="1" applyBorder="1" applyAlignment="1">
      <alignment horizontal="center" vertical="center"/>
    </xf>
    <xf numFmtId="0" fontId="13" fillId="31" borderId="14" xfId="0" applyFont="1" applyFill="1" applyBorder="1" applyAlignment="1">
      <alignment horizontal="left" vertical="center"/>
    </xf>
    <xf numFmtId="0" fontId="10" fillId="29" borderId="14" xfId="0" applyFont="1" applyFill="1" applyBorder="1" applyAlignment="1">
      <alignment vertical="center" wrapText="1"/>
    </xf>
    <xf numFmtId="0" fontId="11" fillId="0" borderId="14" xfId="159" applyFont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vertical="center"/>
    </xf>
    <xf numFmtId="4" fontId="13" fillId="31" borderId="14" xfId="0" applyNumberFormat="1" applyFont="1" applyFill="1" applyBorder="1" applyAlignment="1">
      <alignment horizontal="left" vertical="center" wrapText="1"/>
    </xf>
    <xf numFmtId="0" fontId="11" fillId="0" borderId="14" xfId="0" applyNumberFormat="1" applyFont="1" applyFill="1" applyBorder="1" applyAlignment="1">
      <alignment horizontal="left" vertical="center" wrapText="1"/>
    </xf>
    <xf numFmtId="4" fontId="9" fillId="0" borderId="14" xfId="0" quotePrefix="1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 applyProtection="1"/>
    <xf numFmtId="0" fontId="53" fillId="0" borderId="0" xfId="0" applyFont="1" applyAlignment="1"/>
    <xf numFmtId="0" fontId="67" fillId="0" borderId="0" xfId="0" applyFont="1" applyAlignment="1"/>
    <xf numFmtId="0" fontId="62" fillId="3" borderId="14" xfId="0" applyFont="1" applyFill="1" applyBorder="1" applyAlignment="1">
      <alignment vertical="center" wrapText="1"/>
    </xf>
    <xf numFmtId="0" fontId="9" fillId="0" borderId="14" xfId="162" quotePrefix="1" applyFont="1" applyBorder="1" applyAlignment="1">
      <alignment vertical="center" wrapText="1"/>
    </xf>
    <xf numFmtId="0" fontId="12" fillId="3" borderId="14" xfId="0" applyFont="1" applyFill="1" applyBorder="1" applyAlignment="1">
      <alignment horizontal="left" vertical="center" wrapText="1"/>
    </xf>
    <xf numFmtId="4" fontId="12" fillId="3" borderId="14" xfId="0" applyNumberFormat="1" applyFont="1" applyFill="1" applyBorder="1" applyAlignment="1">
      <alignment horizontal="right" vertical="center" wrapText="1"/>
    </xf>
    <xf numFmtId="0" fontId="49" fillId="29" borderId="14" xfId="0" applyFont="1" applyFill="1" applyBorder="1" applyAlignment="1">
      <alignment horizontal="center" vertical="center" wrapText="1"/>
    </xf>
    <xf numFmtId="174" fontId="45" fillId="28" borderId="14" xfId="0" applyNumberFormat="1" applyFont="1" applyFill="1" applyBorder="1" applyAlignment="1">
      <alignment horizontal="right" vertical="center" wrapText="1"/>
    </xf>
    <xf numFmtId="174" fontId="11" fillId="0" borderId="14" xfId="0" applyNumberFormat="1" applyFont="1" applyBorder="1" applyAlignment="1">
      <alignment vertical="center"/>
    </xf>
    <xf numFmtId="174" fontId="11" fillId="29" borderId="14" xfId="0" applyNumberFormat="1" applyFont="1" applyFill="1" applyBorder="1" applyAlignment="1">
      <alignment horizontal="right" vertical="center" wrapText="1"/>
    </xf>
    <xf numFmtId="174" fontId="45" fillId="28" borderId="14" xfId="0" applyNumberFormat="1" applyFont="1" applyFill="1" applyBorder="1" applyAlignment="1">
      <alignment vertical="center"/>
    </xf>
    <xf numFmtId="174" fontId="45" fillId="28" borderId="14" xfId="0" applyNumberFormat="1" applyFont="1" applyFill="1" applyBorder="1" applyAlignment="1">
      <alignment horizontal="right" vertical="center"/>
    </xf>
    <xf numFmtId="0" fontId="15" fillId="28" borderId="14" xfId="0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13" fillId="0" borderId="0" xfId="179" applyFont="1" applyBorder="1" applyAlignment="1">
      <alignment horizontal="center"/>
    </xf>
    <xf numFmtId="0" fontId="60" fillId="0" borderId="14" xfId="150" applyNumberFormat="1" applyFont="1" applyFill="1" applyBorder="1" applyAlignment="1" applyProtection="1">
      <alignment horizontal="center" vertical="center"/>
    </xf>
    <xf numFmtId="0" fontId="50" fillId="0" borderId="14" xfId="153" applyFont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50" fillId="0" borderId="14" xfId="179" applyFont="1" applyBorder="1" applyAlignment="1">
      <alignment horizontal="center" vertical="center"/>
    </xf>
    <xf numFmtId="0" fontId="50" fillId="0" borderId="14" xfId="179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174" fontId="50" fillId="0" borderId="14" xfId="153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49" fontId="54" fillId="0" borderId="14" xfId="0" applyNumberFormat="1" applyFont="1" applyFill="1" applyBorder="1" applyAlignment="1" applyProtection="1">
      <alignment horizontal="center" vertical="center" wrapText="1"/>
    </xf>
    <xf numFmtId="0" fontId="54" fillId="0" borderId="14" xfId="0" applyNumberFormat="1" applyFont="1" applyFill="1" applyBorder="1" applyAlignment="1" applyProtection="1">
      <alignment horizontal="center" vertical="center" wrapText="1"/>
    </xf>
    <xf numFmtId="0" fontId="60" fillId="0" borderId="14" xfId="0" applyNumberFormat="1" applyFont="1" applyFill="1" applyBorder="1" applyAlignment="1" applyProtection="1">
      <alignment horizontal="center" vertical="center"/>
    </xf>
    <xf numFmtId="0" fontId="13" fillId="0" borderId="0" xfId="158" applyFont="1" applyAlignment="1">
      <alignment horizontal="center"/>
    </xf>
    <xf numFmtId="49" fontId="54" fillId="0" borderId="14" xfId="160" applyNumberFormat="1" applyFont="1" applyFill="1" applyBorder="1" applyAlignment="1" applyProtection="1">
      <alignment horizontal="center" vertical="center" wrapText="1"/>
    </xf>
    <xf numFmtId="0" fontId="54" fillId="0" borderId="14" xfId="160" applyNumberFormat="1" applyFont="1" applyFill="1" applyBorder="1" applyAlignment="1" applyProtection="1">
      <alignment horizontal="center" vertical="center" wrapText="1"/>
    </xf>
    <xf numFmtId="0" fontId="60" fillId="0" borderId="14" xfId="160" applyNumberFormat="1" applyFont="1" applyFill="1" applyBorder="1" applyAlignment="1" applyProtection="1">
      <alignment horizontal="center" vertical="center"/>
    </xf>
    <xf numFmtId="0" fontId="13" fillId="0" borderId="0" xfId="158" applyFont="1" applyAlignment="1">
      <alignment horizontal="center" vertical="center"/>
    </xf>
    <xf numFmtId="0" fontId="45" fillId="0" borderId="14" xfId="158" applyFont="1" applyBorder="1" applyAlignment="1">
      <alignment horizontal="center"/>
    </xf>
    <xf numFmtId="0" fontId="9" fillId="0" borderId="14" xfId="158" applyFont="1" applyBorder="1" applyAlignment="1">
      <alignment horizontal="center" vertical="center" wrapText="1"/>
    </xf>
    <xf numFmtId="0" fontId="9" fillId="0" borderId="14" xfId="153" applyFont="1" applyBorder="1" applyAlignment="1" applyProtection="1">
      <alignment horizontal="center" vertical="center" wrapText="1"/>
    </xf>
    <xf numFmtId="14" fontId="2" fillId="0" borderId="14" xfId="153" applyNumberFormat="1" applyFont="1" applyBorder="1" applyAlignment="1" applyProtection="1">
      <alignment horizontal="center" vertical="center" wrapText="1"/>
    </xf>
    <xf numFmtId="0" fontId="2" fillId="0" borderId="14" xfId="153" applyFont="1" applyBorder="1" applyAlignment="1" applyProtection="1">
      <alignment horizontal="center" vertical="center" wrapText="1"/>
    </xf>
    <xf numFmtId="0" fontId="4" fillId="0" borderId="14" xfId="150" applyNumberFormat="1" applyFont="1" applyFill="1" applyBorder="1" applyAlignment="1" applyProtection="1">
      <alignment horizontal="center" vertical="center"/>
    </xf>
    <xf numFmtId="0" fontId="54" fillId="0" borderId="14" xfId="0" applyFont="1" applyFill="1" applyBorder="1" applyAlignment="1">
      <alignment horizontal="center" vertical="center" wrapText="1"/>
    </xf>
    <xf numFmtId="1" fontId="2" fillId="0" borderId="14" xfId="179" applyNumberFormat="1" applyFont="1" applyBorder="1" applyAlignment="1">
      <alignment horizontal="center" vertical="center"/>
    </xf>
    <xf numFmtId="0" fontId="2" fillId="0" borderId="14" xfId="179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2" fontId="49" fillId="29" borderId="14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49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3" fillId="0" borderId="0" xfId="0" applyNumberFormat="1" applyFont="1" applyFill="1" applyBorder="1" applyAlignment="1" applyProtection="1">
      <alignment horizontal="center" vertical="center" wrapText="1"/>
    </xf>
  </cellXfs>
  <cellStyles count="190">
    <cellStyle name="”ќђќ‘ћ‚›‰" xfId="2"/>
    <cellStyle name="”љ‘ђћ‚ђќќ›‰" xfId="3"/>
    <cellStyle name="„…ќ…†ќ›‰" xfId="4"/>
    <cellStyle name="‡ђѓћ‹ћ‚ћљ1" xfId="5"/>
    <cellStyle name="‡ђѓћ‹ћ‚ћљ2" xfId="6"/>
    <cellStyle name="’ћѓћ‚›‰" xfId="1"/>
    <cellStyle name="20% - Акцент1" xfId="7" builtinId="30" customBuiltin="1"/>
    <cellStyle name="20% — акцент1" xfId="8"/>
    <cellStyle name="20% - Акцент1 2" xfId="9"/>
    <cellStyle name="20% - Акцент2" xfId="10" builtinId="34" customBuiltin="1"/>
    <cellStyle name="20% — акцент2" xfId="11"/>
    <cellStyle name="20% - Акцент2 2" xfId="12"/>
    <cellStyle name="20% - Акцент3" xfId="13" builtinId="38" customBuiltin="1"/>
    <cellStyle name="20% — акцент3" xfId="14"/>
    <cellStyle name="20% - Акцент3 2" xfId="15"/>
    <cellStyle name="20% - Акцент4" xfId="16" builtinId="42" customBuiltin="1"/>
    <cellStyle name="20% — акцент4" xfId="17"/>
    <cellStyle name="20% - Акцент4 2" xfId="18"/>
    <cellStyle name="20% - Акцент5" xfId="19" builtinId="46" customBuiltin="1"/>
    <cellStyle name="20% — акцент5" xfId="20"/>
    <cellStyle name="20% - Акцент5 2" xfId="21"/>
    <cellStyle name="20% - Акцент6" xfId="22" builtinId="50" customBuiltin="1"/>
    <cellStyle name="20% — акцент6" xfId="23"/>
    <cellStyle name="20% - Акцент6 2" xfId="24"/>
    <cellStyle name="20% – Акцентування1" xfId="25"/>
    <cellStyle name="20% – Акцентування2" xfId="26"/>
    <cellStyle name="20% – Акцентування3" xfId="27"/>
    <cellStyle name="20% – Акцентування4" xfId="28"/>
    <cellStyle name="20% – Акцентування5" xfId="29"/>
    <cellStyle name="20% – Акцентування6" xfId="30"/>
    <cellStyle name="40% - Акцент1" xfId="31" builtinId="31" customBuiltin="1"/>
    <cellStyle name="40% — акцент1" xfId="32"/>
    <cellStyle name="40% - Акцент1 2" xfId="33"/>
    <cellStyle name="40% - Акцент2" xfId="34" builtinId="35" customBuiltin="1"/>
    <cellStyle name="40% — акцент2" xfId="35"/>
    <cellStyle name="40% - Акцент2 2" xfId="36"/>
    <cellStyle name="40% - Акцент3" xfId="37" builtinId="39" customBuiltin="1"/>
    <cellStyle name="40% — акцент3" xfId="38"/>
    <cellStyle name="40% - Акцент3 2" xfId="39"/>
    <cellStyle name="40% - Акцент4" xfId="40" builtinId="43" customBuiltin="1"/>
    <cellStyle name="40% — акцент4" xfId="41"/>
    <cellStyle name="40% - Акцент4 2" xfId="42"/>
    <cellStyle name="40% - Акцент5" xfId="43" builtinId="47" customBuiltin="1"/>
    <cellStyle name="40% — акцент5" xfId="44"/>
    <cellStyle name="40% - Акцент5 2" xfId="45"/>
    <cellStyle name="40% - Акцент6" xfId="46" builtinId="51" customBuiltin="1"/>
    <cellStyle name="40% — акцент6" xfId="47"/>
    <cellStyle name="40% - Акцент6 2" xfId="48"/>
    <cellStyle name="40% – Акцентування1" xfId="49"/>
    <cellStyle name="40% – Акцентування2" xfId="50"/>
    <cellStyle name="40% – Акцентування3" xfId="51"/>
    <cellStyle name="40% – Акцентування4" xfId="52"/>
    <cellStyle name="40% – Акцентування5" xfId="53"/>
    <cellStyle name="40% – Акцентування6" xfId="54"/>
    <cellStyle name="60% - Акцент1" xfId="55" builtinId="32" customBuiltin="1"/>
    <cellStyle name="60% — акцент1" xfId="56"/>
    <cellStyle name="60% - Акцент1 2" xfId="57"/>
    <cellStyle name="60% - Акцент2" xfId="58" builtinId="36" customBuiltin="1"/>
    <cellStyle name="60% — акцент2" xfId="59"/>
    <cellStyle name="60% - Акцент2 2" xfId="60"/>
    <cellStyle name="60% - Акцент3" xfId="61" builtinId="40" customBuiltin="1"/>
    <cellStyle name="60% — акцент3" xfId="62"/>
    <cellStyle name="60% - Акцент3 2" xfId="63"/>
    <cellStyle name="60% - Акцент4" xfId="64" builtinId="44" customBuiltin="1"/>
    <cellStyle name="60% — акцент4" xfId="65"/>
    <cellStyle name="60% - Акцент4 2" xfId="66"/>
    <cellStyle name="60% - Акцент5" xfId="67" builtinId="48" customBuiltin="1"/>
    <cellStyle name="60% — акцент5" xfId="68"/>
    <cellStyle name="60% - Акцент5 2" xfId="69"/>
    <cellStyle name="60% - Акцент6" xfId="70" builtinId="52" customBuiltin="1"/>
    <cellStyle name="60% — акцент6" xfId="71"/>
    <cellStyle name="60% - Акцент6 2" xfId="72"/>
    <cellStyle name="60% – Акцентування1" xfId="73"/>
    <cellStyle name="60% – Акцентування2" xfId="74"/>
    <cellStyle name="60% – Акцентування3" xfId="75"/>
    <cellStyle name="60% – Акцентування4" xfId="76"/>
    <cellStyle name="60% – Акцентування5" xfId="77"/>
    <cellStyle name="60% – Акцентування6" xfId="78"/>
    <cellStyle name="Normal_meresha_07" xfId="79"/>
    <cellStyle name="Акцент1" xfId="80" builtinId="29" customBuiltin="1"/>
    <cellStyle name="Акцент1 2" xfId="81"/>
    <cellStyle name="Акцент2" xfId="82" builtinId="33" customBuiltin="1"/>
    <cellStyle name="Акцент2 2" xfId="83"/>
    <cellStyle name="Акцент3" xfId="84" builtinId="37" customBuiltin="1"/>
    <cellStyle name="Акцент3 2" xfId="85"/>
    <cellStyle name="Акцент4" xfId="86" builtinId="41" customBuiltin="1"/>
    <cellStyle name="Акцент4 2" xfId="87"/>
    <cellStyle name="Акцент5" xfId="88" builtinId="45" customBuiltin="1"/>
    <cellStyle name="Акцент5 2" xfId="89"/>
    <cellStyle name="Акцент6" xfId="90" builtinId="49" customBuiltin="1"/>
    <cellStyle name="Акцент6 2" xfId="91"/>
    <cellStyle name="Акцентування1" xfId="92"/>
    <cellStyle name="Акцентування2" xfId="93"/>
    <cellStyle name="Акцентування3" xfId="94"/>
    <cellStyle name="Акцентування4" xfId="95"/>
    <cellStyle name="Акцентування5" xfId="96"/>
    <cellStyle name="Акцентування6" xfId="97"/>
    <cellStyle name="Ввід" xfId="98"/>
    <cellStyle name="Ввод " xfId="99" builtinId="20" customBuiltin="1"/>
    <cellStyle name="Ввод  2" xfId="100"/>
    <cellStyle name="Вывод" xfId="101" builtinId="21" customBuiltin="1"/>
    <cellStyle name="Вывод 2" xfId="102"/>
    <cellStyle name="Вычисление" xfId="103" builtinId="22" customBuiltin="1"/>
    <cellStyle name="Вычисление 2" xfId="104"/>
    <cellStyle name="Добре" xfId="105"/>
    <cellStyle name="Заголовок 1" xfId="106" builtinId="16" customBuiltin="1"/>
    <cellStyle name="Заголовок 1 2" xfId="107"/>
    <cellStyle name="Заголовок 2" xfId="108" builtinId="17" customBuiltin="1"/>
    <cellStyle name="Заголовок 2 2" xfId="109"/>
    <cellStyle name="Заголовок 3" xfId="110" builtinId="18" customBuiltin="1"/>
    <cellStyle name="Заголовок 3 2" xfId="111"/>
    <cellStyle name="Заголовок 4" xfId="112" builtinId="19" customBuiltin="1"/>
    <cellStyle name="Заголовок 4 2" xfId="113"/>
    <cellStyle name="Звичайний 10" xfId="114"/>
    <cellStyle name="Звичайний 11" xfId="115"/>
    <cellStyle name="Звичайний 12" xfId="116"/>
    <cellStyle name="Звичайний 13" xfId="117"/>
    <cellStyle name="Звичайний 14" xfId="118"/>
    <cellStyle name="Звичайний 15" xfId="119"/>
    <cellStyle name="Звичайний 16" xfId="120"/>
    <cellStyle name="Звичайний 17" xfId="121"/>
    <cellStyle name="Звичайний 18" xfId="122"/>
    <cellStyle name="Звичайний 19" xfId="123"/>
    <cellStyle name="Звичайний 2" xfId="124"/>
    <cellStyle name="Звичайний 20" xfId="125"/>
    <cellStyle name="Звичайний 3" xfId="126"/>
    <cellStyle name="Звичайний 4" xfId="127"/>
    <cellStyle name="Звичайний 5" xfId="128"/>
    <cellStyle name="Звичайний 6" xfId="129"/>
    <cellStyle name="Звичайний 7" xfId="130"/>
    <cellStyle name="Звичайний 8" xfId="131"/>
    <cellStyle name="Звичайний 9" xfId="132"/>
    <cellStyle name="Звичайний_Додаток _ 3 зм_ни 4575" xfId="133"/>
    <cellStyle name="Звичайний_Додаток _ 3 зм_ни 4575_22.12.2020 Додатки бюджет 2021 Коди нові" xfId="134"/>
    <cellStyle name="Зв'язана клітинка" xfId="135"/>
    <cellStyle name="Итог" xfId="136" builtinId="25" customBuiltin="1"/>
    <cellStyle name="Итог 2" xfId="137"/>
    <cellStyle name="Контрольна клітинка" xfId="138"/>
    <cellStyle name="Контрольная ячейка" xfId="139" builtinId="23" customBuiltin="1"/>
    <cellStyle name="Контрольная ячейка 2" xfId="140"/>
    <cellStyle name="Назва" xfId="141"/>
    <cellStyle name="Название" xfId="142" builtinId="15" customBuiltin="1"/>
    <cellStyle name="Название 2" xfId="143"/>
    <cellStyle name="Нейтральный" xfId="144" builtinId="28" customBuiltin="1"/>
    <cellStyle name="Нейтральный 2" xfId="145"/>
    <cellStyle name="Обчислення" xfId="146"/>
    <cellStyle name="Обычный" xfId="0" builtinId="0"/>
    <cellStyle name="Обычный 2" xfId="147"/>
    <cellStyle name="Обычный 3" xfId="148"/>
    <cellStyle name="Обычный__tmp_73605456264369." xfId="149"/>
    <cellStyle name="Обычный__tmp_73606750015329." xfId="150"/>
    <cellStyle name="Обычный__tmp_73644435022141." xfId="151"/>
    <cellStyle name="Обычный_shabl_dod" xfId="152"/>
    <cellStyle name="Обычный_ZV1PIV98" xfId="153"/>
    <cellStyle name="Обычный_видатки" xfId="154"/>
    <cellStyle name="Обычный_Видатки_1" xfId="155"/>
    <cellStyle name="Обычный_видатки1" xfId="156"/>
    <cellStyle name="Обычный_Виконання за І квартал 2010 року" xfId="157"/>
    <cellStyle name="Обычный_Виконання за І квартал 2012 року" xfId="158"/>
    <cellStyle name="Обычный_додатки до рішення  типформа" xfId="159"/>
    <cellStyle name="Обычный_звіт на 01.04.2019" xfId="160"/>
    <cellStyle name="Обычный_Звіт на 01.07.2019" xfId="161"/>
    <cellStyle name="Обычный_Лист1" xfId="162"/>
    <cellStyle name="Обычный_порівняння" xfId="163"/>
    <cellStyle name="Підсумок" xfId="164"/>
    <cellStyle name="Плохой" xfId="165" builtinId="27" customBuiltin="1"/>
    <cellStyle name="Плохой 2" xfId="166"/>
    <cellStyle name="Поганий" xfId="167"/>
    <cellStyle name="Пояснение" xfId="168" builtinId="53" customBuiltin="1"/>
    <cellStyle name="Пояснение 2" xfId="169"/>
    <cellStyle name="Примечание" xfId="170" builtinId="10" customBuiltin="1"/>
    <cellStyle name="Примечание 2" xfId="171"/>
    <cellStyle name="Примітка" xfId="172"/>
    <cellStyle name="Результат" xfId="173"/>
    <cellStyle name="Результат 1" xfId="174"/>
    <cellStyle name="Результат_Видатки" xfId="175"/>
    <cellStyle name="Связанная ячейка" xfId="176" builtinId="24" customBuiltin="1"/>
    <cellStyle name="Связанная ячейка 2" xfId="177"/>
    <cellStyle name="Середній" xfId="178"/>
    <cellStyle name="Стиль 1" xfId="179"/>
    <cellStyle name="Текст попередження" xfId="180"/>
    <cellStyle name="Текст пояснення" xfId="181"/>
    <cellStyle name="Текст предупреждения" xfId="182" builtinId="11" customBuiltin="1"/>
    <cellStyle name="Текст предупреждения 2" xfId="183"/>
    <cellStyle name="Тысячи [0]_Розподіл (2)" xfId="184"/>
    <cellStyle name="Тысячи_Розподіл (2)" xfId="185"/>
    <cellStyle name="Финансовый" xfId="186" builtinId="3"/>
    <cellStyle name="Хороший" xfId="187" builtinId="26" customBuiltin="1"/>
    <cellStyle name="Хороший 2" xfId="188"/>
    <cellStyle name="Џђћ–…ќ’ќ›‰" xfId="189"/>
  </cellStyles>
  <dxfs count="5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Ficaj\&#1052;&#1086;&#1080;%20&#1076;&#1086;&#1082;&#1091;&#1084;&#1077;&#1085;&#1090;&#1099;\&#1041;&#1102;&#1076;&#1078;&#1077;&#1090;%202005\&#1056;&#1072;&#1076;&#1072;\bud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16"/>
  <sheetViews>
    <sheetView showZeros="0" view="pageBreakPreview" zoomScale="60" zoomScaleNormal="100" workbookViewId="0">
      <selection activeCell="E10" sqref="E10"/>
    </sheetView>
  </sheetViews>
  <sheetFormatPr defaultRowHeight="12.75" x14ac:dyDescent="0.2"/>
  <cols>
    <col min="1" max="1" width="10.140625" customWidth="1"/>
    <col min="2" max="2" width="45.7109375" style="1" customWidth="1"/>
    <col min="3" max="3" width="17.140625" customWidth="1"/>
    <col min="4" max="4" width="17.42578125" bestFit="1" customWidth="1"/>
    <col min="5" max="5" width="10.42578125" customWidth="1"/>
    <col min="6" max="7" width="15.85546875" customWidth="1"/>
    <col min="8" max="8" width="15.28515625" customWidth="1"/>
    <col min="9" max="9" width="9.42578125" customWidth="1"/>
    <col min="10" max="10" width="17.28515625" customWidth="1"/>
    <col min="11" max="11" width="17.42578125" bestFit="1" customWidth="1"/>
    <col min="12" max="12" width="10.28515625" customWidth="1"/>
  </cols>
  <sheetData>
    <row r="1" spans="1:12" ht="15.75" x14ac:dyDescent="0.25">
      <c r="K1" s="338" t="s">
        <v>781</v>
      </c>
    </row>
    <row r="2" spans="1:12" ht="15.75" x14ac:dyDescent="0.25">
      <c r="K2" s="338" t="s">
        <v>782</v>
      </c>
    </row>
    <row r="3" spans="1:12" ht="15.75" x14ac:dyDescent="0.25">
      <c r="K3" s="338" t="s">
        <v>783</v>
      </c>
    </row>
    <row r="4" spans="1:12" ht="15.75" x14ac:dyDescent="0.25">
      <c r="A4" s="353" t="s">
        <v>883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2" ht="15.75" x14ac:dyDescent="0.25">
      <c r="A5" s="353" t="s">
        <v>23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</row>
    <row r="6" spans="1:12" x14ac:dyDescent="0.2">
      <c r="F6" s="189"/>
      <c r="G6" s="188"/>
      <c r="H6" s="72"/>
      <c r="L6" s="190" t="s">
        <v>884</v>
      </c>
    </row>
    <row r="7" spans="1:12" s="135" customFormat="1" ht="11.45" customHeight="1" x14ac:dyDescent="0.2">
      <c r="A7" s="357" t="s">
        <v>501</v>
      </c>
      <c r="B7" s="358" t="s">
        <v>502</v>
      </c>
      <c r="C7" s="354" t="s">
        <v>503</v>
      </c>
      <c r="D7" s="354"/>
      <c r="E7" s="354"/>
      <c r="F7" s="354" t="s">
        <v>504</v>
      </c>
      <c r="G7" s="354"/>
      <c r="H7" s="354"/>
      <c r="I7" s="354"/>
      <c r="J7" s="354" t="s">
        <v>505</v>
      </c>
      <c r="K7" s="354"/>
      <c r="L7" s="354"/>
    </row>
    <row r="8" spans="1:12" s="135" customFormat="1" ht="28.15" customHeight="1" x14ac:dyDescent="0.2">
      <c r="A8" s="357"/>
      <c r="B8" s="358"/>
      <c r="C8" s="355" t="s">
        <v>557</v>
      </c>
      <c r="D8" s="355" t="s">
        <v>506</v>
      </c>
      <c r="E8" s="355" t="s">
        <v>507</v>
      </c>
      <c r="F8" s="355" t="s">
        <v>557</v>
      </c>
      <c r="G8" s="355" t="s">
        <v>327</v>
      </c>
      <c r="H8" s="355" t="s">
        <v>506</v>
      </c>
      <c r="I8" s="355" t="s">
        <v>507</v>
      </c>
      <c r="J8" s="355" t="s">
        <v>328</v>
      </c>
      <c r="K8" s="355" t="s">
        <v>506</v>
      </c>
      <c r="L8" s="355" t="s">
        <v>508</v>
      </c>
    </row>
    <row r="9" spans="1:12" s="135" customFormat="1" ht="28.5" customHeight="1" x14ac:dyDescent="0.2">
      <c r="A9" s="357"/>
      <c r="B9" s="358"/>
      <c r="C9" s="355"/>
      <c r="D9" s="355"/>
      <c r="E9" s="355"/>
      <c r="F9" s="355"/>
      <c r="G9" s="355"/>
      <c r="H9" s="355"/>
      <c r="I9" s="355"/>
      <c r="J9" s="355"/>
      <c r="K9" s="355"/>
      <c r="L9" s="355"/>
    </row>
    <row r="10" spans="1:12" s="2" customFormat="1" ht="24" customHeight="1" x14ac:dyDescent="0.2">
      <c r="A10" s="8">
        <v>10000000</v>
      </c>
      <c r="B10" s="5" t="s">
        <v>772</v>
      </c>
      <c r="C10" s="9">
        <f>C11+C31+C39+C28</f>
        <v>1543254400</v>
      </c>
      <c r="D10" s="9">
        <f>D11+D31+D39+D28</f>
        <v>1544888453.47</v>
      </c>
      <c r="E10" s="14">
        <f t="shared" ref="E10:E73" si="0">IF(C10=0,0,D10/C10*100)</f>
        <v>100.1058836099868</v>
      </c>
      <c r="F10" s="9">
        <f>F11+F31+F39+F28</f>
        <v>4500000</v>
      </c>
      <c r="G10" s="9">
        <f>G11+G31+G39+G28</f>
        <v>4500000</v>
      </c>
      <c r="H10" s="9">
        <f>H11+H31+H39+H28</f>
        <v>5752179.7400000002</v>
      </c>
      <c r="I10" s="14">
        <f t="shared" ref="I10:I73" si="1">IF(G10=0,0,H10/G10*100)</f>
        <v>127.82621644444446</v>
      </c>
      <c r="J10" s="9">
        <f>J11+J31+J39+J28</f>
        <v>1547754400</v>
      </c>
      <c r="K10" s="9">
        <f>K11+K31+K39+K28</f>
        <v>1550640633.21</v>
      </c>
      <c r="L10" s="15">
        <f>IF(J10=0,0,K10/J10*100)</f>
        <v>100.18647875980842</v>
      </c>
    </row>
    <row r="11" spans="1:12" s="2" customFormat="1" ht="47.45" customHeight="1" x14ac:dyDescent="0.2">
      <c r="A11" s="8">
        <v>11000000</v>
      </c>
      <c r="B11" s="5" t="s">
        <v>773</v>
      </c>
      <c r="C11" s="9">
        <f>C12+C19</f>
        <v>1527972400</v>
      </c>
      <c r="D11" s="9">
        <f>D12+D19</f>
        <v>1527321129.9400001</v>
      </c>
      <c r="E11" s="14">
        <f t="shared" si="0"/>
        <v>99.957376843979645</v>
      </c>
      <c r="F11" s="9">
        <f>F12+F19</f>
        <v>0</v>
      </c>
      <c r="G11" s="9">
        <f>G12+G19</f>
        <v>0</v>
      </c>
      <c r="H11" s="9">
        <f>H12+H19</f>
        <v>0</v>
      </c>
      <c r="I11" s="14">
        <f t="shared" si="1"/>
        <v>0</v>
      </c>
      <c r="J11" s="9">
        <f>J12+J19</f>
        <v>1527972400</v>
      </c>
      <c r="K11" s="9">
        <f>K12+K19</f>
        <v>1527321129.9400001</v>
      </c>
      <c r="L11" s="15">
        <f t="shared" ref="L11:L74" si="2">IF(J11=0,0,K11/J11*100)</f>
        <v>99.957376843979645</v>
      </c>
    </row>
    <row r="12" spans="1:12" s="2" customFormat="1" ht="29.45" customHeight="1" x14ac:dyDescent="0.2">
      <c r="A12" s="8">
        <v>11010000</v>
      </c>
      <c r="B12" s="5" t="s">
        <v>774</v>
      </c>
      <c r="C12" s="9">
        <f>SUM(C13:C18)</f>
        <v>1438012300</v>
      </c>
      <c r="D12" s="9">
        <f>SUM(D13:D18)</f>
        <v>1436888800.54</v>
      </c>
      <c r="E12" s="14">
        <f t="shared" si="0"/>
        <v>99.921871359514796</v>
      </c>
      <c r="F12" s="9">
        <f>SUM(F13:F18)</f>
        <v>0</v>
      </c>
      <c r="G12" s="9">
        <f>SUM(G13:G18)</f>
        <v>0</v>
      </c>
      <c r="H12" s="9">
        <f>SUM(H13:H18)</f>
        <v>0</v>
      </c>
      <c r="I12" s="14">
        <f t="shared" si="1"/>
        <v>0</v>
      </c>
      <c r="J12" s="9">
        <f>SUM(J13:J18)</f>
        <v>1438012300</v>
      </c>
      <c r="K12" s="9">
        <f>SUM(K13:K18)</f>
        <v>1436888800.54</v>
      </c>
      <c r="L12" s="15">
        <f t="shared" si="2"/>
        <v>99.921871359514796</v>
      </c>
    </row>
    <row r="13" spans="1:12" ht="52.9" customHeight="1" x14ac:dyDescent="0.2">
      <c r="A13" s="10">
        <v>11010100</v>
      </c>
      <c r="B13" s="4" t="s">
        <v>421</v>
      </c>
      <c r="C13" s="98">
        <v>839559300</v>
      </c>
      <c r="D13" s="98">
        <v>859835044.73000002</v>
      </c>
      <c r="E13" s="16">
        <f t="shared" si="0"/>
        <v>102.41504617124724</v>
      </c>
      <c r="F13" s="12"/>
      <c r="G13" s="12"/>
      <c r="H13" s="12"/>
      <c r="I13" s="16">
        <f t="shared" si="1"/>
        <v>0</v>
      </c>
      <c r="J13" s="12">
        <f>C13+G13</f>
        <v>839559300</v>
      </c>
      <c r="K13" s="12">
        <f>D13+H13</f>
        <v>859835044.73000002</v>
      </c>
      <c r="L13" s="17">
        <f t="shared" si="2"/>
        <v>102.41504617124724</v>
      </c>
    </row>
    <row r="14" spans="1:12" ht="86.45" customHeight="1" x14ac:dyDescent="0.2">
      <c r="A14" s="10">
        <v>11010200</v>
      </c>
      <c r="B14" s="4" t="s">
        <v>422</v>
      </c>
      <c r="C14" s="98">
        <v>526343200</v>
      </c>
      <c r="D14" s="98">
        <v>501014752.91000003</v>
      </c>
      <c r="E14" s="16">
        <f t="shared" si="0"/>
        <v>95.187845669897513</v>
      </c>
      <c r="F14" s="12"/>
      <c r="G14" s="12"/>
      <c r="H14" s="12"/>
      <c r="I14" s="16">
        <f t="shared" si="1"/>
        <v>0</v>
      </c>
      <c r="J14" s="12">
        <f t="shared" ref="J14:J26" si="3">C14+G14</f>
        <v>526343200</v>
      </c>
      <c r="K14" s="12">
        <f>D14+H14</f>
        <v>501014752.91000003</v>
      </c>
      <c r="L14" s="17">
        <f t="shared" si="2"/>
        <v>95.187845669897513</v>
      </c>
    </row>
    <row r="15" spans="1:12" ht="58.15" customHeight="1" x14ac:dyDescent="0.2">
      <c r="A15" s="10">
        <v>11010400</v>
      </c>
      <c r="B15" s="4" t="s">
        <v>434</v>
      </c>
      <c r="C15" s="98">
        <v>54843800</v>
      </c>
      <c r="D15" s="98">
        <v>55532459.039999999</v>
      </c>
      <c r="E15" s="16">
        <f t="shared" si="0"/>
        <v>101.25567345807546</v>
      </c>
      <c r="F15" s="12"/>
      <c r="G15" s="12"/>
      <c r="H15" s="12"/>
      <c r="I15" s="16">
        <f t="shared" si="1"/>
        <v>0</v>
      </c>
      <c r="J15" s="12">
        <f t="shared" si="3"/>
        <v>54843800</v>
      </c>
      <c r="K15" s="12">
        <f>D15+H15</f>
        <v>55532459.039999999</v>
      </c>
      <c r="L15" s="17">
        <f t="shared" si="2"/>
        <v>101.25567345807546</v>
      </c>
    </row>
    <row r="16" spans="1:12" ht="48" customHeight="1" x14ac:dyDescent="0.2">
      <c r="A16" s="10">
        <v>11010500</v>
      </c>
      <c r="B16" s="4" t="s">
        <v>960</v>
      </c>
      <c r="C16" s="98">
        <v>16766000</v>
      </c>
      <c r="D16" s="98">
        <v>18462001.789999999</v>
      </c>
      <c r="E16" s="16">
        <f t="shared" si="0"/>
        <v>110.11572104258617</v>
      </c>
      <c r="F16" s="12"/>
      <c r="G16" s="12"/>
      <c r="H16" s="12"/>
      <c r="I16" s="16">
        <f t="shared" si="1"/>
        <v>0</v>
      </c>
      <c r="J16" s="12">
        <f t="shared" si="3"/>
        <v>16766000</v>
      </c>
      <c r="K16" s="12">
        <f>D16+H16</f>
        <v>18462001.789999999</v>
      </c>
      <c r="L16" s="17">
        <f t="shared" si="2"/>
        <v>110.11572104258617</v>
      </c>
    </row>
    <row r="17" spans="1:12" ht="48" customHeight="1" x14ac:dyDescent="0.2">
      <c r="A17" s="191" t="s">
        <v>330</v>
      </c>
      <c r="B17" s="185" t="s">
        <v>329</v>
      </c>
      <c r="C17" s="217">
        <v>500000</v>
      </c>
      <c r="D17" s="98">
        <v>1443945.46</v>
      </c>
      <c r="E17" s="16">
        <f t="shared" si="0"/>
        <v>288.78909199999998</v>
      </c>
      <c r="F17" s="12"/>
      <c r="G17" s="12"/>
      <c r="H17" s="12"/>
      <c r="I17" s="16"/>
      <c r="J17" s="12">
        <f>C17+G17</f>
        <v>500000</v>
      </c>
      <c r="K17" s="12">
        <f>D17+H17</f>
        <v>1443945.46</v>
      </c>
      <c r="L17" s="17">
        <f>IF(J17=0,0,K17/J17*100)</f>
        <v>288.78909199999998</v>
      </c>
    </row>
    <row r="18" spans="1:12" ht="63" customHeight="1" x14ac:dyDescent="0.2">
      <c r="A18" s="191">
        <v>11011300</v>
      </c>
      <c r="B18" s="219" t="s">
        <v>167</v>
      </c>
      <c r="C18" s="217"/>
      <c r="D18" s="98">
        <v>600596.61</v>
      </c>
      <c r="E18" s="16">
        <f t="shared" si="0"/>
        <v>0</v>
      </c>
      <c r="F18" s="12"/>
      <c r="G18" s="12"/>
      <c r="H18" s="12"/>
      <c r="I18" s="16"/>
      <c r="J18" s="12">
        <f>C18+G18</f>
        <v>0</v>
      </c>
      <c r="K18" s="12">
        <f>D18+H18</f>
        <v>600596.61</v>
      </c>
      <c r="L18" s="17">
        <f>IF(J18=0,0,K18/J18*100)</f>
        <v>0</v>
      </c>
    </row>
    <row r="19" spans="1:12" s="2" customFormat="1" ht="22.9" customHeight="1" x14ac:dyDescent="0.2">
      <c r="A19" s="8">
        <v>11020000</v>
      </c>
      <c r="B19" s="5" t="s">
        <v>761</v>
      </c>
      <c r="C19" s="9">
        <f>SUM(C20:C27)</f>
        <v>89960100</v>
      </c>
      <c r="D19" s="9">
        <f>SUM(D20:D27)</f>
        <v>90432329.400000006</v>
      </c>
      <c r="E19" s="14">
        <f t="shared" si="0"/>
        <v>100.52493205321026</v>
      </c>
      <c r="F19" s="9">
        <f>SUM(F20:F27)</f>
        <v>0</v>
      </c>
      <c r="G19" s="9">
        <f>SUM(G20:G27)</f>
        <v>0</v>
      </c>
      <c r="H19" s="9">
        <f>SUM(H20:H27)</f>
        <v>0</v>
      </c>
      <c r="I19" s="14">
        <f t="shared" si="1"/>
        <v>0</v>
      </c>
      <c r="J19" s="9">
        <f>SUM(J20:J27)</f>
        <v>89960100</v>
      </c>
      <c r="K19" s="9">
        <f>SUM(K20:K27)</f>
        <v>90432329.400000006</v>
      </c>
      <c r="L19" s="15">
        <f t="shared" si="2"/>
        <v>100.52493205321026</v>
      </c>
    </row>
    <row r="20" spans="1:12" ht="43.9" customHeight="1" x14ac:dyDescent="0.2">
      <c r="A20" s="10">
        <v>11020200</v>
      </c>
      <c r="B20" s="185" t="s">
        <v>18</v>
      </c>
      <c r="C20" s="98">
        <v>4600</v>
      </c>
      <c r="D20" s="98">
        <v>4369.95</v>
      </c>
      <c r="E20" s="16">
        <f t="shared" si="0"/>
        <v>94.998913043478268</v>
      </c>
      <c r="F20" s="12"/>
      <c r="G20" s="12"/>
      <c r="H20" s="12"/>
      <c r="I20" s="16">
        <f t="shared" si="1"/>
        <v>0</v>
      </c>
      <c r="J20" s="12">
        <f t="shared" si="3"/>
        <v>4600</v>
      </c>
      <c r="K20" s="12">
        <f t="shared" ref="K20:K26" si="4">D20+H20</f>
        <v>4369.95</v>
      </c>
      <c r="L20" s="17">
        <f t="shared" si="2"/>
        <v>94.998913043478268</v>
      </c>
    </row>
    <row r="21" spans="1:12" ht="45.6" customHeight="1" x14ac:dyDescent="0.2">
      <c r="A21" s="10">
        <v>11020300</v>
      </c>
      <c r="B21" s="185" t="s">
        <v>19</v>
      </c>
      <c r="C21" s="98">
        <v>16343300</v>
      </c>
      <c r="D21" s="98">
        <v>11905458.359999999</v>
      </c>
      <c r="E21" s="16">
        <f t="shared" si="0"/>
        <v>72.846110393861693</v>
      </c>
      <c r="F21" s="12"/>
      <c r="G21" s="12"/>
      <c r="H21" s="12"/>
      <c r="I21" s="16">
        <f t="shared" si="1"/>
        <v>0</v>
      </c>
      <c r="J21" s="12">
        <f t="shared" si="3"/>
        <v>16343300</v>
      </c>
      <c r="K21" s="12">
        <f t="shared" si="4"/>
        <v>11905458.359999999</v>
      </c>
      <c r="L21" s="17">
        <f t="shared" si="2"/>
        <v>72.846110393861693</v>
      </c>
    </row>
    <row r="22" spans="1:12" ht="34.9" customHeight="1" x14ac:dyDescent="0.2">
      <c r="A22" s="10">
        <v>11020500</v>
      </c>
      <c r="B22" s="185" t="s">
        <v>20</v>
      </c>
      <c r="C22" s="98">
        <v>259400</v>
      </c>
      <c r="D22" s="98">
        <v>883376.33</v>
      </c>
      <c r="E22" s="16">
        <f t="shared" si="0"/>
        <v>340.54600231303004</v>
      </c>
      <c r="F22" s="12"/>
      <c r="G22" s="12"/>
      <c r="H22" s="12"/>
      <c r="I22" s="16">
        <f t="shared" si="1"/>
        <v>0</v>
      </c>
      <c r="J22" s="12">
        <f t="shared" ref="J22:K24" si="5">C22+G22</f>
        <v>259400</v>
      </c>
      <c r="K22" s="12">
        <f t="shared" si="5"/>
        <v>883376.33</v>
      </c>
      <c r="L22" s="17">
        <f t="shared" si="2"/>
        <v>340.54600231303004</v>
      </c>
    </row>
    <row r="23" spans="1:12" ht="53.45" customHeight="1" x14ac:dyDescent="0.2">
      <c r="A23" s="10">
        <v>11020600</v>
      </c>
      <c r="B23" s="185" t="s">
        <v>21</v>
      </c>
      <c r="C23" s="98">
        <v>47600</v>
      </c>
      <c r="D23" s="98">
        <v>16240</v>
      </c>
      <c r="E23" s="16">
        <f t="shared" si="0"/>
        <v>34.117647058823529</v>
      </c>
      <c r="F23" s="12"/>
      <c r="G23" s="12"/>
      <c r="H23" s="12"/>
      <c r="I23" s="16">
        <f t="shared" si="1"/>
        <v>0</v>
      </c>
      <c r="J23" s="12">
        <f t="shared" si="5"/>
        <v>47600</v>
      </c>
      <c r="K23" s="12">
        <f t="shared" si="5"/>
        <v>16240</v>
      </c>
      <c r="L23" s="17">
        <f t="shared" si="2"/>
        <v>34.117647058823529</v>
      </c>
    </row>
    <row r="24" spans="1:12" ht="47.25" x14ac:dyDescent="0.2">
      <c r="A24" s="10">
        <v>11020700</v>
      </c>
      <c r="B24" s="185" t="s">
        <v>22</v>
      </c>
      <c r="C24" s="98">
        <v>6400</v>
      </c>
      <c r="D24" s="98"/>
      <c r="E24" s="16">
        <f t="shared" si="0"/>
        <v>0</v>
      </c>
      <c r="F24" s="12"/>
      <c r="G24" s="12"/>
      <c r="H24" s="12"/>
      <c r="I24" s="16">
        <f t="shared" si="1"/>
        <v>0</v>
      </c>
      <c r="J24" s="12">
        <f t="shared" si="5"/>
        <v>6400</v>
      </c>
      <c r="K24" s="12">
        <f t="shared" si="5"/>
        <v>0</v>
      </c>
      <c r="L24" s="17">
        <f t="shared" si="2"/>
        <v>0</v>
      </c>
    </row>
    <row r="25" spans="1:12" ht="25.15" customHeight="1" x14ac:dyDescent="0.2">
      <c r="A25" s="10">
        <v>11021000</v>
      </c>
      <c r="B25" s="185" t="s">
        <v>835</v>
      </c>
      <c r="C25" s="98">
        <v>73275600</v>
      </c>
      <c r="D25" s="98">
        <v>77587665.950000003</v>
      </c>
      <c r="E25" s="16">
        <f t="shared" si="0"/>
        <v>105.88472281359688</v>
      </c>
      <c r="F25" s="12"/>
      <c r="G25" s="12"/>
      <c r="H25" s="12"/>
      <c r="I25" s="16">
        <f t="shared" si="1"/>
        <v>0</v>
      </c>
      <c r="J25" s="12">
        <f t="shared" si="3"/>
        <v>73275600</v>
      </c>
      <c r="K25" s="12">
        <f t="shared" si="4"/>
        <v>77587665.950000003</v>
      </c>
      <c r="L25" s="17">
        <f t="shared" si="2"/>
        <v>105.88472281359688</v>
      </c>
    </row>
    <row r="26" spans="1:12" ht="67.150000000000006" customHeight="1" x14ac:dyDescent="0.2">
      <c r="A26" s="10">
        <v>11021600</v>
      </c>
      <c r="B26" s="185" t="s">
        <v>836</v>
      </c>
      <c r="C26" s="98">
        <v>23200</v>
      </c>
      <c r="D26" s="98">
        <v>35150.81</v>
      </c>
      <c r="E26" s="16">
        <f t="shared" si="0"/>
        <v>151.51211206896551</v>
      </c>
      <c r="F26" s="12"/>
      <c r="G26" s="12"/>
      <c r="H26" s="12"/>
      <c r="I26" s="16">
        <f t="shared" si="1"/>
        <v>0</v>
      </c>
      <c r="J26" s="12">
        <f t="shared" si="3"/>
        <v>23200</v>
      </c>
      <c r="K26" s="12">
        <f t="shared" si="4"/>
        <v>35150.81</v>
      </c>
      <c r="L26" s="17">
        <f t="shared" si="2"/>
        <v>151.51211206896551</v>
      </c>
    </row>
    <row r="27" spans="1:12" ht="54.75" customHeight="1" x14ac:dyDescent="0.2">
      <c r="A27" s="10">
        <v>11023000</v>
      </c>
      <c r="B27" s="185" t="s">
        <v>166</v>
      </c>
      <c r="C27" s="98"/>
      <c r="D27" s="98">
        <v>68</v>
      </c>
      <c r="E27" s="16">
        <f t="shared" si="0"/>
        <v>0</v>
      </c>
      <c r="F27" s="12"/>
      <c r="G27" s="12"/>
      <c r="H27" s="12"/>
      <c r="I27" s="16">
        <f t="shared" si="1"/>
        <v>0</v>
      </c>
      <c r="J27" s="12">
        <f>C27+G27</f>
        <v>0</v>
      </c>
      <c r="K27" s="12">
        <f>D27+H27</f>
        <v>68</v>
      </c>
      <c r="L27" s="17">
        <f>IF(J27=0,0,K27/J27*100)</f>
        <v>0</v>
      </c>
    </row>
    <row r="28" spans="1:12" s="2" customFormat="1" ht="15.75" x14ac:dyDescent="0.2">
      <c r="A28" s="192" t="s">
        <v>842</v>
      </c>
      <c r="B28" s="193" t="s">
        <v>471</v>
      </c>
      <c r="C28" s="193">
        <f>C29</f>
        <v>0</v>
      </c>
      <c r="D28" s="193">
        <f>D29</f>
        <v>0</v>
      </c>
      <c r="E28" s="14">
        <f t="shared" si="0"/>
        <v>0</v>
      </c>
      <c r="F28" s="193">
        <f t="shared" ref="F28:H29" si="6">F29</f>
        <v>0</v>
      </c>
      <c r="G28" s="193">
        <f t="shared" si="6"/>
        <v>0</v>
      </c>
      <c r="H28" s="193">
        <f t="shared" si="6"/>
        <v>268.3</v>
      </c>
      <c r="I28" s="14">
        <f t="shared" si="1"/>
        <v>0</v>
      </c>
      <c r="J28" s="193">
        <f>J29</f>
        <v>0</v>
      </c>
      <c r="K28" s="193">
        <f>K29</f>
        <v>268.3</v>
      </c>
      <c r="L28" s="15">
        <f t="shared" si="2"/>
        <v>0</v>
      </c>
    </row>
    <row r="29" spans="1:12" s="2" customFormat="1" ht="31.5" x14ac:dyDescent="0.2">
      <c r="A29" s="194" t="s">
        <v>843</v>
      </c>
      <c r="B29" s="193" t="s">
        <v>837</v>
      </c>
      <c r="C29" s="193">
        <f>C30</f>
        <v>0</v>
      </c>
      <c r="D29" s="193">
        <f>D30</f>
        <v>0</v>
      </c>
      <c r="E29" s="14">
        <f t="shared" si="0"/>
        <v>0</v>
      </c>
      <c r="F29" s="193">
        <f t="shared" si="6"/>
        <v>0</v>
      </c>
      <c r="G29" s="193">
        <f t="shared" si="6"/>
        <v>0</v>
      </c>
      <c r="H29" s="193">
        <f t="shared" si="6"/>
        <v>268.3</v>
      </c>
      <c r="I29" s="14">
        <f t="shared" si="1"/>
        <v>0</v>
      </c>
      <c r="J29" s="193">
        <f>J30</f>
        <v>0</v>
      </c>
      <c r="K29" s="193">
        <f>K30</f>
        <v>268.3</v>
      </c>
      <c r="L29" s="15">
        <f t="shared" si="2"/>
        <v>0</v>
      </c>
    </row>
    <row r="30" spans="1:12" ht="58.15" customHeight="1" x14ac:dyDescent="0.2">
      <c r="A30" s="191" t="s">
        <v>838</v>
      </c>
      <c r="B30" s="185" t="s">
        <v>5</v>
      </c>
      <c r="C30" s="185"/>
      <c r="D30" s="101"/>
      <c r="E30" s="16">
        <f t="shared" si="0"/>
        <v>0</v>
      </c>
      <c r="F30" s="12"/>
      <c r="G30" s="12"/>
      <c r="H30" s="98">
        <v>268.3</v>
      </c>
      <c r="I30" s="16"/>
      <c r="J30" s="12">
        <f>C30+G30</f>
        <v>0</v>
      </c>
      <c r="K30" s="12">
        <f>D30+H30</f>
        <v>268.3</v>
      </c>
      <c r="L30" s="17"/>
    </row>
    <row r="31" spans="1:12" s="2" customFormat="1" ht="31.5" x14ac:dyDescent="0.2">
      <c r="A31" s="8">
        <v>13000000</v>
      </c>
      <c r="B31" s="5" t="s">
        <v>127</v>
      </c>
      <c r="C31" s="9">
        <f>C32+C36</f>
        <v>15282000</v>
      </c>
      <c r="D31" s="9">
        <f>D32+D36</f>
        <v>17567323.530000001</v>
      </c>
      <c r="E31" s="14">
        <f t="shared" si="0"/>
        <v>114.95434844915589</v>
      </c>
      <c r="F31" s="13"/>
      <c r="G31" s="13"/>
      <c r="H31" s="13"/>
      <c r="I31" s="14">
        <f t="shared" si="1"/>
        <v>0</v>
      </c>
      <c r="J31" s="13">
        <f t="shared" ref="J31:J38" si="7">C31+G31</f>
        <v>15282000</v>
      </c>
      <c r="K31" s="13">
        <f>D31+H31</f>
        <v>17567323.530000001</v>
      </c>
      <c r="L31" s="15">
        <f t="shared" si="2"/>
        <v>114.95434844915589</v>
      </c>
    </row>
    <row r="32" spans="1:12" s="2" customFormat="1" ht="31.5" x14ac:dyDescent="0.2">
      <c r="A32" s="8">
        <v>13020000</v>
      </c>
      <c r="B32" s="5" t="s">
        <v>128</v>
      </c>
      <c r="C32" s="9">
        <f>SUM(C33:C35)</f>
        <v>7282000</v>
      </c>
      <c r="D32" s="9">
        <f>SUM(D33:D35)</f>
        <v>8099863.9299999997</v>
      </c>
      <c r="E32" s="14">
        <f t="shared" si="0"/>
        <v>111.23130911837407</v>
      </c>
      <c r="F32" s="9">
        <f t="shared" ref="F32:K32" si="8">SUM(F33:F35)</f>
        <v>0</v>
      </c>
      <c r="G32" s="9">
        <f t="shared" si="8"/>
        <v>0</v>
      </c>
      <c r="H32" s="9">
        <f t="shared" si="8"/>
        <v>0</v>
      </c>
      <c r="I32" s="14">
        <f t="shared" si="1"/>
        <v>0</v>
      </c>
      <c r="J32" s="9">
        <f t="shared" si="8"/>
        <v>7282000</v>
      </c>
      <c r="K32" s="9">
        <f t="shared" si="8"/>
        <v>8099863.9299999997</v>
      </c>
      <c r="L32" s="15">
        <f t="shared" si="2"/>
        <v>111.23130911837407</v>
      </c>
    </row>
    <row r="33" spans="1:12" ht="65.45" customHeight="1" x14ac:dyDescent="0.2">
      <c r="A33" s="10">
        <v>13020100</v>
      </c>
      <c r="B33" s="4" t="s">
        <v>129</v>
      </c>
      <c r="C33" s="98">
        <v>5830100</v>
      </c>
      <c r="D33" s="98">
        <v>6147020.7000000002</v>
      </c>
      <c r="E33" s="16">
        <f t="shared" si="0"/>
        <v>105.43593934923929</v>
      </c>
      <c r="F33" s="12"/>
      <c r="G33" s="12"/>
      <c r="H33" s="12"/>
      <c r="I33" s="16">
        <f t="shared" si="1"/>
        <v>0</v>
      </c>
      <c r="J33" s="12">
        <f t="shared" si="7"/>
        <v>5830100</v>
      </c>
      <c r="K33" s="12">
        <f>D33+H33</f>
        <v>6147020.7000000002</v>
      </c>
      <c r="L33" s="17">
        <f t="shared" si="2"/>
        <v>105.43593934923929</v>
      </c>
    </row>
    <row r="34" spans="1:12" ht="39" customHeight="1" x14ac:dyDescent="0.2">
      <c r="A34" s="10">
        <v>13020300</v>
      </c>
      <c r="B34" s="4" t="s">
        <v>130</v>
      </c>
      <c r="C34" s="98">
        <v>1041700</v>
      </c>
      <c r="D34" s="98">
        <v>1231063.21</v>
      </c>
      <c r="E34" s="16">
        <f t="shared" si="0"/>
        <v>118.17828645483344</v>
      </c>
      <c r="F34" s="12"/>
      <c r="G34" s="12"/>
      <c r="H34" s="12"/>
      <c r="I34" s="16">
        <f t="shared" si="1"/>
        <v>0</v>
      </c>
      <c r="J34" s="12">
        <f t="shared" si="7"/>
        <v>1041700</v>
      </c>
      <c r="K34" s="12">
        <f>D34+H34</f>
        <v>1231063.21</v>
      </c>
      <c r="L34" s="17">
        <f t="shared" si="2"/>
        <v>118.17828645483344</v>
      </c>
    </row>
    <row r="35" spans="1:12" ht="55.15" customHeight="1" x14ac:dyDescent="0.2">
      <c r="A35" s="10">
        <v>13020400</v>
      </c>
      <c r="B35" s="4" t="s">
        <v>512</v>
      </c>
      <c r="C35" s="98">
        <v>410200</v>
      </c>
      <c r="D35" s="98">
        <v>721780.02</v>
      </c>
      <c r="E35" s="16">
        <f t="shared" si="0"/>
        <v>175.95807411019015</v>
      </c>
      <c r="F35" s="12"/>
      <c r="G35" s="12"/>
      <c r="H35" s="12"/>
      <c r="I35" s="16">
        <f t="shared" si="1"/>
        <v>0</v>
      </c>
      <c r="J35" s="12">
        <f t="shared" si="7"/>
        <v>410200</v>
      </c>
      <c r="K35" s="12">
        <f>D35+H35</f>
        <v>721780.02</v>
      </c>
      <c r="L35" s="17">
        <f t="shared" si="2"/>
        <v>175.95807411019015</v>
      </c>
    </row>
    <row r="36" spans="1:12" s="2" customFormat="1" ht="27.6" customHeight="1" x14ac:dyDescent="0.2">
      <c r="A36" s="8">
        <v>13030000</v>
      </c>
      <c r="B36" s="5" t="s">
        <v>513</v>
      </c>
      <c r="C36" s="9">
        <f>SUM(C37:C38)</f>
        <v>8000000</v>
      </c>
      <c r="D36" s="9">
        <f t="shared" ref="D36:K36" si="9">SUM(D37:D38)</f>
        <v>9467459.5999999996</v>
      </c>
      <c r="E36" s="14">
        <f t="shared" si="0"/>
        <v>118.343245</v>
      </c>
      <c r="F36" s="9">
        <f t="shared" si="9"/>
        <v>0</v>
      </c>
      <c r="G36" s="9">
        <f t="shared" si="9"/>
        <v>0</v>
      </c>
      <c r="H36" s="9">
        <f t="shared" si="9"/>
        <v>0</v>
      </c>
      <c r="I36" s="14">
        <f t="shared" si="1"/>
        <v>0</v>
      </c>
      <c r="J36" s="9">
        <f t="shared" si="9"/>
        <v>8000000</v>
      </c>
      <c r="K36" s="9">
        <f t="shared" si="9"/>
        <v>9467459.5999999996</v>
      </c>
      <c r="L36" s="15">
        <f t="shared" si="2"/>
        <v>118.343245</v>
      </c>
    </row>
    <row r="37" spans="1:12" ht="52.15" customHeight="1" x14ac:dyDescent="0.2">
      <c r="A37" s="10">
        <v>13030100</v>
      </c>
      <c r="B37" s="4" t="s">
        <v>514</v>
      </c>
      <c r="C37" s="98">
        <v>7346400</v>
      </c>
      <c r="D37" s="98">
        <v>9062920.9299999997</v>
      </c>
      <c r="E37" s="16">
        <f t="shared" si="0"/>
        <v>123.36547057061962</v>
      </c>
      <c r="F37" s="12"/>
      <c r="G37" s="12"/>
      <c r="H37" s="12"/>
      <c r="I37" s="16">
        <f t="shared" si="1"/>
        <v>0</v>
      </c>
      <c r="J37" s="12">
        <f t="shared" si="7"/>
        <v>7346400</v>
      </c>
      <c r="K37" s="12">
        <f>D37+H37</f>
        <v>9062920.9299999997</v>
      </c>
      <c r="L37" s="17">
        <f t="shared" si="2"/>
        <v>123.36547057061962</v>
      </c>
    </row>
    <row r="38" spans="1:12" ht="36.6" customHeight="1" x14ac:dyDescent="0.2">
      <c r="A38" s="10">
        <v>13030800</v>
      </c>
      <c r="B38" s="4" t="s">
        <v>515</v>
      </c>
      <c r="C38" s="98">
        <v>653600</v>
      </c>
      <c r="D38" s="98">
        <v>404538.67</v>
      </c>
      <c r="E38" s="16">
        <f t="shared" si="0"/>
        <v>61.893921358629136</v>
      </c>
      <c r="F38" s="12"/>
      <c r="G38" s="12"/>
      <c r="H38" s="12"/>
      <c r="I38" s="16">
        <f t="shared" si="1"/>
        <v>0</v>
      </c>
      <c r="J38" s="12">
        <f t="shared" si="7"/>
        <v>653600</v>
      </c>
      <c r="K38" s="12">
        <f>D38+H38</f>
        <v>404538.67</v>
      </c>
      <c r="L38" s="17">
        <f t="shared" si="2"/>
        <v>61.893921358629136</v>
      </c>
    </row>
    <row r="39" spans="1:12" s="2" customFormat="1" ht="21.6" customHeight="1" x14ac:dyDescent="0.2">
      <c r="A39" s="8">
        <v>19000000</v>
      </c>
      <c r="B39" s="5" t="s">
        <v>516</v>
      </c>
      <c r="C39" s="13">
        <f>C40+C44</f>
        <v>0</v>
      </c>
      <c r="D39" s="13">
        <f>D40+D44</f>
        <v>0</v>
      </c>
      <c r="E39" s="14">
        <f t="shared" si="0"/>
        <v>0</v>
      </c>
      <c r="F39" s="13">
        <f>F40+F44</f>
        <v>4500000</v>
      </c>
      <c r="G39" s="13">
        <f>G40+G44</f>
        <v>4500000</v>
      </c>
      <c r="H39" s="13">
        <f>H40+H44</f>
        <v>5751911.4400000004</v>
      </c>
      <c r="I39" s="14">
        <f t="shared" si="1"/>
        <v>127.82025422222223</v>
      </c>
      <c r="J39" s="13">
        <f>J40+J44</f>
        <v>4500000</v>
      </c>
      <c r="K39" s="13">
        <f>K40+K44</f>
        <v>5751911.4400000004</v>
      </c>
      <c r="L39" s="15">
        <f t="shared" si="2"/>
        <v>127.82025422222223</v>
      </c>
    </row>
    <row r="40" spans="1:12" s="2" customFormat="1" ht="22.15" customHeight="1" x14ac:dyDescent="0.2">
      <c r="A40" s="8">
        <v>19010000</v>
      </c>
      <c r="B40" s="5" t="s">
        <v>517</v>
      </c>
      <c r="C40" s="13">
        <f>SUM(C41:C43)</f>
        <v>0</v>
      </c>
      <c r="D40" s="13">
        <f t="shared" ref="D40:K40" si="10">SUM(D41:D43)</f>
        <v>0</v>
      </c>
      <c r="E40" s="14">
        <f t="shared" si="0"/>
        <v>0</v>
      </c>
      <c r="F40" s="13">
        <f t="shared" si="10"/>
        <v>4500000</v>
      </c>
      <c r="G40" s="13">
        <f t="shared" si="10"/>
        <v>4500000</v>
      </c>
      <c r="H40" s="13">
        <f t="shared" si="10"/>
        <v>5746240.5600000005</v>
      </c>
      <c r="I40" s="14">
        <f t="shared" si="1"/>
        <v>127.69423466666667</v>
      </c>
      <c r="J40" s="13">
        <f t="shared" si="10"/>
        <v>4500000</v>
      </c>
      <c r="K40" s="13">
        <f t="shared" si="10"/>
        <v>5746240.5600000005</v>
      </c>
      <c r="L40" s="15">
        <f t="shared" si="2"/>
        <v>127.69423466666667</v>
      </c>
    </row>
    <row r="41" spans="1:12" ht="82.15" customHeight="1" x14ac:dyDescent="0.2">
      <c r="A41" s="10">
        <v>19010100</v>
      </c>
      <c r="B41" s="4" t="s">
        <v>518</v>
      </c>
      <c r="C41" s="12"/>
      <c r="D41" s="12"/>
      <c r="E41" s="16">
        <f t="shared" si="0"/>
        <v>0</v>
      </c>
      <c r="F41" s="98">
        <v>1021500</v>
      </c>
      <c r="G41" s="98">
        <v>1021500</v>
      </c>
      <c r="H41" s="98">
        <v>893963.65</v>
      </c>
      <c r="I41" s="16">
        <f t="shared" si="1"/>
        <v>87.514796867351947</v>
      </c>
      <c r="J41" s="12">
        <f t="shared" ref="J41:K43" si="11">C41+G41</f>
        <v>1021500</v>
      </c>
      <c r="K41" s="12">
        <f t="shared" si="11"/>
        <v>893963.65</v>
      </c>
      <c r="L41" s="17">
        <f t="shared" si="2"/>
        <v>87.514796867351947</v>
      </c>
    </row>
    <row r="42" spans="1:12" ht="36.6" customHeight="1" x14ac:dyDescent="0.2">
      <c r="A42" s="10">
        <v>19010200</v>
      </c>
      <c r="B42" s="4" t="s">
        <v>963</v>
      </c>
      <c r="C42" s="12"/>
      <c r="D42" s="12"/>
      <c r="E42" s="16">
        <f t="shared" si="0"/>
        <v>0</v>
      </c>
      <c r="F42" s="98">
        <v>2128500</v>
      </c>
      <c r="G42" s="98">
        <v>2128500</v>
      </c>
      <c r="H42" s="98">
        <v>2432763.2000000002</v>
      </c>
      <c r="I42" s="16">
        <f t="shared" si="1"/>
        <v>114.29472398402632</v>
      </c>
      <c r="J42" s="12">
        <f t="shared" si="11"/>
        <v>2128500</v>
      </c>
      <c r="K42" s="12">
        <f t="shared" si="11"/>
        <v>2432763.2000000002</v>
      </c>
      <c r="L42" s="17">
        <f t="shared" si="2"/>
        <v>114.29472398402632</v>
      </c>
    </row>
    <row r="43" spans="1:12" ht="64.150000000000006" customHeight="1" x14ac:dyDescent="0.2">
      <c r="A43" s="10">
        <v>19010300</v>
      </c>
      <c r="B43" s="4" t="s">
        <v>964</v>
      </c>
      <c r="C43" s="12"/>
      <c r="D43" s="12"/>
      <c r="E43" s="16">
        <f t="shared" si="0"/>
        <v>0</v>
      </c>
      <c r="F43" s="98">
        <v>1350000</v>
      </c>
      <c r="G43" s="98">
        <v>1350000</v>
      </c>
      <c r="H43" s="98">
        <v>2419513.71</v>
      </c>
      <c r="I43" s="16">
        <f t="shared" si="1"/>
        <v>179.22323777777777</v>
      </c>
      <c r="J43" s="12">
        <f t="shared" si="11"/>
        <v>1350000</v>
      </c>
      <c r="K43" s="12">
        <f t="shared" si="11"/>
        <v>2419513.71</v>
      </c>
      <c r="L43" s="17">
        <f t="shared" si="2"/>
        <v>179.22323777777777</v>
      </c>
    </row>
    <row r="44" spans="1:12" s="2" customFormat="1" ht="38.450000000000003" customHeight="1" x14ac:dyDescent="0.2">
      <c r="A44" s="8">
        <v>19050000</v>
      </c>
      <c r="B44" s="6" t="s">
        <v>713</v>
      </c>
      <c r="C44" s="13">
        <f>C46+C45</f>
        <v>0</v>
      </c>
      <c r="D44" s="13">
        <f>D46+D45</f>
        <v>0</v>
      </c>
      <c r="E44" s="14"/>
      <c r="F44" s="13">
        <f>F46+F45</f>
        <v>0</v>
      </c>
      <c r="G44" s="13">
        <f>G46+G45</f>
        <v>0</v>
      </c>
      <c r="H44" s="13">
        <f>H46+H45</f>
        <v>5670.8799999999992</v>
      </c>
      <c r="I44" s="14">
        <f t="shared" si="1"/>
        <v>0</v>
      </c>
      <c r="J44" s="13">
        <f>J46+J45</f>
        <v>0</v>
      </c>
      <c r="K44" s="13">
        <f>K46+K45</f>
        <v>5670.8799999999992</v>
      </c>
      <c r="L44" s="17">
        <f t="shared" si="2"/>
        <v>0</v>
      </c>
    </row>
    <row r="45" spans="1:12" s="2" customFormat="1" ht="45.75" customHeight="1" x14ac:dyDescent="0.2">
      <c r="A45" s="10">
        <v>19050200</v>
      </c>
      <c r="B45" s="4" t="s">
        <v>639</v>
      </c>
      <c r="C45" s="12"/>
      <c r="D45" s="12"/>
      <c r="E45" s="16"/>
      <c r="F45" s="12"/>
      <c r="G45" s="12"/>
      <c r="H45" s="12">
        <v>5639.94</v>
      </c>
      <c r="I45" s="16">
        <f t="shared" si="1"/>
        <v>0</v>
      </c>
      <c r="J45" s="12">
        <f>C45+G45</f>
        <v>0</v>
      </c>
      <c r="K45" s="12">
        <f>D45+H45</f>
        <v>5639.94</v>
      </c>
      <c r="L45" s="17">
        <f>IF(J45=0,0,K45/J45*100)</f>
        <v>0</v>
      </c>
    </row>
    <row r="46" spans="1:12" ht="50.45" customHeight="1" x14ac:dyDescent="0.2">
      <c r="A46" s="10">
        <v>19050300</v>
      </c>
      <c r="B46" s="4" t="s">
        <v>714</v>
      </c>
      <c r="C46" s="12"/>
      <c r="D46" s="12"/>
      <c r="E46" s="16"/>
      <c r="F46" s="11"/>
      <c r="G46" s="11"/>
      <c r="H46" s="98">
        <v>30.94</v>
      </c>
      <c r="I46" s="16">
        <f t="shared" si="1"/>
        <v>0</v>
      </c>
      <c r="J46" s="12">
        <f>C46+G46</f>
        <v>0</v>
      </c>
      <c r="K46" s="12">
        <f>D46+H46</f>
        <v>30.94</v>
      </c>
      <c r="L46" s="17">
        <f>IF(J46=0,0,K46/J46*100)</f>
        <v>0</v>
      </c>
    </row>
    <row r="47" spans="1:12" s="2" customFormat="1" ht="28.15" customHeight="1" x14ac:dyDescent="0.2">
      <c r="A47" s="8">
        <v>20000000</v>
      </c>
      <c r="B47" s="5" t="s">
        <v>966</v>
      </c>
      <c r="C47" s="9">
        <f>C48+C55+C70+C76</f>
        <v>41127500</v>
      </c>
      <c r="D47" s="9">
        <f>D48+D55+D70+D76</f>
        <v>44227904.930000007</v>
      </c>
      <c r="E47" s="14">
        <f t="shared" si="0"/>
        <v>107.53852028448121</v>
      </c>
      <c r="F47" s="9">
        <f>F48+F55+F70+F76</f>
        <v>100339800</v>
      </c>
      <c r="G47" s="9">
        <f>G48+G55+G70+G76</f>
        <v>191564848.63999999</v>
      </c>
      <c r="H47" s="9">
        <f>H48+H55+H70+H76</f>
        <v>198783979.34999999</v>
      </c>
      <c r="I47" s="14">
        <f t="shared" si="1"/>
        <v>103.76850490121319</v>
      </c>
      <c r="J47" s="9">
        <f>J48+J55+J70+J76</f>
        <v>232692348.63999999</v>
      </c>
      <c r="K47" s="9">
        <f>K48+K55+K70+K76</f>
        <v>243011884.28</v>
      </c>
      <c r="L47" s="15">
        <f t="shared" si="2"/>
        <v>104.4348409822299</v>
      </c>
    </row>
    <row r="48" spans="1:12" s="2" customFormat="1" ht="40.9" customHeight="1" x14ac:dyDescent="0.2">
      <c r="A48" s="8">
        <v>21000000</v>
      </c>
      <c r="B48" s="5" t="s">
        <v>967</v>
      </c>
      <c r="C48" s="9">
        <f>C49+C51+C52+C54</f>
        <v>200700</v>
      </c>
      <c r="D48" s="9">
        <f>D49+D51+D52+D54</f>
        <v>-97874.4</v>
      </c>
      <c r="E48" s="14">
        <f t="shared" si="0"/>
        <v>-48.766517189835575</v>
      </c>
      <c r="F48" s="9">
        <f>F49+F51+F52+F54</f>
        <v>367000</v>
      </c>
      <c r="G48" s="9">
        <f>G49+G51+G52+G54</f>
        <v>367000</v>
      </c>
      <c r="H48" s="9">
        <f>H49+H51+H52+H54</f>
        <v>404577.06</v>
      </c>
      <c r="I48" s="14">
        <f t="shared" si="1"/>
        <v>110.23898092643051</v>
      </c>
      <c r="J48" s="9">
        <f>J49+J51+J52+J54</f>
        <v>567700</v>
      </c>
      <c r="K48" s="9">
        <f>K49+K51+K52+K54</f>
        <v>306702.66000000003</v>
      </c>
      <c r="L48" s="15">
        <f t="shared" si="2"/>
        <v>54.025481768539727</v>
      </c>
    </row>
    <row r="49" spans="1:12" s="2" customFormat="1" ht="120" customHeight="1" x14ac:dyDescent="0.2">
      <c r="A49" s="8">
        <v>21010000</v>
      </c>
      <c r="B49" s="5" t="s">
        <v>968</v>
      </c>
      <c r="C49" s="9">
        <f>C50</f>
        <v>700</v>
      </c>
      <c r="D49" s="9">
        <f t="shared" ref="D49:K49" si="12">D50</f>
        <v>10993.6</v>
      </c>
      <c r="E49" s="14">
        <f t="shared" si="0"/>
        <v>1570.5142857142857</v>
      </c>
      <c r="F49" s="9">
        <f t="shared" si="12"/>
        <v>0</v>
      </c>
      <c r="G49" s="9">
        <f t="shared" si="12"/>
        <v>0</v>
      </c>
      <c r="H49" s="9">
        <f t="shared" si="12"/>
        <v>0</v>
      </c>
      <c r="I49" s="14">
        <f t="shared" si="1"/>
        <v>0</v>
      </c>
      <c r="J49" s="9">
        <f t="shared" si="12"/>
        <v>700</v>
      </c>
      <c r="K49" s="9">
        <f t="shared" si="12"/>
        <v>10993.6</v>
      </c>
      <c r="L49" s="15">
        <f t="shared" si="2"/>
        <v>1570.5142857142857</v>
      </c>
    </row>
    <row r="50" spans="1:12" ht="71.45" customHeight="1" x14ac:dyDescent="0.2">
      <c r="A50" s="10">
        <v>21010300</v>
      </c>
      <c r="B50" s="4" t="s">
        <v>969</v>
      </c>
      <c r="C50" s="209">
        <v>700</v>
      </c>
      <c r="D50" s="209">
        <v>10993.6</v>
      </c>
      <c r="E50" s="16">
        <f t="shared" si="0"/>
        <v>1570.5142857142857</v>
      </c>
      <c r="F50" s="12"/>
      <c r="G50" s="12"/>
      <c r="H50" s="12"/>
      <c r="I50" s="16">
        <f t="shared" si="1"/>
        <v>0</v>
      </c>
      <c r="J50" s="12">
        <f>C50+G50</f>
        <v>700</v>
      </c>
      <c r="K50" s="12">
        <f>D50+H50</f>
        <v>10993.6</v>
      </c>
      <c r="L50" s="17">
        <f t="shared" si="2"/>
        <v>1570.5142857142857</v>
      </c>
    </row>
    <row r="51" spans="1:12" s="2" customFormat="1" ht="37.9" customHeight="1" x14ac:dyDescent="0.2">
      <c r="A51" s="8">
        <v>21050000</v>
      </c>
      <c r="B51" s="6" t="s">
        <v>970</v>
      </c>
      <c r="C51" s="215"/>
      <c r="D51" s="9"/>
      <c r="E51" s="14">
        <f t="shared" si="0"/>
        <v>0</v>
      </c>
      <c r="F51" s="13"/>
      <c r="G51" s="13"/>
      <c r="H51" s="13"/>
      <c r="I51" s="14">
        <f t="shared" si="1"/>
        <v>0</v>
      </c>
      <c r="J51" s="12"/>
      <c r="K51" s="12"/>
      <c r="L51" s="17"/>
    </row>
    <row r="52" spans="1:12" s="2" customFormat="1" ht="24.6" customHeight="1" x14ac:dyDescent="0.2">
      <c r="A52" s="8">
        <v>21080000</v>
      </c>
      <c r="B52" s="193" t="s">
        <v>839</v>
      </c>
      <c r="C52" s="216">
        <f>C53</f>
        <v>200000</v>
      </c>
      <c r="D52" s="216">
        <f>D53</f>
        <v>-108868</v>
      </c>
      <c r="E52" s="14">
        <f t="shared" si="0"/>
        <v>-54.434000000000005</v>
      </c>
      <c r="F52" s="216"/>
      <c r="G52" s="216"/>
      <c r="H52" s="193">
        <f>H53</f>
        <v>0</v>
      </c>
      <c r="I52" s="14">
        <f t="shared" si="1"/>
        <v>0</v>
      </c>
      <c r="J52" s="13">
        <f>J53</f>
        <v>200000</v>
      </c>
      <c r="K52" s="13">
        <f>K53</f>
        <v>-108868</v>
      </c>
      <c r="L52" s="15">
        <f>L53</f>
        <v>-54.434000000000005</v>
      </c>
    </row>
    <row r="53" spans="1:12" s="2" customFormat="1" ht="24.6" customHeight="1" x14ac:dyDescent="0.2">
      <c r="A53" s="191" t="s">
        <v>841</v>
      </c>
      <c r="B53" s="185" t="s">
        <v>840</v>
      </c>
      <c r="C53" s="217">
        <v>200000</v>
      </c>
      <c r="D53" s="209">
        <v>-108868</v>
      </c>
      <c r="E53" s="16">
        <f t="shared" si="0"/>
        <v>-54.434000000000005</v>
      </c>
      <c r="F53" s="9"/>
      <c r="G53" s="9"/>
      <c r="H53" s="9"/>
      <c r="I53" s="14"/>
      <c r="J53" s="12">
        <f>C53+G53</f>
        <v>200000</v>
      </c>
      <c r="K53" s="12">
        <f>D53+H53</f>
        <v>-108868</v>
      </c>
      <c r="L53" s="16">
        <f>IF(J53=0,0,K53/J53*100)</f>
        <v>-54.434000000000005</v>
      </c>
    </row>
    <row r="54" spans="1:12" s="2" customFormat="1" ht="49.9" customHeight="1" x14ac:dyDescent="0.2">
      <c r="A54" s="8">
        <v>21110000</v>
      </c>
      <c r="B54" s="91" t="s">
        <v>519</v>
      </c>
      <c r="C54" s="13"/>
      <c r="D54" s="13"/>
      <c r="E54" s="14">
        <f t="shared" si="0"/>
        <v>0</v>
      </c>
      <c r="F54" s="277">
        <v>367000</v>
      </c>
      <c r="G54" s="277">
        <v>367000</v>
      </c>
      <c r="H54" s="277">
        <v>404577.06</v>
      </c>
      <c r="I54" s="278">
        <f t="shared" si="1"/>
        <v>110.23898092643051</v>
      </c>
      <c r="J54" s="13">
        <f>C54+G54</f>
        <v>367000</v>
      </c>
      <c r="K54" s="13">
        <f>D54+H54</f>
        <v>404577.06</v>
      </c>
      <c r="L54" s="278">
        <f>IF(J54=0,0,K54/J54*100)</f>
        <v>110.23898092643051</v>
      </c>
    </row>
    <row r="55" spans="1:12" s="2" customFormat="1" ht="39" customHeight="1" x14ac:dyDescent="0.2">
      <c r="A55" s="8">
        <v>22000000</v>
      </c>
      <c r="B55" s="5" t="s">
        <v>11</v>
      </c>
      <c r="C55" s="9">
        <f>C56+C67+C69</f>
        <v>37426800</v>
      </c>
      <c r="D55" s="9">
        <f>D56+D67+D69</f>
        <v>39608805.630000003</v>
      </c>
      <c r="E55" s="14">
        <f t="shared" si="0"/>
        <v>105.83006196094777</v>
      </c>
      <c r="F55" s="9">
        <f t="shared" ref="F55:K55" si="13">F56+F67+F69</f>
        <v>0</v>
      </c>
      <c r="G55" s="9">
        <f t="shared" si="13"/>
        <v>0</v>
      </c>
      <c r="H55" s="9">
        <f t="shared" si="13"/>
        <v>0</v>
      </c>
      <c r="I55" s="14">
        <f t="shared" si="1"/>
        <v>0</v>
      </c>
      <c r="J55" s="9">
        <f t="shared" si="13"/>
        <v>37426800</v>
      </c>
      <c r="K55" s="9">
        <f t="shared" si="13"/>
        <v>39608805.630000003</v>
      </c>
      <c r="L55" s="15">
        <f t="shared" si="2"/>
        <v>105.83006196094777</v>
      </c>
    </row>
    <row r="56" spans="1:12" s="2" customFormat="1" ht="26.45" customHeight="1" x14ac:dyDescent="0.2">
      <c r="A56" s="8">
        <v>22010000</v>
      </c>
      <c r="B56" s="5" t="s">
        <v>12</v>
      </c>
      <c r="C56" s="9">
        <f>SUM(C57:C66)</f>
        <v>34774800</v>
      </c>
      <c r="D56" s="9">
        <f>SUM(D57:D66)</f>
        <v>35877986.490000002</v>
      </c>
      <c r="E56" s="14">
        <f t="shared" si="0"/>
        <v>103.17237335656854</v>
      </c>
      <c r="F56" s="9">
        <f t="shared" ref="F56:K56" si="14">SUM(F57:F66)</f>
        <v>0</v>
      </c>
      <c r="G56" s="9">
        <f t="shared" si="14"/>
        <v>0</v>
      </c>
      <c r="H56" s="9">
        <f t="shared" si="14"/>
        <v>0</v>
      </c>
      <c r="I56" s="14">
        <f t="shared" si="1"/>
        <v>0</v>
      </c>
      <c r="J56" s="9">
        <f t="shared" si="14"/>
        <v>34774800</v>
      </c>
      <c r="K56" s="9">
        <f t="shared" si="14"/>
        <v>35877986.490000002</v>
      </c>
      <c r="L56" s="15">
        <f t="shared" si="2"/>
        <v>103.17237335656854</v>
      </c>
    </row>
    <row r="57" spans="1:12" ht="102" customHeight="1" x14ac:dyDescent="0.2">
      <c r="A57" s="10">
        <v>22010200</v>
      </c>
      <c r="B57" s="4" t="s">
        <v>903</v>
      </c>
      <c r="C57" s="98">
        <v>40800</v>
      </c>
      <c r="D57" s="98">
        <v>58720.9</v>
      </c>
      <c r="E57" s="16">
        <f t="shared" si="0"/>
        <v>143.92377450980391</v>
      </c>
      <c r="F57" s="12"/>
      <c r="G57" s="12"/>
      <c r="H57" s="12"/>
      <c r="I57" s="16">
        <f t="shared" si="1"/>
        <v>0</v>
      </c>
      <c r="J57" s="12">
        <f t="shared" ref="J57:J66" si="15">C57+G57</f>
        <v>40800</v>
      </c>
      <c r="K57" s="12">
        <f t="shared" ref="K57:K66" si="16">D57+H57</f>
        <v>58720.9</v>
      </c>
      <c r="L57" s="17">
        <f t="shared" si="2"/>
        <v>143.92377450980391</v>
      </c>
    </row>
    <row r="58" spans="1:12" ht="88.9" customHeight="1" x14ac:dyDescent="0.2">
      <c r="A58" s="10">
        <v>22010500</v>
      </c>
      <c r="B58" s="4" t="s">
        <v>904</v>
      </c>
      <c r="C58" s="98">
        <v>24200</v>
      </c>
      <c r="D58" s="98">
        <v>27300</v>
      </c>
      <c r="E58" s="16">
        <f t="shared" si="0"/>
        <v>112.80991735537189</v>
      </c>
      <c r="F58" s="12"/>
      <c r="G58" s="12"/>
      <c r="H58" s="12"/>
      <c r="I58" s="16">
        <f t="shared" si="1"/>
        <v>0</v>
      </c>
      <c r="J58" s="12">
        <f t="shared" si="15"/>
        <v>24200</v>
      </c>
      <c r="K58" s="12">
        <f t="shared" si="16"/>
        <v>27300</v>
      </c>
      <c r="L58" s="17">
        <f t="shared" si="2"/>
        <v>112.80991735537189</v>
      </c>
    </row>
    <row r="59" spans="1:12" ht="78.75" x14ac:dyDescent="0.2">
      <c r="A59" s="10">
        <v>22010900</v>
      </c>
      <c r="B59" s="4" t="s">
        <v>905</v>
      </c>
      <c r="C59" s="11">
        <v>0</v>
      </c>
      <c r="D59" s="98">
        <v>480.2</v>
      </c>
      <c r="E59" s="16">
        <f t="shared" si="0"/>
        <v>0</v>
      </c>
      <c r="F59" s="12"/>
      <c r="G59" s="12"/>
      <c r="H59" s="12"/>
      <c r="I59" s="16">
        <f t="shared" si="1"/>
        <v>0</v>
      </c>
      <c r="J59" s="12">
        <f t="shared" si="15"/>
        <v>0</v>
      </c>
      <c r="K59" s="12">
        <f t="shared" si="16"/>
        <v>480.2</v>
      </c>
      <c r="L59" s="17">
        <f t="shared" si="2"/>
        <v>0</v>
      </c>
    </row>
    <row r="60" spans="1:12" ht="52.9" customHeight="1" x14ac:dyDescent="0.2">
      <c r="A60" s="10">
        <v>22011000</v>
      </c>
      <c r="B60" s="4" t="s">
        <v>906</v>
      </c>
      <c r="C60" s="98">
        <v>11428200</v>
      </c>
      <c r="D60" s="98">
        <v>11552058.02</v>
      </c>
      <c r="E60" s="16">
        <f t="shared" si="0"/>
        <v>101.08379289826918</v>
      </c>
      <c r="F60" s="12"/>
      <c r="G60" s="12"/>
      <c r="H60" s="12"/>
      <c r="I60" s="16">
        <f t="shared" si="1"/>
        <v>0</v>
      </c>
      <c r="J60" s="12">
        <f t="shared" si="15"/>
        <v>11428200</v>
      </c>
      <c r="K60" s="12">
        <f t="shared" si="16"/>
        <v>11552058.02</v>
      </c>
      <c r="L60" s="17">
        <f t="shared" si="2"/>
        <v>101.08379289826918</v>
      </c>
    </row>
    <row r="61" spans="1:12" ht="52.9" customHeight="1" x14ac:dyDescent="0.2">
      <c r="A61" s="10">
        <v>22011100</v>
      </c>
      <c r="B61" s="4" t="s">
        <v>907</v>
      </c>
      <c r="C61" s="98">
        <v>19700000</v>
      </c>
      <c r="D61" s="98">
        <v>19980127.02</v>
      </c>
      <c r="E61" s="16">
        <f t="shared" si="0"/>
        <v>101.42196456852793</v>
      </c>
      <c r="F61" s="12"/>
      <c r="G61" s="12"/>
      <c r="H61" s="12"/>
      <c r="I61" s="16">
        <f t="shared" si="1"/>
        <v>0</v>
      </c>
      <c r="J61" s="12">
        <f t="shared" si="15"/>
        <v>19700000</v>
      </c>
      <c r="K61" s="12">
        <f t="shared" si="16"/>
        <v>19980127.02</v>
      </c>
      <c r="L61" s="17">
        <f t="shared" si="2"/>
        <v>101.42196456852793</v>
      </c>
    </row>
    <row r="62" spans="1:12" ht="47.25" x14ac:dyDescent="0.2">
      <c r="A62" s="10">
        <v>22011800</v>
      </c>
      <c r="B62" s="4" t="s">
        <v>908</v>
      </c>
      <c r="C62" s="98">
        <v>1700000</v>
      </c>
      <c r="D62" s="98">
        <v>2260133.2799999998</v>
      </c>
      <c r="E62" s="16">
        <f t="shared" si="0"/>
        <v>132.94901647058822</v>
      </c>
      <c r="F62" s="12"/>
      <c r="G62" s="12"/>
      <c r="H62" s="12"/>
      <c r="I62" s="16">
        <f t="shared" si="1"/>
        <v>0</v>
      </c>
      <c r="J62" s="12">
        <f t="shared" si="15"/>
        <v>1700000</v>
      </c>
      <c r="K62" s="12">
        <f t="shared" si="16"/>
        <v>2260133.2799999998</v>
      </c>
      <c r="L62" s="17">
        <f t="shared" si="2"/>
        <v>132.94901647058822</v>
      </c>
    </row>
    <row r="63" spans="1:12" ht="25.9" customHeight="1" x14ac:dyDescent="0.2">
      <c r="A63" s="100">
        <v>22013100</v>
      </c>
      <c r="B63" s="4" t="s">
        <v>4</v>
      </c>
      <c r="C63" s="98">
        <v>1600</v>
      </c>
      <c r="D63" s="98">
        <v>2340</v>
      </c>
      <c r="E63" s="16">
        <f t="shared" si="0"/>
        <v>146.25</v>
      </c>
      <c r="F63" s="12"/>
      <c r="G63" s="12"/>
      <c r="H63" s="12"/>
      <c r="I63" s="16"/>
      <c r="J63" s="12">
        <f t="shared" si="15"/>
        <v>1600</v>
      </c>
      <c r="K63" s="12">
        <f t="shared" si="16"/>
        <v>2340</v>
      </c>
      <c r="L63" s="17"/>
    </row>
    <row r="64" spans="1:12" ht="31.5" x14ac:dyDescent="0.2">
      <c r="A64" s="100">
        <v>22013200</v>
      </c>
      <c r="B64" s="92" t="s">
        <v>909</v>
      </c>
      <c r="C64" s="112">
        <v>900800</v>
      </c>
      <c r="D64" s="112">
        <v>885000</v>
      </c>
      <c r="E64" s="16">
        <f t="shared" si="0"/>
        <v>98.246003552397866</v>
      </c>
      <c r="F64" s="12"/>
      <c r="G64" s="12"/>
      <c r="H64" s="12"/>
      <c r="I64" s="16">
        <f t="shared" si="1"/>
        <v>0</v>
      </c>
      <c r="J64" s="12">
        <f t="shared" si="15"/>
        <v>900800</v>
      </c>
      <c r="K64" s="12">
        <f t="shared" si="16"/>
        <v>885000</v>
      </c>
      <c r="L64" s="17">
        <f t="shared" si="2"/>
        <v>98.246003552397866</v>
      </c>
    </row>
    <row r="65" spans="1:12" ht="31.5" x14ac:dyDescent="0.2">
      <c r="A65" s="10">
        <v>22013300</v>
      </c>
      <c r="B65" s="4" t="s">
        <v>910</v>
      </c>
      <c r="C65" s="98">
        <v>557400</v>
      </c>
      <c r="D65" s="98">
        <v>637310</v>
      </c>
      <c r="E65" s="16">
        <f t="shared" si="0"/>
        <v>114.3362038033728</v>
      </c>
      <c r="F65" s="12"/>
      <c r="G65" s="12"/>
      <c r="H65" s="12"/>
      <c r="I65" s="16">
        <f t="shared" si="1"/>
        <v>0</v>
      </c>
      <c r="J65" s="12">
        <f t="shared" si="15"/>
        <v>557400</v>
      </c>
      <c r="K65" s="12">
        <f t="shared" si="16"/>
        <v>637310</v>
      </c>
      <c r="L65" s="17">
        <f t="shared" si="2"/>
        <v>114.3362038033728</v>
      </c>
    </row>
    <row r="66" spans="1:12" ht="31.5" x14ac:dyDescent="0.2">
      <c r="A66" s="10">
        <v>22013400</v>
      </c>
      <c r="B66" s="4" t="s">
        <v>911</v>
      </c>
      <c r="C66" s="98">
        <v>421800</v>
      </c>
      <c r="D66" s="98">
        <v>474517.07</v>
      </c>
      <c r="E66" s="16">
        <f t="shared" si="0"/>
        <v>112.49811996206734</v>
      </c>
      <c r="F66" s="12"/>
      <c r="G66" s="12"/>
      <c r="H66" s="12"/>
      <c r="I66" s="16">
        <f t="shared" si="1"/>
        <v>0</v>
      </c>
      <c r="J66" s="12">
        <f t="shared" si="15"/>
        <v>421800</v>
      </c>
      <c r="K66" s="12">
        <f t="shared" si="16"/>
        <v>474517.07</v>
      </c>
      <c r="L66" s="17">
        <f t="shared" si="2"/>
        <v>112.49811996206734</v>
      </c>
    </row>
    <row r="67" spans="1:12" s="2" customFormat="1" ht="57" customHeight="1" x14ac:dyDescent="0.2">
      <c r="A67" s="8">
        <v>22080000</v>
      </c>
      <c r="B67" s="5" t="s">
        <v>972</v>
      </c>
      <c r="C67" s="9">
        <f>C68</f>
        <v>2651400</v>
      </c>
      <c r="D67" s="9">
        <f t="shared" ref="D67:K67" si="17">D68</f>
        <v>3729919.14</v>
      </c>
      <c r="E67" s="14">
        <f t="shared" si="0"/>
        <v>140.67734555329261</v>
      </c>
      <c r="F67" s="9">
        <f t="shared" si="17"/>
        <v>0</v>
      </c>
      <c r="G67" s="9">
        <f t="shared" si="17"/>
        <v>0</v>
      </c>
      <c r="H67" s="9">
        <f t="shared" si="17"/>
        <v>0</v>
      </c>
      <c r="I67" s="14">
        <f t="shared" si="1"/>
        <v>0</v>
      </c>
      <c r="J67" s="9">
        <f t="shared" si="17"/>
        <v>2651400</v>
      </c>
      <c r="K67" s="9">
        <f t="shared" si="17"/>
        <v>3729919.14</v>
      </c>
      <c r="L67" s="15">
        <f t="shared" si="2"/>
        <v>140.67734555329261</v>
      </c>
    </row>
    <row r="68" spans="1:12" ht="83.45" customHeight="1" x14ac:dyDescent="0.2">
      <c r="A68" s="10">
        <v>22080400</v>
      </c>
      <c r="B68" s="4" t="s">
        <v>100</v>
      </c>
      <c r="C68" s="98">
        <v>2651400</v>
      </c>
      <c r="D68" s="98">
        <v>3729919.14</v>
      </c>
      <c r="E68" s="16">
        <f t="shared" si="0"/>
        <v>140.67734555329261</v>
      </c>
      <c r="F68" s="12"/>
      <c r="G68" s="12"/>
      <c r="H68" s="12"/>
      <c r="I68" s="16">
        <f t="shared" si="1"/>
        <v>0</v>
      </c>
      <c r="J68" s="12">
        <f>C68+G68</f>
        <v>2651400</v>
      </c>
      <c r="K68" s="12">
        <f>D68+H68</f>
        <v>3729919.14</v>
      </c>
      <c r="L68" s="17">
        <f t="shared" si="2"/>
        <v>140.67734555329261</v>
      </c>
    </row>
    <row r="69" spans="1:12" s="2" customFormat="1" ht="124.15" customHeight="1" x14ac:dyDescent="0.2">
      <c r="A69" s="8">
        <v>22130000</v>
      </c>
      <c r="B69" s="6" t="s">
        <v>101</v>
      </c>
      <c r="C69" s="195">
        <v>600</v>
      </c>
      <c r="D69" s="195">
        <v>900</v>
      </c>
      <c r="E69" s="14">
        <f t="shared" si="0"/>
        <v>150</v>
      </c>
      <c r="F69" s="13"/>
      <c r="G69" s="13"/>
      <c r="H69" s="13"/>
      <c r="I69" s="14">
        <f t="shared" si="1"/>
        <v>0</v>
      </c>
      <c r="J69" s="13">
        <f>C69+G69</f>
        <v>600</v>
      </c>
      <c r="K69" s="13">
        <f>D69+H69</f>
        <v>900</v>
      </c>
      <c r="L69" s="15">
        <f t="shared" si="2"/>
        <v>150</v>
      </c>
    </row>
    <row r="70" spans="1:12" s="2" customFormat="1" ht="15.75" x14ac:dyDescent="0.2">
      <c r="A70" s="8">
        <v>24000000</v>
      </c>
      <c r="B70" s="5" t="s">
        <v>102</v>
      </c>
      <c r="C70" s="9">
        <f>C71+C74</f>
        <v>3500000</v>
      </c>
      <c r="D70" s="9">
        <f>D71+D74</f>
        <v>4716973.7</v>
      </c>
      <c r="E70" s="14">
        <f t="shared" si="0"/>
        <v>134.77067714285715</v>
      </c>
      <c r="F70" s="9">
        <f>F71+F74</f>
        <v>806900</v>
      </c>
      <c r="G70" s="9">
        <f>G71+G74</f>
        <v>806900</v>
      </c>
      <c r="H70" s="9">
        <f>H71+H74</f>
        <v>1673063.8199999998</v>
      </c>
      <c r="I70" s="14">
        <f t="shared" si="1"/>
        <v>207.34463006568348</v>
      </c>
      <c r="J70" s="9">
        <f>J71+J74</f>
        <v>4306900</v>
      </c>
      <c r="K70" s="9">
        <f>K71+K74</f>
        <v>6390037.5200000005</v>
      </c>
      <c r="L70" s="15">
        <f t="shared" si="2"/>
        <v>148.36744572662474</v>
      </c>
    </row>
    <row r="71" spans="1:12" s="2" customFormat="1" ht="15.75" x14ac:dyDescent="0.2">
      <c r="A71" s="8">
        <v>24060000</v>
      </c>
      <c r="B71" s="5" t="s">
        <v>103</v>
      </c>
      <c r="C71" s="9">
        <f>SUM(C72:C73)</f>
        <v>3500000</v>
      </c>
      <c r="D71" s="9">
        <f>SUM(D72:D73)</f>
        <v>4716973.7</v>
      </c>
      <c r="E71" s="14">
        <f t="shared" si="0"/>
        <v>134.77067714285715</v>
      </c>
      <c r="F71" s="9">
        <f>SUM(F72:F73)</f>
        <v>686900</v>
      </c>
      <c r="G71" s="9">
        <f>SUM(G72:G73)</f>
        <v>686900</v>
      </c>
      <c r="H71" s="9">
        <f>SUM(H72:H73)</f>
        <v>1583228.92</v>
      </c>
      <c r="I71" s="14">
        <f t="shared" si="1"/>
        <v>230.48899694278643</v>
      </c>
      <c r="J71" s="9">
        <f>SUM(J72:J73)</f>
        <v>4186900</v>
      </c>
      <c r="K71" s="9">
        <f>SUM(K72:K73)</f>
        <v>6300202.6200000001</v>
      </c>
      <c r="L71" s="15">
        <f t="shared" si="2"/>
        <v>150.47416035730492</v>
      </c>
    </row>
    <row r="72" spans="1:12" ht="15.75" x14ac:dyDescent="0.2">
      <c r="A72" s="10">
        <v>24060300</v>
      </c>
      <c r="B72" s="4" t="s">
        <v>103</v>
      </c>
      <c r="C72" s="98">
        <v>3500000</v>
      </c>
      <c r="D72" s="98">
        <v>4716973.7</v>
      </c>
      <c r="E72" s="16">
        <f t="shared" si="0"/>
        <v>134.77067714285715</v>
      </c>
      <c r="F72" s="12"/>
      <c r="G72" s="12"/>
      <c r="H72" s="12"/>
      <c r="I72" s="16">
        <f t="shared" si="1"/>
        <v>0</v>
      </c>
      <c r="J72" s="12">
        <f>C72+G72</f>
        <v>3500000</v>
      </c>
      <c r="K72" s="12">
        <f>D72+H72</f>
        <v>4716973.7</v>
      </c>
      <c r="L72" s="17">
        <f t="shared" si="2"/>
        <v>134.77067714285715</v>
      </c>
    </row>
    <row r="73" spans="1:12" ht="73.150000000000006" customHeight="1" x14ac:dyDescent="0.2">
      <c r="A73" s="10">
        <v>24062100</v>
      </c>
      <c r="B73" s="4" t="s">
        <v>104</v>
      </c>
      <c r="C73" s="12"/>
      <c r="D73" s="12"/>
      <c r="E73" s="16">
        <f t="shared" si="0"/>
        <v>0</v>
      </c>
      <c r="F73" s="98">
        <v>686900</v>
      </c>
      <c r="G73" s="98">
        <v>686900</v>
      </c>
      <c r="H73" s="98">
        <v>1583228.92</v>
      </c>
      <c r="I73" s="16">
        <f t="shared" si="1"/>
        <v>230.48899694278643</v>
      </c>
      <c r="J73" s="12">
        <f>C73+G73</f>
        <v>686900</v>
      </c>
      <c r="K73" s="12">
        <f>D73+H73</f>
        <v>1583228.92</v>
      </c>
      <c r="L73" s="17">
        <f t="shared" si="2"/>
        <v>230.48899694278643</v>
      </c>
    </row>
    <row r="74" spans="1:12" s="2" customFormat="1" ht="31.5" x14ac:dyDescent="0.2">
      <c r="A74" s="8">
        <v>24110000</v>
      </c>
      <c r="B74" s="5" t="s">
        <v>105</v>
      </c>
      <c r="C74" s="13">
        <f>C75</f>
        <v>0</v>
      </c>
      <c r="D74" s="13">
        <f t="shared" ref="D74:K74" si="18">D75</f>
        <v>0</v>
      </c>
      <c r="E74" s="14">
        <f t="shared" ref="E74:E113" si="19">IF(C74=0,0,D74/C74*100)</f>
        <v>0</v>
      </c>
      <c r="F74" s="13">
        <f t="shared" si="18"/>
        <v>120000</v>
      </c>
      <c r="G74" s="13">
        <f t="shared" si="18"/>
        <v>120000</v>
      </c>
      <c r="H74" s="13">
        <f t="shared" si="18"/>
        <v>89834.9</v>
      </c>
      <c r="I74" s="14">
        <f t="shared" ref="I74:I113" si="20">IF(G74=0,0,H74/G74*100)</f>
        <v>74.862416666666661</v>
      </c>
      <c r="J74" s="13">
        <f t="shared" si="18"/>
        <v>120000</v>
      </c>
      <c r="K74" s="13">
        <f t="shared" si="18"/>
        <v>89834.9</v>
      </c>
      <c r="L74" s="15">
        <f t="shared" si="2"/>
        <v>74.862416666666661</v>
      </c>
    </row>
    <row r="75" spans="1:12" ht="85.15" customHeight="1" x14ac:dyDescent="0.2">
      <c r="A75" s="10">
        <v>24110900</v>
      </c>
      <c r="B75" s="4" t="s">
        <v>721</v>
      </c>
      <c r="C75" s="12"/>
      <c r="D75" s="12"/>
      <c r="E75" s="16">
        <f t="shared" si="19"/>
        <v>0</v>
      </c>
      <c r="F75" s="98">
        <v>120000</v>
      </c>
      <c r="G75" s="98">
        <v>120000</v>
      </c>
      <c r="H75" s="98">
        <v>89834.9</v>
      </c>
      <c r="I75" s="16">
        <f t="shared" si="20"/>
        <v>74.862416666666661</v>
      </c>
      <c r="J75" s="12">
        <f>C75+G75</f>
        <v>120000</v>
      </c>
      <c r="K75" s="12">
        <f>D75+H75</f>
        <v>89834.9</v>
      </c>
      <c r="L75" s="17">
        <f t="shared" ref="L75:L113" si="21">IF(J75=0,0,K75/J75*100)</f>
        <v>74.862416666666661</v>
      </c>
    </row>
    <row r="76" spans="1:12" s="2" customFormat="1" ht="22.9" customHeight="1" x14ac:dyDescent="0.2">
      <c r="A76" s="8">
        <v>25000000</v>
      </c>
      <c r="B76" s="5" t="s">
        <v>722</v>
      </c>
      <c r="C76" s="13">
        <f>C77+C82</f>
        <v>0</v>
      </c>
      <c r="D76" s="13">
        <f t="shared" ref="D76:K76" si="22">D77+D82</f>
        <v>0</v>
      </c>
      <c r="E76" s="14">
        <f t="shared" si="19"/>
        <v>0</v>
      </c>
      <c r="F76" s="118">
        <f t="shared" si="22"/>
        <v>99165900</v>
      </c>
      <c r="G76" s="118">
        <f t="shared" si="22"/>
        <v>190390948.63999999</v>
      </c>
      <c r="H76" s="118">
        <f t="shared" si="22"/>
        <v>196706338.47</v>
      </c>
      <c r="I76" s="14">
        <f t="shared" si="20"/>
        <v>103.31706411208729</v>
      </c>
      <c r="J76" s="13">
        <f t="shared" si="22"/>
        <v>190390948.63999999</v>
      </c>
      <c r="K76" s="13">
        <f t="shared" si="22"/>
        <v>196706338.47</v>
      </c>
      <c r="L76" s="15">
        <f t="shared" si="21"/>
        <v>103.31706411208729</v>
      </c>
    </row>
    <row r="77" spans="1:12" s="2" customFormat="1" ht="55.15" customHeight="1" x14ac:dyDescent="0.2">
      <c r="A77" s="8">
        <v>25010000</v>
      </c>
      <c r="B77" s="5" t="s">
        <v>723</v>
      </c>
      <c r="C77" s="13">
        <f>SUM(C78:C81)</f>
        <v>0</v>
      </c>
      <c r="D77" s="13">
        <f t="shared" ref="D77:K77" si="23">SUM(D78:D81)</f>
        <v>0</v>
      </c>
      <c r="E77" s="14">
        <f t="shared" si="19"/>
        <v>0</v>
      </c>
      <c r="F77" s="118">
        <f t="shared" si="23"/>
        <v>58239500</v>
      </c>
      <c r="G77" s="118">
        <f t="shared" si="23"/>
        <v>56818753.780000001</v>
      </c>
      <c r="H77" s="118">
        <f t="shared" si="23"/>
        <v>63347441.779999994</v>
      </c>
      <c r="I77" s="14">
        <f t="shared" si="20"/>
        <v>111.4903752118162</v>
      </c>
      <c r="J77" s="13">
        <f t="shared" si="23"/>
        <v>56818753.780000001</v>
      </c>
      <c r="K77" s="13">
        <f t="shared" si="23"/>
        <v>63347441.779999994</v>
      </c>
      <c r="L77" s="15">
        <f t="shared" si="21"/>
        <v>111.4903752118162</v>
      </c>
    </row>
    <row r="78" spans="1:12" ht="47.25" x14ac:dyDescent="0.2">
      <c r="A78" s="10">
        <v>25010100</v>
      </c>
      <c r="B78" s="4" t="s">
        <v>724</v>
      </c>
      <c r="C78" s="12"/>
      <c r="D78" s="12"/>
      <c r="E78" s="16">
        <f t="shared" si="19"/>
        <v>0</v>
      </c>
      <c r="F78" s="98">
        <v>41196200</v>
      </c>
      <c r="G78" s="98">
        <v>39403581.82</v>
      </c>
      <c r="H78" s="98">
        <v>47311915.43</v>
      </c>
      <c r="I78" s="16">
        <f t="shared" si="20"/>
        <v>120.07008816134066</v>
      </c>
      <c r="J78" s="12">
        <f t="shared" ref="J78:K81" si="24">C78+G78</f>
        <v>39403581.82</v>
      </c>
      <c r="K78" s="12">
        <f t="shared" si="24"/>
        <v>47311915.43</v>
      </c>
      <c r="L78" s="17">
        <f t="shared" si="21"/>
        <v>120.07008816134066</v>
      </c>
    </row>
    <row r="79" spans="1:12" ht="31.5" x14ac:dyDescent="0.2">
      <c r="A79" s="10">
        <v>25010200</v>
      </c>
      <c r="B79" s="4" t="s">
        <v>153</v>
      </c>
      <c r="C79" s="12"/>
      <c r="D79" s="12"/>
      <c r="E79" s="16">
        <f t="shared" si="19"/>
        <v>0</v>
      </c>
      <c r="F79" s="98">
        <v>14331400</v>
      </c>
      <c r="G79" s="98">
        <v>13997780.550000001</v>
      </c>
      <c r="H79" s="98">
        <v>12661876.949999999</v>
      </c>
      <c r="I79" s="16">
        <f t="shared" si="20"/>
        <v>90.456318448284279</v>
      </c>
      <c r="J79" s="12">
        <f t="shared" si="24"/>
        <v>13997780.550000001</v>
      </c>
      <c r="K79" s="12">
        <f t="shared" si="24"/>
        <v>12661876.949999999</v>
      </c>
      <c r="L79" s="17">
        <f t="shared" si="21"/>
        <v>90.456318448284279</v>
      </c>
    </row>
    <row r="80" spans="1:12" ht="63" x14ac:dyDescent="0.2">
      <c r="A80" s="10">
        <v>25010300</v>
      </c>
      <c r="B80" s="4" t="s">
        <v>154</v>
      </c>
      <c r="C80" s="12"/>
      <c r="D80" s="12"/>
      <c r="E80" s="16">
        <f t="shared" si="19"/>
        <v>0</v>
      </c>
      <c r="F80" s="98">
        <v>2696900</v>
      </c>
      <c r="G80" s="98">
        <v>3365686.08</v>
      </c>
      <c r="H80" s="98">
        <v>3272838.42</v>
      </c>
      <c r="I80" s="16">
        <f t="shared" si="20"/>
        <v>97.241345217792855</v>
      </c>
      <c r="J80" s="12">
        <f t="shared" si="24"/>
        <v>3365686.08</v>
      </c>
      <c r="K80" s="12">
        <f t="shared" si="24"/>
        <v>3272838.42</v>
      </c>
      <c r="L80" s="17">
        <f t="shared" si="21"/>
        <v>97.241345217792855</v>
      </c>
    </row>
    <row r="81" spans="1:12" ht="47.25" x14ac:dyDescent="0.2">
      <c r="A81" s="10">
        <v>25010400</v>
      </c>
      <c r="B81" s="4" t="s">
        <v>155</v>
      </c>
      <c r="C81" s="12"/>
      <c r="D81" s="12"/>
      <c r="E81" s="16">
        <f t="shared" si="19"/>
        <v>0</v>
      </c>
      <c r="F81" s="98">
        <v>15000</v>
      </c>
      <c r="G81" s="98">
        <v>51705.33</v>
      </c>
      <c r="H81" s="98">
        <v>100810.98</v>
      </c>
      <c r="I81" s="16">
        <f t="shared" si="20"/>
        <v>194.97212376364291</v>
      </c>
      <c r="J81" s="12">
        <f t="shared" si="24"/>
        <v>51705.33</v>
      </c>
      <c r="K81" s="12">
        <f t="shared" si="24"/>
        <v>100810.98</v>
      </c>
      <c r="L81" s="17">
        <f t="shared" si="21"/>
        <v>194.97212376364291</v>
      </c>
    </row>
    <row r="82" spans="1:12" s="2" customFormat="1" ht="36" customHeight="1" x14ac:dyDescent="0.2">
      <c r="A82" s="8">
        <v>25020000</v>
      </c>
      <c r="B82" s="5" t="s">
        <v>156</v>
      </c>
      <c r="C82" s="13">
        <f>SUM(C83:C84)</f>
        <v>0</v>
      </c>
      <c r="D82" s="13">
        <f t="shared" ref="D82:K82" si="25">SUM(D83:D84)</f>
        <v>0</v>
      </c>
      <c r="E82" s="14">
        <f t="shared" si="19"/>
        <v>0</v>
      </c>
      <c r="F82" s="118">
        <f t="shared" si="25"/>
        <v>40926400</v>
      </c>
      <c r="G82" s="118">
        <f t="shared" si="25"/>
        <v>133572194.85999998</v>
      </c>
      <c r="H82" s="118">
        <f t="shared" si="25"/>
        <v>133358896.69</v>
      </c>
      <c r="I82" s="14">
        <f t="shared" si="20"/>
        <v>99.840312446595973</v>
      </c>
      <c r="J82" s="13">
        <f t="shared" si="25"/>
        <v>133572194.85999998</v>
      </c>
      <c r="K82" s="13">
        <f t="shared" si="25"/>
        <v>133358896.69</v>
      </c>
      <c r="L82" s="15">
        <f t="shared" si="21"/>
        <v>99.840312446595973</v>
      </c>
    </row>
    <row r="83" spans="1:12" ht="29.45" customHeight="1" x14ac:dyDescent="0.2">
      <c r="A83" s="10">
        <v>25020100</v>
      </c>
      <c r="B83" s="4" t="s">
        <v>540</v>
      </c>
      <c r="C83" s="12"/>
      <c r="D83" s="12"/>
      <c r="E83" s="16">
        <f t="shared" si="19"/>
        <v>0</v>
      </c>
      <c r="F83" s="98" t="s">
        <v>873</v>
      </c>
      <c r="G83" s="98">
        <v>88357043.819999993</v>
      </c>
      <c r="H83" s="98">
        <v>88010170.159999996</v>
      </c>
      <c r="I83" s="16">
        <f t="shared" si="20"/>
        <v>99.607418214775677</v>
      </c>
      <c r="J83" s="12">
        <f t="shared" ref="J83:K87" si="26">C83+G83</f>
        <v>88357043.819999993</v>
      </c>
      <c r="K83" s="12">
        <f t="shared" si="26"/>
        <v>88010170.159999996</v>
      </c>
      <c r="L83" s="17">
        <f t="shared" si="21"/>
        <v>99.607418214775677</v>
      </c>
    </row>
    <row r="84" spans="1:12" ht="111" customHeight="1" x14ac:dyDescent="0.2">
      <c r="A84" s="10">
        <v>25020200</v>
      </c>
      <c r="B84" s="4" t="s">
        <v>541</v>
      </c>
      <c r="C84" s="12"/>
      <c r="D84" s="12"/>
      <c r="E84" s="16">
        <f t="shared" si="19"/>
        <v>0</v>
      </c>
      <c r="F84" s="98">
        <v>40926400</v>
      </c>
      <c r="G84" s="98">
        <v>45215151.039999999</v>
      </c>
      <c r="H84" s="98">
        <v>45348726.530000001</v>
      </c>
      <c r="I84" s="16">
        <f t="shared" si="20"/>
        <v>100.29542197013083</v>
      </c>
      <c r="J84" s="12">
        <f t="shared" si="26"/>
        <v>45215151.039999999</v>
      </c>
      <c r="K84" s="12">
        <f t="shared" si="26"/>
        <v>45348726.530000001</v>
      </c>
      <c r="L84" s="17">
        <f t="shared" si="21"/>
        <v>100.29542197013083</v>
      </c>
    </row>
    <row r="85" spans="1:12" ht="51" customHeight="1" x14ac:dyDescent="0.2">
      <c r="A85" s="279">
        <v>42000000</v>
      </c>
      <c r="B85" s="282" t="s">
        <v>161</v>
      </c>
      <c r="C85" s="281"/>
      <c r="D85" s="118">
        <f>D86</f>
        <v>0</v>
      </c>
      <c r="E85" s="278">
        <f t="shared" si="19"/>
        <v>0</v>
      </c>
      <c r="F85" s="118">
        <f t="shared" ref="F85:H86" si="27">F86</f>
        <v>1224860</v>
      </c>
      <c r="G85" s="118">
        <f t="shared" si="27"/>
        <v>1224860</v>
      </c>
      <c r="H85" s="118">
        <f t="shared" si="27"/>
        <v>1224860</v>
      </c>
      <c r="I85" s="278">
        <f t="shared" si="20"/>
        <v>100</v>
      </c>
      <c r="J85" s="118">
        <f t="shared" si="26"/>
        <v>1224860</v>
      </c>
      <c r="K85" s="118">
        <f t="shared" si="26"/>
        <v>1224860</v>
      </c>
      <c r="L85" s="280">
        <f>IF(J85=0,0,K85/J85*100)</f>
        <v>100</v>
      </c>
    </row>
    <row r="86" spans="1:12" ht="60" customHeight="1" x14ac:dyDescent="0.2">
      <c r="A86" s="279">
        <v>42030000</v>
      </c>
      <c r="B86" s="282" t="s">
        <v>162</v>
      </c>
      <c r="C86" s="281"/>
      <c r="D86" s="118">
        <f>D87</f>
        <v>0</v>
      </c>
      <c r="E86" s="278">
        <f t="shared" si="19"/>
        <v>0</v>
      </c>
      <c r="F86" s="118">
        <f t="shared" si="27"/>
        <v>1224860</v>
      </c>
      <c r="G86" s="118">
        <f t="shared" si="27"/>
        <v>1224860</v>
      </c>
      <c r="H86" s="118">
        <f t="shared" si="27"/>
        <v>1224860</v>
      </c>
      <c r="I86" s="278">
        <f t="shared" si="20"/>
        <v>100</v>
      </c>
      <c r="J86" s="118">
        <f t="shared" si="26"/>
        <v>1224860</v>
      </c>
      <c r="K86" s="118">
        <f t="shared" si="26"/>
        <v>1224860</v>
      </c>
      <c r="L86" s="280">
        <f>IF(J86=0,0,K86/J86*100)</f>
        <v>100</v>
      </c>
    </row>
    <row r="87" spans="1:12" ht="64.5" customHeight="1" x14ac:dyDescent="0.2">
      <c r="A87" s="10">
        <v>42030300</v>
      </c>
      <c r="B87" s="283" t="s">
        <v>163</v>
      </c>
      <c r="C87" s="281"/>
      <c r="D87" s="12"/>
      <c r="E87" s="16">
        <f t="shared" si="19"/>
        <v>0</v>
      </c>
      <c r="F87" s="101">
        <v>1224860</v>
      </c>
      <c r="G87" s="101">
        <v>1224860</v>
      </c>
      <c r="H87" s="101">
        <v>1224860</v>
      </c>
      <c r="I87" s="16">
        <f t="shared" si="20"/>
        <v>100</v>
      </c>
      <c r="J87" s="12">
        <f t="shared" si="26"/>
        <v>1224860</v>
      </c>
      <c r="K87" s="12">
        <f t="shared" si="26"/>
        <v>1224860</v>
      </c>
      <c r="L87" s="17">
        <f>IF(J87=0,0,K87/J87*100)</f>
        <v>100</v>
      </c>
    </row>
    <row r="88" spans="1:12" s="2" customFormat="1" ht="15.75" x14ac:dyDescent="0.2">
      <c r="A88" s="8"/>
      <c r="B88" s="6" t="s">
        <v>509</v>
      </c>
      <c r="C88" s="13">
        <f>C10+C47+C85</f>
        <v>1584381900</v>
      </c>
      <c r="D88" s="13">
        <f>D10+D47+D85</f>
        <v>1589116358.4000001</v>
      </c>
      <c r="E88" s="14">
        <f t="shared" si="19"/>
        <v>100.29882053058041</v>
      </c>
      <c r="F88" s="13">
        <f t="shared" ref="F88:K88" si="28">F10+F47+F85</f>
        <v>106064660</v>
      </c>
      <c r="G88" s="13">
        <f t="shared" si="28"/>
        <v>197289708.63999999</v>
      </c>
      <c r="H88" s="13">
        <f t="shared" si="28"/>
        <v>205761019.09</v>
      </c>
      <c r="I88" s="14">
        <f t="shared" si="20"/>
        <v>104.29384305364748</v>
      </c>
      <c r="J88" s="13">
        <f t="shared" si="28"/>
        <v>1781671608.6399999</v>
      </c>
      <c r="K88" s="13">
        <f t="shared" si="28"/>
        <v>1794877377.49</v>
      </c>
      <c r="L88" s="15">
        <f t="shared" si="21"/>
        <v>100.74120106005846</v>
      </c>
    </row>
    <row r="89" spans="1:12" s="2" customFormat="1" ht="22.9" customHeight="1" x14ac:dyDescent="0.2">
      <c r="A89" s="8">
        <v>40000000</v>
      </c>
      <c r="B89" s="5" t="s">
        <v>542</v>
      </c>
      <c r="C89" s="9">
        <f>C90</f>
        <v>801515670</v>
      </c>
      <c r="D89" s="9">
        <f t="shared" ref="D89:K89" si="29">D90</f>
        <v>786277097.47000003</v>
      </c>
      <c r="E89" s="14">
        <f t="shared" si="19"/>
        <v>98.098780460524253</v>
      </c>
      <c r="F89" s="9">
        <f t="shared" si="29"/>
        <v>626814325</v>
      </c>
      <c r="G89" s="9">
        <f t="shared" si="29"/>
        <v>626814325</v>
      </c>
      <c r="H89" s="9">
        <f t="shared" si="29"/>
        <v>625563916.55999994</v>
      </c>
      <c r="I89" s="14">
        <f t="shared" si="20"/>
        <v>99.800513742247347</v>
      </c>
      <c r="J89" s="9">
        <f t="shared" si="29"/>
        <v>1428329995</v>
      </c>
      <c r="K89" s="9">
        <f t="shared" si="29"/>
        <v>1411841014.03</v>
      </c>
      <c r="L89" s="15">
        <f t="shared" si="21"/>
        <v>98.845576230442461</v>
      </c>
    </row>
    <row r="90" spans="1:12" s="2" customFormat="1" ht="24" customHeight="1" x14ac:dyDescent="0.2">
      <c r="A90" s="8">
        <v>41000000</v>
      </c>
      <c r="B90" s="5" t="s">
        <v>543</v>
      </c>
      <c r="C90" s="9">
        <f>C91+C96+C110</f>
        <v>801515670</v>
      </c>
      <c r="D90" s="9">
        <f>D91+D96+D110</f>
        <v>786277097.47000003</v>
      </c>
      <c r="E90" s="14">
        <f t="shared" si="19"/>
        <v>98.098780460524253</v>
      </c>
      <c r="F90" s="9">
        <f>F91+F96+F110</f>
        <v>626814325</v>
      </c>
      <c r="G90" s="9">
        <f>G91+G96+G110</f>
        <v>626814325</v>
      </c>
      <c r="H90" s="9">
        <f>H91+H96+H110</f>
        <v>625563916.55999994</v>
      </c>
      <c r="I90" s="14">
        <f t="shared" si="20"/>
        <v>99.800513742247347</v>
      </c>
      <c r="J90" s="9">
        <f>J91+J96+J110</f>
        <v>1428329995</v>
      </c>
      <c r="K90" s="9">
        <f>K91+K96+K110</f>
        <v>1411841014.03</v>
      </c>
      <c r="L90" s="15">
        <f t="shared" si="21"/>
        <v>98.845576230442461</v>
      </c>
    </row>
    <row r="91" spans="1:12" s="2" customFormat="1" ht="31.5" x14ac:dyDescent="0.2">
      <c r="A91" s="8">
        <v>41020000</v>
      </c>
      <c r="B91" s="5" t="s">
        <v>544</v>
      </c>
      <c r="C91" s="9">
        <f>SUM(C92:C95)</f>
        <v>373584688</v>
      </c>
      <c r="D91" s="9">
        <f>SUM(D92:D95)</f>
        <v>373584688</v>
      </c>
      <c r="E91" s="14">
        <f t="shared" si="19"/>
        <v>100</v>
      </c>
      <c r="F91" s="9">
        <f>SUM(F92:F95)</f>
        <v>0</v>
      </c>
      <c r="G91" s="9">
        <f>SUM(G92:G95)</f>
        <v>0</v>
      </c>
      <c r="H91" s="9">
        <f>SUM(H92:H95)</f>
        <v>0</v>
      </c>
      <c r="I91" s="14">
        <f t="shared" si="20"/>
        <v>0</v>
      </c>
      <c r="J91" s="9">
        <f>SUM(J92:J95)</f>
        <v>373584688</v>
      </c>
      <c r="K91" s="9">
        <f>SUM(K92:K95)</f>
        <v>373584688</v>
      </c>
      <c r="L91" s="15">
        <f t="shared" si="21"/>
        <v>100</v>
      </c>
    </row>
    <row r="92" spans="1:12" ht="15.75" x14ac:dyDescent="0.2">
      <c r="A92" s="191" t="s">
        <v>846</v>
      </c>
      <c r="B92" s="185" t="s">
        <v>545</v>
      </c>
      <c r="C92" s="98">
        <v>184770500</v>
      </c>
      <c r="D92" s="98">
        <v>184770500</v>
      </c>
      <c r="E92" s="16">
        <f t="shared" si="19"/>
        <v>100</v>
      </c>
      <c r="F92" s="12"/>
      <c r="G92" s="12"/>
      <c r="H92" s="12"/>
      <c r="I92" s="16">
        <f t="shared" si="20"/>
        <v>0</v>
      </c>
      <c r="J92" s="12">
        <f t="shared" ref="J92:K95" si="30">C92+G92</f>
        <v>184770500</v>
      </c>
      <c r="K92" s="12">
        <f t="shared" si="30"/>
        <v>184770500</v>
      </c>
      <c r="L92" s="17">
        <f t="shared" si="21"/>
        <v>100</v>
      </c>
    </row>
    <row r="93" spans="1:12" ht="78.75" x14ac:dyDescent="0.2">
      <c r="A93" s="276" t="s">
        <v>847</v>
      </c>
      <c r="B93" s="219" t="s">
        <v>546</v>
      </c>
      <c r="C93" s="112">
        <v>134365900</v>
      </c>
      <c r="D93" s="112">
        <v>134365900</v>
      </c>
      <c r="E93" s="16">
        <f t="shared" si="19"/>
        <v>100</v>
      </c>
      <c r="F93" s="12"/>
      <c r="G93" s="12"/>
      <c r="H93" s="12"/>
      <c r="I93" s="16">
        <f t="shared" si="20"/>
        <v>0</v>
      </c>
      <c r="J93" s="12">
        <f t="shared" si="30"/>
        <v>134365900</v>
      </c>
      <c r="K93" s="12">
        <f t="shared" si="30"/>
        <v>134365900</v>
      </c>
      <c r="L93" s="17">
        <f t="shared" si="21"/>
        <v>100</v>
      </c>
    </row>
    <row r="94" spans="1:12" ht="126" x14ac:dyDescent="0.2">
      <c r="A94" s="191" t="s">
        <v>848</v>
      </c>
      <c r="B94" s="185" t="s">
        <v>844</v>
      </c>
      <c r="C94" s="98">
        <v>35161288</v>
      </c>
      <c r="D94" s="98">
        <v>35161288</v>
      </c>
      <c r="E94" s="16">
        <f t="shared" si="19"/>
        <v>100</v>
      </c>
      <c r="F94" s="12"/>
      <c r="G94" s="12"/>
      <c r="H94" s="12"/>
      <c r="I94" s="16"/>
      <c r="J94" s="12">
        <f>C94+G94</f>
        <v>35161288</v>
      </c>
      <c r="K94" s="12">
        <f>D94+H94</f>
        <v>35161288</v>
      </c>
      <c r="L94" s="17">
        <f>IF(J94=0,0,K94/J94*100)</f>
        <v>100</v>
      </c>
    </row>
    <row r="95" spans="1:12" ht="126" x14ac:dyDescent="0.2">
      <c r="A95" s="191" t="s">
        <v>849</v>
      </c>
      <c r="B95" s="185" t="s">
        <v>845</v>
      </c>
      <c r="C95" s="98">
        <v>19287000</v>
      </c>
      <c r="D95" s="98">
        <v>19287000</v>
      </c>
      <c r="E95" s="16">
        <f t="shared" si="19"/>
        <v>100</v>
      </c>
      <c r="F95" s="12"/>
      <c r="G95" s="12"/>
      <c r="H95" s="12"/>
      <c r="I95" s="16"/>
      <c r="J95" s="12">
        <f t="shared" si="30"/>
        <v>19287000</v>
      </c>
      <c r="K95" s="12">
        <f t="shared" si="30"/>
        <v>19287000</v>
      </c>
      <c r="L95" s="17">
        <f>IF(J95=0,0,K95/J95*100)</f>
        <v>100</v>
      </c>
    </row>
    <row r="96" spans="1:12" s="2" customFormat="1" ht="37.15" customHeight="1" x14ac:dyDescent="0.2">
      <c r="A96" s="8">
        <v>41030000</v>
      </c>
      <c r="B96" s="5" t="s">
        <v>547</v>
      </c>
      <c r="C96" s="9">
        <f>SUM(C97:C109)</f>
        <v>414786290</v>
      </c>
      <c r="D96" s="9">
        <f>SUM(D97:D109)</f>
        <v>399598107.46999997</v>
      </c>
      <c r="E96" s="14">
        <f t="shared" si="19"/>
        <v>96.338311343414944</v>
      </c>
      <c r="F96" s="9">
        <f>SUM(F97:F109)</f>
        <v>449607332</v>
      </c>
      <c r="G96" s="9">
        <f>SUM(G97:G109)</f>
        <v>449607332</v>
      </c>
      <c r="H96" s="9">
        <f>SUM(H97:H109)</f>
        <v>449607332</v>
      </c>
      <c r="I96" s="14">
        <f t="shared" si="20"/>
        <v>100</v>
      </c>
      <c r="J96" s="9">
        <f>SUM(J97:J109)</f>
        <v>864393622</v>
      </c>
      <c r="K96" s="9">
        <f>SUM(K97:K109)</f>
        <v>849205439.47000003</v>
      </c>
      <c r="L96" s="15">
        <f t="shared" si="21"/>
        <v>98.242909000779278</v>
      </c>
    </row>
    <row r="97" spans="1:12" ht="393.75" x14ac:dyDescent="0.2">
      <c r="A97" s="191" t="s">
        <v>356</v>
      </c>
      <c r="B97" s="185" t="s">
        <v>598</v>
      </c>
      <c r="C97" s="98">
        <v>41866880</v>
      </c>
      <c r="D97" s="98">
        <v>39315613.090000004</v>
      </c>
      <c r="E97" s="16">
        <f t="shared" si="19"/>
        <v>93.906240660875611</v>
      </c>
      <c r="F97" s="12"/>
      <c r="G97" s="12"/>
      <c r="H97" s="12"/>
      <c r="I97" s="16">
        <f t="shared" si="20"/>
        <v>0</v>
      </c>
      <c r="J97" s="12">
        <f t="shared" ref="J97:J108" si="31">C97+G97</f>
        <v>41866880</v>
      </c>
      <c r="K97" s="12">
        <f t="shared" ref="K97:K108" si="32">D97+H97</f>
        <v>39315613.090000004</v>
      </c>
      <c r="L97" s="17">
        <f t="shared" ref="L97:L108" si="33">IF(J97=0,0,K97/J97*100)</f>
        <v>93.906240660875611</v>
      </c>
    </row>
    <row r="98" spans="1:12" ht="258.60000000000002" customHeight="1" x14ac:dyDescent="0.2">
      <c r="A98" s="191" t="s">
        <v>357</v>
      </c>
      <c r="B98" s="185" t="s">
        <v>599</v>
      </c>
      <c r="C98" s="98">
        <v>2187967</v>
      </c>
      <c r="D98" s="98">
        <v>2187966.2999999998</v>
      </c>
      <c r="E98" s="16">
        <f t="shared" si="19"/>
        <v>99.999968006830073</v>
      </c>
      <c r="F98" s="12"/>
      <c r="G98" s="12"/>
      <c r="H98" s="12"/>
      <c r="I98" s="16">
        <f t="shared" si="20"/>
        <v>0</v>
      </c>
      <c r="J98" s="12">
        <f t="shared" si="31"/>
        <v>2187967</v>
      </c>
      <c r="K98" s="12">
        <f t="shared" si="32"/>
        <v>2187966.2999999998</v>
      </c>
      <c r="L98" s="17">
        <f t="shared" si="33"/>
        <v>99.999968006830073</v>
      </c>
    </row>
    <row r="99" spans="1:12" ht="34.15" customHeight="1" x14ac:dyDescent="0.2">
      <c r="A99" s="191" t="s">
        <v>358</v>
      </c>
      <c r="B99" s="185" t="s">
        <v>600</v>
      </c>
      <c r="C99" s="98">
        <v>66083000</v>
      </c>
      <c r="D99" s="98">
        <v>66083000</v>
      </c>
      <c r="E99" s="16">
        <f t="shared" si="19"/>
        <v>100</v>
      </c>
      <c r="F99" s="12"/>
      <c r="G99" s="12"/>
      <c r="H99" s="12"/>
      <c r="I99" s="16">
        <f t="shared" si="20"/>
        <v>0</v>
      </c>
      <c r="J99" s="12">
        <f t="shared" si="31"/>
        <v>66083000</v>
      </c>
      <c r="K99" s="12">
        <f t="shared" si="32"/>
        <v>66083000</v>
      </c>
      <c r="L99" s="17">
        <f t="shared" si="33"/>
        <v>100</v>
      </c>
    </row>
    <row r="100" spans="1:12" ht="48" customHeight="1" x14ac:dyDescent="0.2">
      <c r="A100" s="191" t="s">
        <v>359</v>
      </c>
      <c r="B100" s="185" t="s">
        <v>601</v>
      </c>
      <c r="C100" s="98">
        <v>17470000</v>
      </c>
      <c r="D100" s="98">
        <v>10365357.189999999</v>
      </c>
      <c r="E100" s="16">
        <f t="shared" si="19"/>
        <v>59.332325071551232</v>
      </c>
      <c r="F100" s="12"/>
      <c r="G100" s="12"/>
      <c r="H100" s="12"/>
      <c r="I100" s="16">
        <f t="shared" si="20"/>
        <v>0</v>
      </c>
      <c r="J100" s="12">
        <f t="shared" si="31"/>
        <v>17470000</v>
      </c>
      <c r="K100" s="12">
        <f t="shared" si="32"/>
        <v>10365357.189999999</v>
      </c>
      <c r="L100" s="17">
        <f t="shared" si="33"/>
        <v>59.332325071551232</v>
      </c>
    </row>
    <row r="101" spans="1:12" ht="63" x14ac:dyDescent="0.2">
      <c r="A101" s="191" t="s">
        <v>360</v>
      </c>
      <c r="B101" s="185" t="s">
        <v>602</v>
      </c>
      <c r="C101" s="98">
        <v>1598800</v>
      </c>
      <c r="D101" s="98">
        <v>1351809.58</v>
      </c>
      <c r="E101" s="16">
        <f t="shared" si="19"/>
        <v>84.551512384288216</v>
      </c>
      <c r="F101" s="12"/>
      <c r="G101" s="12"/>
      <c r="H101" s="12"/>
      <c r="I101" s="16">
        <f t="shared" si="20"/>
        <v>0</v>
      </c>
      <c r="J101" s="12">
        <f t="shared" si="31"/>
        <v>1598800</v>
      </c>
      <c r="K101" s="12">
        <f t="shared" si="32"/>
        <v>1351809.58</v>
      </c>
      <c r="L101" s="17">
        <f t="shared" si="33"/>
        <v>84.551512384288216</v>
      </c>
    </row>
    <row r="102" spans="1:12" ht="46.15" customHeight="1" x14ac:dyDescent="0.2">
      <c r="A102" s="191" t="s">
        <v>361</v>
      </c>
      <c r="B102" s="185" t="s">
        <v>548</v>
      </c>
      <c r="C102" s="98">
        <v>74186700</v>
      </c>
      <c r="D102" s="98">
        <v>73587904.829999998</v>
      </c>
      <c r="E102" s="16">
        <f t="shared" si="19"/>
        <v>99.192853746021854</v>
      </c>
      <c r="F102" s="12"/>
      <c r="G102" s="12"/>
      <c r="H102" s="12"/>
      <c r="I102" s="16">
        <f t="shared" si="20"/>
        <v>0</v>
      </c>
      <c r="J102" s="12">
        <f t="shared" si="31"/>
        <v>74186700</v>
      </c>
      <c r="K102" s="12">
        <f t="shared" si="32"/>
        <v>73587904.829999998</v>
      </c>
      <c r="L102" s="17">
        <f t="shared" si="33"/>
        <v>99.192853746021854</v>
      </c>
    </row>
    <row r="103" spans="1:12" ht="58.9" customHeight="1" x14ac:dyDescent="0.2">
      <c r="A103" s="191" t="s">
        <v>362</v>
      </c>
      <c r="B103" s="185" t="s">
        <v>495</v>
      </c>
      <c r="C103" s="98">
        <v>157909400</v>
      </c>
      <c r="D103" s="98">
        <v>157909400</v>
      </c>
      <c r="E103" s="16">
        <f t="shared" si="19"/>
        <v>100</v>
      </c>
      <c r="F103" s="12">
        <v>145673900</v>
      </c>
      <c r="G103" s="12">
        <v>145673900</v>
      </c>
      <c r="H103" s="12">
        <v>145673900</v>
      </c>
      <c r="I103" s="16">
        <f t="shared" si="20"/>
        <v>100</v>
      </c>
      <c r="J103" s="12">
        <f t="shared" si="31"/>
        <v>303583300</v>
      </c>
      <c r="K103" s="12">
        <f t="shared" si="32"/>
        <v>303583300</v>
      </c>
      <c r="L103" s="17">
        <f t="shared" si="33"/>
        <v>100</v>
      </c>
    </row>
    <row r="104" spans="1:12" ht="126" x14ac:dyDescent="0.2">
      <c r="A104" s="191">
        <v>41034800</v>
      </c>
      <c r="B104" s="185" t="s">
        <v>379</v>
      </c>
      <c r="C104" s="98"/>
      <c r="D104" s="98"/>
      <c r="E104" s="16">
        <f t="shared" si="19"/>
        <v>0</v>
      </c>
      <c r="F104" s="12">
        <v>15371332</v>
      </c>
      <c r="G104" s="12">
        <v>15371332</v>
      </c>
      <c r="H104" s="12">
        <v>15371332</v>
      </c>
      <c r="I104" s="16">
        <f t="shared" si="20"/>
        <v>100</v>
      </c>
      <c r="J104" s="12">
        <f>C104+G104</f>
        <v>15371332</v>
      </c>
      <c r="K104" s="12">
        <f>D104+H104</f>
        <v>15371332</v>
      </c>
      <c r="L104" s="17">
        <f>IF(J104=0,0,K104/J104*100)</f>
        <v>100</v>
      </c>
    </row>
    <row r="105" spans="1:12" ht="58.9" customHeight="1" x14ac:dyDescent="0.2">
      <c r="A105" s="191" t="s">
        <v>363</v>
      </c>
      <c r="B105" s="185" t="s">
        <v>496</v>
      </c>
      <c r="C105" s="98">
        <v>10911700</v>
      </c>
      <c r="D105" s="98">
        <v>10911700</v>
      </c>
      <c r="E105" s="16">
        <f t="shared" si="19"/>
        <v>100</v>
      </c>
      <c r="F105" s="12"/>
      <c r="G105" s="12"/>
      <c r="H105" s="12"/>
      <c r="I105" s="16">
        <f t="shared" si="20"/>
        <v>0</v>
      </c>
      <c r="J105" s="12">
        <f t="shared" si="31"/>
        <v>10911700</v>
      </c>
      <c r="K105" s="12">
        <f t="shared" si="32"/>
        <v>10911700</v>
      </c>
      <c r="L105" s="17">
        <f t="shared" si="33"/>
        <v>100</v>
      </c>
    </row>
    <row r="106" spans="1:12" ht="84" customHeight="1" x14ac:dyDescent="0.2">
      <c r="A106" s="191" t="s">
        <v>364</v>
      </c>
      <c r="B106" s="185" t="s">
        <v>35</v>
      </c>
      <c r="C106" s="98">
        <v>5083200</v>
      </c>
      <c r="D106" s="98">
        <v>505705.74</v>
      </c>
      <c r="E106" s="16">
        <f t="shared" si="19"/>
        <v>9.9485705854579791</v>
      </c>
      <c r="F106" s="12"/>
      <c r="G106" s="12"/>
      <c r="H106" s="12"/>
      <c r="I106" s="16">
        <f t="shared" si="20"/>
        <v>0</v>
      </c>
      <c r="J106" s="12">
        <f t="shared" si="31"/>
        <v>5083200</v>
      </c>
      <c r="K106" s="12">
        <f t="shared" si="32"/>
        <v>505705.74</v>
      </c>
      <c r="L106" s="17">
        <f t="shared" si="33"/>
        <v>9.9485705854579791</v>
      </c>
    </row>
    <row r="107" spans="1:12" ht="409.5" x14ac:dyDescent="0.2">
      <c r="A107" s="191" t="s">
        <v>365</v>
      </c>
      <c r="B107" s="185" t="s">
        <v>897</v>
      </c>
      <c r="C107" s="98">
        <v>21131326</v>
      </c>
      <c r="D107" s="98">
        <v>21131325.09</v>
      </c>
      <c r="E107" s="16">
        <f t="shared" si="19"/>
        <v>99.99999569359727</v>
      </c>
      <c r="F107" s="12"/>
      <c r="G107" s="12"/>
      <c r="H107" s="12"/>
      <c r="I107" s="16">
        <f t="shared" si="20"/>
        <v>0</v>
      </c>
      <c r="J107" s="12">
        <f t="shared" si="31"/>
        <v>21131326</v>
      </c>
      <c r="K107" s="12">
        <f t="shared" si="32"/>
        <v>21131325.09</v>
      </c>
      <c r="L107" s="17">
        <f t="shared" si="33"/>
        <v>99.99999569359727</v>
      </c>
    </row>
    <row r="108" spans="1:12" ht="279" customHeight="1" x14ac:dyDescent="0.2">
      <c r="A108" s="191" t="s">
        <v>401</v>
      </c>
      <c r="B108" s="185" t="s">
        <v>355</v>
      </c>
      <c r="C108" s="98">
        <v>16357317</v>
      </c>
      <c r="D108" s="98">
        <v>16248325.65</v>
      </c>
      <c r="E108" s="16">
        <f t="shared" si="19"/>
        <v>99.33368443003215</v>
      </c>
      <c r="F108" s="12"/>
      <c r="G108" s="12"/>
      <c r="H108" s="12"/>
      <c r="I108" s="16">
        <f t="shared" si="20"/>
        <v>0</v>
      </c>
      <c r="J108" s="12">
        <f t="shared" si="31"/>
        <v>16357317</v>
      </c>
      <c r="K108" s="12">
        <f t="shared" si="32"/>
        <v>16248325.65</v>
      </c>
      <c r="L108" s="17">
        <f t="shared" si="33"/>
        <v>99.33368443003215</v>
      </c>
    </row>
    <row r="109" spans="1:12" ht="110.25" x14ac:dyDescent="0.2">
      <c r="A109" s="191" t="s">
        <v>402</v>
      </c>
      <c r="B109" s="185" t="s">
        <v>497</v>
      </c>
      <c r="C109" s="185"/>
      <c r="D109" s="11"/>
      <c r="E109" s="16">
        <f t="shared" si="19"/>
        <v>0</v>
      </c>
      <c r="F109" s="98">
        <v>288562100</v>
      </c>
      <c r="G109" s="98">
        <v>288562100</v>
      </c>
      <c r="H109" s="98">
        <v>288562100</v>
      </c>
      <c r="I109" s="16">
        <f t="shared" si="20"/>
        <v>100</v>
      </c>
      <c r="J109" s="12">
        <f>C109+G109</f>
        <v>288562100</v>
      </c>
      <c r="K109" s="12">
        <f>D109+H109</f>
        <v>288562100</v>
      </c>
      <c r="L109" s="17">
        <f>IF(J109=0,0,K109/J109*100)</f>
        <v>100</v>
      </c>
    </row>
    <row r="110" spans="1:12" ht="31.5" x14ac:dyDescent="0.2">
      <c r="A110" s="8">
        <v>41050000</v>
      </c>
      <c r="B110" s="5" t="s">
        <v>498</v>
      </c>
      <c r="C110" s="9">
        <f>SUM(C111:C112)</f>
        <v>13144692</v>
      </c>
      <c r="D110" s="9">
        <f>SUM(D111:D112)</f>
        <v>13094302</v>
      </c>
      <c r="E110" s="14">
        <f t="shared" si="19"/>
        <v>99.616651344892688</v>
      </c>
      <c r="F110" s="9">
        <f>SUM(F111:F112)</f>
        <v>177206993</v>
      </c>
      <c r="G110" s="9">
        <f>SUM(G111:G112)</f>
        <v>177206993</v>
      </c>
      <c r="H110" s="9">
        <f>SUM(H111:H112)</f>
        <v>175956584.56</v>
      </c>
      <c r="I110" s="14">
        <f t="shared" si="20"/>
        <v>99.294379742677535</v>
      </c>
      <c r="J110" s="9">
        <f>SUM(J111:J112)</f>
        <v>190351685</v>
      </c>
      <c r="K110" s="9">
        <f>SUM(K111:K112)</f>
        <v>189050886.56</v>
      </c>
      <c r="L110" s="17">
        <f t="shared" si="21"/>
        <v>99.316634134339282</v>
      </c>
    </row>
    <row r="111" spans="1:12" ht="41.45" customHeight="1" x14ac:dyDescent="0.2">
      <c r="A111" s="191" t="s">
        <v>404</v>
      </c>
      <c r="B111" s="185" t="s">
        <v>403</v>
      </c>
      <c r="C111" s="98"/>
      <c r="D111" s="98"/>
      <c r="E111" s="16">
        <f t="shared" si="19"/>
        <v>0</v>
      </c>
      <c r="F111" s="98">
        <v>15500000</v>
      </c>
      <c r="G111" s="98">
        <v>15500000</v>
      </c>
      <c r="H111" s="98">
        <v>15500000</v>
      </c>
      <c r="I111" s="16">
        <f t="shared" si="20"/>
        <v>100</v>
      </c>
      <c r="J111" s="12">
        <f>C111+G111</f>
        <v>15500000</v>
      </c>
      <c r="K111" s="12">
        <f>D111+H111</f>
        <v>15500000</v>
      </c>
      <c r="L111" s="17">
        <f t="shared" si="21"/>
        <v>100</v>
      </c>
    </row>
    <row r="112" spans="1:12" ht="28.9" customHeight="1" x14ac:dyDescent="0.2">
      <c r="A112" s="191" t="s">
        <v>405</v>
      </c>
      <c r="B112" s="185" t="s">
        <v>499</v>
      </c>
      <c r="C112" s="98">
        <v>13144692</v>
      </c>
      <c r="D112" s="98">
        <v>13094302</v>
      </c>
      <c r="E112" s="16">
        <f t="shared" si="19"/>
        <v>99.616651344892688</v>
      </c>
      <c r="F112" s="98">
        <v>161706993</v>
      </c>
      <c r="G112" s="98">
        <v>161706993</v>
      </c>
      <c r="H112" s="98">
        <v>160456584.56</v>
      </c>
      <c r="I112" s="16"/>
      <c r="J112" s="12">
        <f>C112+G112</f>
        <v>174851685</v>
      </c>
      <c r="K112" s="12">
        <f>D112+H112</f>
        <v>173550886.56</v>
      </c>
      <c r="L112" s="17">
        <f>IF(J112=0,0,K112/J112*100)</f>
        <v>99.256056102633494</v>
      </c>
    </row>
    <row r="113" spans="1:12" s="2" customFormat="1" ht="21.6" customHeight="1" x14ac:dyDescent="0.2">
      <c r="A113" s="356" t="s">
        <v>500</v>
      </c>
      <c r="B113" s="356"/>
      <c r="C113" s="13">
        <f>C88+C89</f>
        <v>2385897570</v>
      </c>
      <c r="D113" s="13">
        <f t="shared" ref="D113:K113" si="34">D88+D89</f>
        <v>2375393455.8699999</v>
      </c>
      <c r="E113" s="14">
        <f t="shared" si="19"/>
        <v>99.559741614138105</v>
      </c>
      <c r="F113" s="13">
        <f t="shared" si="34"/>
        <v>732878985</v>
      </c>
      <c r="G113" s="13">
        <f t="shared" si="34"/>
        <v>824104033.63999999</v>
      </c>
      <c r="H113" s="13">
        <f t="shared" si="34"/>
        <v>831324935.64999998</v>
      </c>
      <c r="I113" s="14">
        <f t="shared" si="20"/>
        <v>100.87621243377561</v>
      </c>
      <c r="J113" s="13">
        <f t="shared" si="34"/>
        <v>3210001603.6399999</v>
      </c>
      <c r="K113" s="13">
        <f t="shared" si="34"/>
        <v>3206718391.52</v>
      </c>
      <c r="L113" s="15">
        <f t="shared" si="21"/>
        <v>99.897719299695154</v>
      </c>
    </row>
    <row r="114" spans="1:12" x14ac:dyDescent="0.2">
      <c r="F114" s="72"/>
      <c r="J114" s="72"/>
      <c r="K114" s="72"/>
    </row>
    <row r="115" spans="1:12" ht="18.75" x14ac:dyDescent="0.3">
      <c r="B115" s="339" t="s">
        <v>784</v>
      </c>
      <c r="D115" s="340"/>
      <c r="E115" s="340"/>
      <c r="H115" s="72"/>
      <c r="J115" s="352" t="s">
        <v>785</v>
      </c>
      <c r="K115" s="352"/>
    </row>
    <row r="116" spans="1:12" x14ac:dyDescent="0.2">
      <c r="G116" s="72"/>
    </row>
  </sheetData>
  <mergeCells count="19">
    <mergeCell ref="K8:K9"/>
    <mergeCell ref="L8:L9"/>
    <mergeCell ref="A113:B113"/>
    <mergeCell ref="A7:A9"/>
    <mergeCell ref="B7:B9"/>
    <mergeCell ref="C7:E7"/>
    <mergeCell ref="F7:I7"/>
    <mergeCell ref="H8:H9"/>
    <mergeCell ref="I8:I9"/>
    <mergeCell ref="J115:K115"/>
    <mergeCell ref="A4:L4"/>
    <mergeCell ref="A5:L5"/>
    <mergeCell ref="J7:L7"/>
    <mergeCell ref="C8:C9"/>
    <mergeCell ref="D8:D9"/>
    <mergeCell ref="E8:E9"/>
    <mergeCell ref="F8:F9"/>
    <mergeCell ref="G8:G9"/>
    <mergeCell ref="J8:J9"/>
  </mergeCells>
  <phoneticPr fontId="0" type="noConversion"/>
  <conditionalFormatting sqref="D13:D18 D37:D38 D33:D35 D24:D27 D30 C16 D20:D22">
    <cfRule type="expression" dxfId="4" priority="1" stopIfTrue="1">
      <formula>XEW13=1</formula>
    </cfRule>
  </conditionalFormatting>
  <conditionalFormatting sqref="F28:H29 J28:K29">
    <cfRule type="expression" dxfId="3" priority="2" stopIfTrue="1">
      <formula>A28=1</formula>
    </cfRule>
  </conditionalFormatting>
  <conditionalFormatting sqref="B54">
    <cfRule type="expression" dxfId="2" priority="3" stopIfTrue="1">
      <formula>XEZ54=1</formula>
    </cfRule>
  </conditionalFormatting>
  <conditionalFormatting sqref="D28:D29 C33:C35 C37:C38 C13:C15 C17:C18 C20:C30">
    <cfRule type="expression" dxfId="1" priority="4" stopIfTrue="1">
      <formula>XEY13=1</formula>
    </cfRule>
  </conditionalFormatting>
  <pageMargins left="0.19685039370078741" right="0.23622047244094491" top="0.78740157480314965" bottom="0.23622047244094491" header="0" footer="0"/>
  <pageSetup paperSize="9" scale="7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12"/>
  <sheetViews>
    <sheetView showZeros="0" topLeftCell="A157" zoomScale="50" zoomScaleNormal="50" workbookViewId="0">
      <selection activeCell="D168" sqref="D168:D169"/>
    </sheetView>
  </sheetViews>
  <sheetFormatPr defaultColWidth="11.5703125" defaultRowHeight="12.75" x14ac:dyDescent="0.2"/>
  <cols>
    <col min="1" max="1" width="9.85546875" style="97" customWidth="1"/>
    <col min="2" max="2" width="46.28515625" style="22" customWidth="1"/>
    <col min="3" max="3" width="17.7109375" style="18" customWidth="1"/>
    <col min="4" max="4" width="18.7109375" style="18" customWidth="1"/>
    <col min="5" max="5" width="8" style="18" customWidth="1"/>
    <col min="6" max="6" width="17.7109375" style="18" customWidth="1"/>
    <col min="7" max="7" width="18" style="18" customWidth="1"/>
    <col min="8" max="8" width="18.28515625" style="18" customWidth="1"/>
    <col min="9" max="9" width="11.42578125" style="18" customWidth="1"/>
    <col min="10" max="10" width="17.7109375" style="18" customWidth="1"/>
    <col min="11" max="11" width="18.5703125" style="18" customWidth="1"/>
    <col min="12" max="12" width="7.28515625" style="18" customWidth="1"/>
    <col min="13" max="16384" width="11.5703125" style="18"/>
  </cols>
  <sheetData>
    <row r="1" spans="1:12" ht="15.75" x14ac:dyDescent="0.25">
      <c r="K1" s="338" t="s">
        <v>786</v>
      </c>
    </row>
    <row r="2" spans="1:12" ht="15.75" x14ac:dyDescent="0.25">
      <c r="K2" s="338" t="s">
        <v>782</v>
      </c>
    </row>
    <row r="3" spans="1:12" ht="15.75" x14ac:dyDescent="0.25">
      <c r="K3" s="338" t="s">
        <v>783</v>
      </c>
    </row>
    <row r="4" spans="1:12" ht="20.45" customHeight="1" x14ac:dyDescent="0.25">
      <c r="A4" s="361" t="s">
        <v>875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</row>
    <row r="5" spans="1:12" ht="19.899999999999999" customHeight="1" x14ac:dyDescent="0.25">
      <c r="A5" s="362" t="s">
        <v>23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</row>
    <row r="6" spans="1:12" x14ac:dyDescent="0.2">
      <c r="A6" s="19"/>
      <c r="B6" s="20"/>
      <c r="C6" s="3"/>
      <c r="D6" s="3"/>
      <c r="E6" s="3"/>
      <c r="F6" s="213"/>
      <c r="G6" s="21"/>
      <c r="H6" s="21"/>
      <c r="I6" s="3"/>
      <c r="J6" s="3"/>
      <c r="K6" s="3"/>
      <c r="L6" s="3" t="s">
        <v>884</v>
      </c>
    </row>
    <row r="7" spans="1:12" s="134" customFormat="1" ht="12.6" customHeight="1" x14ac:dyDescent="0.2">
      <c r="A7" s="363" t="s">
        <v>67</v>
      </c>
      <c r="B7" s="364" t="s">
        <v>179</v>
      </c>
      <c r="C7" s="365" t="s">
        <v>503</v>
      </c>
      <c r="D7" s="365"/>
      <c r="E7" s="365"/>
      <c r="F7" s="365" t="s">
        <v>180</v>
      </c>
      <c r="G7" s="365"/>
      <c r="H7" s="365"/>
      <c r="I7" s="365"/>
      <c r="J7" s="365" t="s">
        <v>505</v>
      </c>
      <c r="K7" s="365"/>
      <c r="L7" s="365"/>
    </row>
    <row r="8" spans="1:12" s="134" customFormat="1" ht="12.6" customHeight="1" x14ac:dyDescent="0.2">
      <c r="A8" s="363"/>
      <c r="B8" s="364"/>
      <c r="C8" s="355" t="s">
        <v>557</v>
      </c>
      <c r="D8" s="355" t="s">
        <v>506</v>
      </c>
      <c r="E8" s="355" t="s">
        <v>181</v>
      </c>
      <c r="F8" s="355" t="s">
        <v>326</v>
      </c>
      <c r="G8" s="355" t="s">
        <v>327</v>
      </c>
      <c r="H8" s="355" t="s">
        <v>506</v>
      </c>
      <c r="I8" s="360" t="s">
        <v>182</v>
      </c>
      <c r="J8" s="355" t="s">
        <v>328</v>
      </c>
      <c r="K8" s="355" t="s">
        <v>506</v>
      </c>
      <c r="L8" s="355" t="s">
        <v>508</v>
      </c>
    </row>
    <row r="9" spans="1:12" s="134" customFormat="1" ht="112.15" customHeight="1" x14ac:dyDescent="0.2">
      <c r="A9" s="363"/>
      <c r="B9" s="364"/>
      <c r="C9" s="355"/>
      <c r="D9" s="355"/>
      <c r="E9" s="355"/>
      <c r="F9" s="355"/>
      <c r="G9" s="355"/>
      <c r="H9" s="355"/>
      <c r="I9" s="360"/>
      <c r="J9" s="355"/>
      <c r="K9" s="355"/>
      <c r="L9" s="355"/>
    </row>
    <row r="10" spans="1:12" s="23" customFormat="1" ht="33" customHeight="1" x14ac:dyDescent="0.2">
      <c r="A10" s="24" t="s">
        <v>183</v>
      </c>
      <c r="B10" s="25" t="s">
        <v>184</v>
      </c>
      <c r="C10" s="30">
        <f>C11+C16</f>
        <v>59316996</v>
      </c>
      <c r="D10" s="30">
        <f>D11+D16</f>
        <v>58762034.320000008</v>
      </c>
      <c r="E10" s="14">
        <f t="shared" ref="E10:E77" si="0">IF(C10=0,0,D10/C10*100)</f>
        <v>99.064413713735618</v>
      </c>
      <c r="F10" s="30">
        <f>F11+F16</f>
        <v>189771188.71000001</v>
      </c>
      <c r="G10" s="107">
        <f>G11+G16</f>
        <v>216920070.86000001</v>
      </c>
      <c r="H10" s="30">
        <f>H11+H16</f>
        <v>201627063.53000003</v>
      </c>
      <c r="I10" s="14">
        <f t="shared" ref="I10:I98" si="1">IF(G10=0,0,H10/G10*100)</f>
        <v>92.949934383955608</v>
      </c>
      <c r="J10" s="30">
        <f>J11+J16</f>
        <v>249088184.71000001</v>
      </c>
      <c r="K10" s="30">
        <f>K11+K16</f>
        <v>260389097.85000005</v>
      </c>
      <c r="L10" s="15">
        <f>IF(J10=0,0,K10/J10*100)</f>
        <v>104.53691256096995</v>
      </c>
    </row>
    <row r="11" spans="1:12" s="23" customFormat="1" ht="32.450000000000003" customHeight="1" x14ac:dyDescent="0.2">
      <c r="A11" s="24" t="s">
        <v>185</v>
      </c>
      <c r="B11" s="25" t="s">
        <v>186</v>
      </c>
      <c r="C11" s="30">
        <f>SUM(C12:C15)</f>
        <v>32071600</v>
      </c>
      <c r="D11" s="30">
        <f>SUM(D12:D15)</f>
        <v>31790524.970000003</v>
      </c>
      <c r="E11" s="14">
        <f t="shared" si="0"/>
        <v>99.123601472954277</v>
      </c>
      <c r="F11" s="30">
        <f>SUM(F12:F15)</f>
        <v>280000</v>
      </c>
      <c r="G11" s="30">
        <f>SUM(G12:G15)</f>
        <v>374584</v>
      </c>
      <c r="H11" s="30">
        <f>SUM(H12:H15)</f>
        <v>372084</v>
      </c>
      <c r="I11" s="14">
        <f t="shared" si="1"/>
        <v>99.332592956453027</v>
      </c>
      <c r="J11" s="30">
        <f>SUM(J12:J15)</f>
        <v>32351600</v>
      </c>
      <c r="K11" s="30">
        <f>SUM(K12:K15)</f>
        <v>32162608.970000003</v>
      </c>
      <c r="L11" s="15">
        <f>IF(J11=0,0,K11/J11*100)</f>
        <v>99.415821690426441</v>
      </c>
    </row>
    <row r="12" spans="1:12" ht="97.15" customHeight="1" x14ac:dyDescent="0.2">
      <c r="A12" s="200" t="s">
        <v>187</v>
      </c>
      <c r="B12" s="201" t="s">
        <v>605</v>
      </c>
      <c r="C12" s="98">
        <v>29687600</v>
      </c>
      <c r="D12" s="98">
        <v>29495063.190000001</v>
      </c>
      <c r="E12" s="16">
        <f t="shared" si="0"/>
        <v>99.35145714035491</v>
      </c>
      <c r="F12" s="98">
        <v>280000</v>
      </c>
      <c r="G12" s="98">
        <v>374584</v>
      </c>
      <c r="H12" s="98">
        <v>372084</v>
      </c>
      <c r="I12" s="16">
        <f t="shared" si="1"/>
        <v>99.332592956453027</v>
      </c>
      <c r="J12" s="32">
        <f>C12+F12</f>
        <v>29967600</v>
      </c>
      <c r="K12" s="32">
        <f>D12+H12</f>
        <v>29867147.190000001</v>
      </c>
      <c r="L12" s="17">
        <f>IF(J12=0,0,K12/J12*100)</f>
        <v>99.664795278901224</v>
      </c>
    </row>
    <row r="13" spans="1:12" ht="45" customHeight="1" x14ac:dyDescent="0.2">
      <c r="A13" s="200" t="s">
        <v>190</v>
      </c>
      <c r="B13" s="201" t="s">
        <v>609</v>
      </c>
      <c r="C13" s="159">
        <v>2152000</v>
      </c>
      <c r="D13" s="231">
        <v>2070979.89</v>
      </c>
      <c r="E13" s="16">
        <f t="shared" si="0"/>
        <v>96.235124999999996</v>
      </c>
      <c r="F13" s="32"/>
      <c r="G13" s="109"/>
      <c r="H13" s="32"/>
      <c r="I13" s="16">
        <f t="shared" si="1"/>
        <v>0</v>
      </c>
      <c r="J13" s="32">
        <f>C13+F13</f>
        <v>2152000</v>
      </c>
      <c r="K13" s="32">
        <f>D13+H13</f>
        <v>2070979.89</v>
      </c>
      <c r="L13" s="17">
        <f t="shared" ref="L13:L27" si="2">IF(J13=0,0,K13/J13*100)</f>
        <v>96.235124999999996</v>
      </c>
    </row>
    <row r="14" spans="1:12" ht="44.45" customHeight="1" x14ac:dyDescent="0.2">
      <c r="A14" s="200" t="s">
        <v>191</v>
      </c>
      <c r="B14" s="201" t="s">
        <v>777</v>
      </c>
      <c r="C14" s="159">
        <v>112000</v>
      </c>
      <c r="D14" s="231">
        <v>111934.89</v>
      </c>
      <c r="E14" s="16">
        <f t="shared" si="0"/>
        <v>99.941866071428578</v>
      </c>
      <c r="F14" s="32"/>
      <c r="G14" s="103"/>
      <c r="H14" s="32"/>
      <c r="I14" s="16">
        <f t="shared" si="1"/>
        <v>0</v>
      </c>
      <c r="J14" s="32">
        <f>C14+F14</f>
        <v>112000</v>
      </c>
      <c r="K14" s="32">
        <f>D14+H14</f>
        <v>111934.89</v>
      </c>
      <c r="L14" s="17">
        <f t="shared" si="2"/>
        <v>99.941866071428578</v>
      </c>
    </row>
    <row r="15" spans="1:12" ht="36" customHeight="1" x14ac:dyDescent="0.2">
      <c r="A15" s="200" t="s">
        <v>255</v>
      </c>
      <c r="B15" s="201" t="s">
        <v>287</v>
      </c>
      <c r="C15" s="159">
        <v>120000</v>
      </c>
      <c r="D15" s="231">
        <v>112547</v>
      </c>
      <c r="E15" s="16">
        <f t="shared" si="0"/>
        <v>93.789166666666674</v>
      </c>
      <c r="F15" s="32"/>
      <c r="G15" s="103"/>
      <c r="H15" s="32"/>
      <c r="I15" s="16">
        <f t="shared" si="1"/>
        <v>0</v>
      </c>
      <c r="J15" s="32">
        <f>C15+F15</f>
        <v>120000</v>
      </c>
      <c r="K15" s="32">
        <f>D15+H15</f>
        <v>112547</v>
      </c>
      <c r="L15" s="17">
        <f t="shared" si="2"/>
        <v>93.789166666666674</v>
      </c>
    </row>
    <row r="16" spans="1:12" s="23" customFormat="1" ht="74.45" customHeight="1" x14ac:dyDescent="0.2">
      <c r="A16" s="24" t="s">
        <v>188</v>
      </c>
      <c r="B16" s="26" t="s">
        <v>254</v>
      </c>
      <c r="C16" s="33">
        <f>SUM(C17:C26)</f>
        <v>27245396</v>
      </c>
      <c r="D16" s="33">
        <f>SUM(D17:D26)</f>
        <v>26971509.350000001</v>
      </c>
      <c r="E16" s="14">
        <f t="shared" si="0"/>
        <v>98.994741533578747</v>
      </c>
      <c r="F16" s="33">
        <f>SUM(F17:F26)</f>
        <v>189491188.71000001</v>
      </c>
      <c r="G16" s="33">
        <f>SUM(G17:G26)</f>
        <v>216545486.86000001</v>
      </c>
      <c r="H16" s="33">
        <f>SUM(H17:H26)</f>
        <v>201254979.53000003</v>
      </c>
      <c r="I16" s="14">
        <f t="shared" si="1"/>
        <v>92.938893554551186</v>
      </c>
      <c r="J16" s="33">
        <f>SUM(J17:J26)</f>
        <v>216736584.71000001</v>
      </c>
      <c r="K16" s="33">
        <f>SUM(K17:K26)</f>
        <v>228226488.88000005</v>
      </c>
      <c r="L16" s="15">
        <f t="shared" si="2"/>
        <v>105.3013219643439</v>
      </c>
    </row>
    <row r="17" spans="1:12" ht="31.15" customHeight="1" x14ac:dyDescent="0.2">
      <c r="A17" s="200" t="s">
        <v>189</v>
      </c>
      <c r="B17" s="201" t="s">
        <v>606</v>
      </c>
      <c r="C17" s="98">
        <v>21035801</v>
      </c>
      <c r="D17" s="98">
        <v>20775443.859999999</v>
      </c>
      <c r="E17" s="16">
        <f t="shared" si="0"/>
        <v>98.762314113924148</v>
      </c>
      <c r="F17" s="98">
        <v>150935591.71000001</v>
      </c>
      <c r="G17" s="98">
        <v>177989889.86000001</v>
      </c>
      <c r="H17" s="98">
        <v>168799841.80000001</v>
      </c>
      <c r="I17" s="16">
        <f t="shared" si="1"/>
        <v>94.836758387103586</v>
      </c>
      <c r="J17" s="32">
        <f t="shared" ref="J17:J26" si="3">C17+F17</f>
        <v>171971392.71000001</v>
      </c>
      <c r="K17" s="32">
        <f t="shared" ref="K17:K27" si="4">D17+H17</f>
        <v>189575285.66000003</v>
      </c>
      <c r="L17" s="17">
        <f t="shared" si="2"/>
        <v>110.2365240361145</v>
      </c>
    </row>
    <row r="18" spans="1:12" ht="63" customHeight="1" x14ac:dyDescent="0.2">
      <c r="A18" s="200" t="s">
        <v>13</v>
      </c>
      <c r="B18" s="201" t="s">
        <v>59</v>
      </c>
      <c r="C18" s="98"/>
      <c r="D18" s="98"/>
      <c r="E18" s="16">
        <f t="shared" si="0"/>
        <v>0</v>
      </c>
      <c r="F18" s="98">
        <v>18492419</v>
      </c>
      <c r="G18" s="98">
        <v>18492419</v>
      </c>
      <c r="H18" s="98">
        <v>15151152.74</v>
      </c>
      <c r="I18" s="16">
        <f t="shared" si="1"/>
        <v>81.931697199809278</v>
      </c>
      <c r="J18" s="32">
        <f t="shared" si="3"/>
        <v>18492419</v>
      </c>
      <c r="K18" s="32">
        <f t="shared" si="4"/>
        <v>15151152.74</v>
      </c>
      <c r="L18" s="17">
        <f t="shared" si="2"/>
        <v>81.931697199809278</v>
      </c>
    </row>
    <row r="19" spans="1:12" ht="44.25" customHeight="1" x14ac:dyDescent="0.2">
      <c r="A19" s="203" t="s">
        <v>165</v>
      </c>
      <c r="B19" s="201" t="s">
        <v>244</v>
      </c>
      <c r="C19" s="98"/>
      <c r="D19" s="101"/>
      <c r="E19" s="16">
        <f t="shared" si="0"/>
        <v>0</v>
      </c>
      <c r="F19" s="98">
        <v>400000</v>
      </c>
      <c r="G19" s="98">
        <v>400000</v>
      </c>
      <c r="H19" s="98">
        <v>399592.2</v>
      </c>
      <c r="I19" s="16">
        <f t="shared" si="1"/>
        <v>99.898050000000012</v>
      </c>
      <c r="J19" s="32">
        <f>C19+F19</f>
        <v>400000</v>
      </c>
      <c r="K19" s="32">
        <f>D19+H19</f>
        <v>399592.2</v>
      </c>
      <c r="L19" s="17">
        <f>IF(J19=0,0,K19/J19*100)</f>
        <v>99.898050000000012</v>
      </c>
    </row>
    <row r="20" spans="1:12" ht="27" customHeight="1" x14ac:dyDescent="0.2">
      <c r="A20" s="203" t="s">
        <v>172</v>
      </c>
      <c r="B20" s="201" t="s">
        <v>604</v>
      </c>
      <c r="C20" s="98"/>
      <c r="D20" s="101"/>
      <c r="E20" s="16">
        <f t="shared" si="0"/>
        <v>0</v>
      </c>
      <c r="F20" s="98">
        <v>171285</v>
      </c>
      <c r="G20" s="98">
        <v>171285</v>
      </c>
      <c r="H20" s="98"/>
      <c r="I20" s="16">
        <f t="shared" si="1"/>
        <v>0</v>
      </c>
      <c r="J20" s="32">
        <f>C20+F20</f>
        <v>171285</v>
      </c>
      <c r="K20" s="32">
        <f>D20+H20</f>
        <v>0</v>
      </c>
      <c r="L20" s="17">
        <f>IF(J20=0,0,K20/J20*100)</f>
        <v>0</v>
      </c>
    </row>
    <row r="21" spans="1:12" ht="25.9" customHeight="1" x14ac:dyDescent="0.2">
      <c r="A21" s="200" t="s">
        <v>888</v>
      </c>
      <c r="B21" s="201" t="s">
        <v>608</v>
      </c>
      <c r="C21" s="185"/>
      <c r="D21" s="101"/>
      <c r="E21" s="16">
        <f t="shared" si="0"/>
        <v>0</v>
      </c>
      <c r="F21" s="98">
        <v>5795000</v>
      </c>
      <c r="G21" s="98">
        <v>5795000</v>
      </c>
      <c r="H21" s="98">
        <v>5612246</v>
      </c>
      <c r="I21" s="16">
        <f t="shared" si="1"/>
        <v>96.846350301984472</v>
      </c>
      <c r="J21" s="32">
        <f t="shared" si="3"/>
        <v>5795000</v>
      </c>
      <c r="K21" s="32">
        <f t="shared" si="4"/>
        <v>5612246</v>
      </c>
      <c r="L21" s="17">
        <f t="shared" si="2"/>
        <v>96.846350301984472</v>
      </c>
    </row>
    <row r="22" spans="1:12" ht="35.25" customHeight="1" x14ac:dyDescent="0.2">
      <c r="A22" s="203" t="s">
        <v>173</v>
      </c>
      <c r="B22" s="201" t="s">
        <v>174</v>
      </c>
      <c r="C22" s="210"/>
      <c r="D22" s="101"/>
      <c r="E22" s="16">
        <f t="shared" si="0"/>
        <v>0</v>
      </c>
      <c r="F22" s="101">
        <v>8396893</v>
      </c>
      <c r="G22" s="101">
        <v>8396893</v>
      </c>
      <c r="H22" s="101">
        <v>7389731.8300000001</v>
      </c>
      <c r="I22" s="16">
        <f t="shared" si="1"/>
        <v>88.005549552673841</v>
      </c>
      <c r="J22" s="32">
        <f>C22+F22</f>
        <v>8396893</v>
      </c>
      <c r="K22" s="32">
        <f>D22+H22</f>
        <v>7389731.8300000001</v>
      </c>
      <c r="L22" s="17">
        <f>IF(J22=0,0,K22/J22*100)</f>
        <v>88.005549552673841</v>
      </c>
    </row>
    <row r="23" spans="1:12" ht="35.25" customHeight="1" x14ac:dyDescent="0.2">
      <c r="A23" s="203" t="s">
        <v>923</v>
      </c>
      <c r="B23" s="201" t="s">
        <v>890</v>
      </c>
      <c r="C23" s="210"/>
      <c r="D23" s="101"/>
      <c r="E23" s="16">
        <f t="shared" si="0"/>
        <v>0</v>
      </c>
      <c r="F23" s="101">
        <v>4500000</v>
      </c>
      <c r="G23" s="101">
        <v>4500000</v>
      </c>
      <c r="H23" s="101">
        <v>3902414.96</v>
      </c>
      <c r="I23" s="16">
        <f t="shared" si="1"/>
        <v>86.720332444444452</v>
      </c>
      <c r="J23" s="32">
        <f>C23+F23</f>
        <v>4500000</v>
      </c>
      <c r="K23" s="32">
        <f>D23+H23</f>
        <v>3902414.96</v>
      </c>
      <c r="L23" s="17">
        <f>IF(J23=0,0,K23/J23*100)</f>
        <v>86.720332444444452</v>
      </c>
    </row>
    <row r="24" spans="1:12" ht="35.25" customHeight="1" x14ac:dyDescent="0.2">
      <c r="A24" s="203" t="s">
        <v>689</v>
      </c>
      <c r="B24" s="201" t="s">
        <v>690</v>
      </c>
      <c r="C24" s="210"/>
      <c r="D24" s="101"/>
      <c r="E24" s="16"/>
      <c r="F24" s="101">
        <v>800000</v>
      </c>
      <c r="G24" s="101">
        <v>800000</v>
      </c>
      <c r="H24" s="101"/>
      <c r="I24" s="16">
        <f t="shared" si="1"/>
        <v>0</v>
      </c>
      <c r="J24" s="32">
        <f>C24+F24</f>
        <v>800000</v>
      </c>
      <c r="K24" s="32">
        <f>D24+H24</f>
        <v>0</v>
      </c>
      <c r="L24" s="17">
        <f>IF(J24=0,0,K24/J24*100)</f>
        <v>0</v>
      </c>
    </row>
    <row r="25" spans="1:12" ht="37.15" customHeight="1" x14ac:dyDescent="0.2">
      <c r="A25" s="200" t="s">
        <v>7</v>
      </c>
      <c r="B25" s="201" t="s">
        <v>339</v>
      </c>
      <c r="C25" s="159">
        <v>2413500</v>
      </c>
      <c r="D25" s="231">
        <v>2399972.0499999998</v>
      </c>
      <c r="E25" s="16">
        <f t="shared" si="0"/>
        <v>99.439488295007237</v>
      </c>
      <c r="F25" s="32"/>
      <c r="G25" s="103"/>
      <c r="H25" s="32"/>
      <c r="I25" s="16">
        <f t="shared" si="1"/>
        <v>0</v>
      </c>
      <c r="J25" s="32">
        <f t="shared" si="3"/>
        <v>2413500</v>
      </c>
      <c r="K25" s="32">
        <f t="shared" si="4"/>
        <v>2399972.0499999998</v>
      </c>
      <c r="L25" s="17">
        <f t="shared" si="2"/>
        <v>99.439488295007237</v>
      </c>
    </row>
    <row r="26" spans="1:12" ht="24.6" customHeight="1" x14ac:dyDescent="0.2">
      <c r="A26" s="200" t="s">
        <v>617</v>
      </c>
      <c r="B26" s="201" t="s">
        <v>618</v>
      </c>
      <c r="C26" s="159">
        <v>3796095</v>
      </c>
      <c r="D26" s="231">
        <v>3796093.44</v>
      </c>
      <c r="E26" s="16">
        <f t="shared" si="0"/>
        <v>99.999958905138044</v>
      </c>
      <c r="F26" s="32"/>
      <c r="G26" s="109"/>
      <c r="H26" s="32"/>
      <c r="I26" s="16">
        <f t="shared" si="1"/>
        <v>0</v>
      </c>
      <c r="J26" s="32">
        <f t="shared" si="3"/>
        <v>3796095</v>
      </c>
      <c r="K26" s="32">
        <f t="shared" si="4"/>
        <v>3796093.44</v>
      </c>
      <c r="L26" s="17">
        <f t="shared" si="2"/>
        <v>99.999958905138044</v>
      </c>
    </row>
    <row r="27" spans="1:12" s="23" customFormat="1" ht="37.15" customHeight="1" x14ac:dyDescent="0.2">
      <c r="A27" s="24" t="s">
        <v>192</v>
      </c>
      <c r="B27" s="202" t="s">
        <v>340</v>
      </c>
      <c r="C27" s="30">
        <f>SUM(C28:C34)</f>
        <v>44473500</v>
      </c>
      <c r="D27" s="30">
        <f>SUM(D28:D34)</f>
        <v>44332268.340000004</v>
      </c>
      <c r="E27" s="14">
        <f t="shared" si="0"/>
        <v>99.682436372221673</v>
      </c>
      <c r="F27" s="30">
        <f>SUM(F28:F34)</f>
        <v>19255500</v>
      </c>
      <c r="G27" s="107">
        <f>SUM(G28:G34)</f>
        <v>24257904.990000002</v>
      </c>
      <c r="H27" s="30">
        <f>SUM(H28:H34)</f>
        <v>24033815.699999999</v>
      </c>
      <c r="I27" s="14">
        <f t="shared" si="1"/>
        <v>99.076221585943301</v>
      </c>
      <c r="J27" s="33">
        <f>C27+G27</f>
        <v>68731404.99000001</v>
      </c>
      <c r="K27" s="33">
        <f t="shared" si="4"/>
        <v>68366084.040000007</v>
      </c>
      <c r="L27" s="15">
        <f t="shared" si="2"/>
        <v>99.468480311070095</v>
      </c>
    </row>
    <row r="28" spans="1:12" ht="44.45" customHeight="1" x14ac:dyDescent="0.2">
      <c r="A28" s="200" t="s">
        <v>193</v>
      </c>
      <c r="B28" s="201" t="s">
        <v>780</v>
      </c>
      <c r="C28" s="98">
        <v>1476000</v>
      </c>
      <c r="D28" s="98">
        <v>1426559.96</v>
      </c>
      <c r="E28" s="16">
        <f t="shared" si="0"/>
        <v>96.650403794037942</v>
      </c>
      <c r="F28" s="32"/>
      <c r="G28" s="109"/>
      <c r="H28" s="32"/>
      <c r="I28" s="16">
        <f t="shared" si="1"/>
        <v>0</v>
      </c>
      <c r="J28" s="32">
        <f t="shared" ref="J28:J34" si="5">C28+F28</f>
        <v>1476000</v>
      </c>
      <c r="K28" s="32">
        <f t="shared" ref="K28:K34" si="6">D28+H28</f>
        <v>1426559.96</v>
      </c>
      <c r="L28" s="17">
        <f t="shared" ref="L28:L34" si="7">IF(J28=0,0,K28/J28*100)</f>
        <v>96.650403794037942</v>
      </c>
    </row>
    <row r="29" spans="1:12" ht="43.15" customHeight="1" x14ac:dyDescent="0.2">
      <c r="A29" s="34" t="s">
        <v>194</v>
      </c>
      <c r="B29" s="27" t="s">
        <v>607</v>
      </c>
      <c r="C29" s="98">
        <v>260000</v>
      </c>
      <c r="D29" s="98">
        <v>228339.96</v>
      </c>
      <c r="E29" s="16">
        <f t="shared" si="0"/>
        <v>87.823061538461531</v>
      </c>
      <c r="F29" s="32">
        <v>31000</v>
      </c>
      <c r="G29" s="109">
        <v>31000</v>
      </c>
      <c r="H29" s="32">
        <v>30766</v>
      </c>
      <c r="I29" s="16">
        <f t="shared" si="1"/>
        <v>99.245161290322585</v>
      </c>
      <c r="J29" s="32">
        <f t="shared" si="5"/>
        <v>291000</v>
      </c>
      <c r="K29" s="32">
        <f t="shared" si="6"/>
        <v>259105.96</v>
      </c>
      <c r="L29" s="17">
        <f t="shared" si="7"/>
        <v>89.039848797250855</v>
      </c>
    </row>
    <row r="30" spans="1:12" ht="28.9" customHeight="1" x14ac:dyDescent="0.2">
      <c r="A30" s="34" t="s">
        <v>195</v>
      </c>
      <c r="B30" s="27" t="s">
        <v>482</v>
      </c>
      <c r="C30" s="98">
        <v>8344000</v>
      </c>
      <c r="D30" s="98">
        <v>8290974.3099999996</v>
      </c>
      <c r="E30" s="16">
        <f t="shared" si="0"/>
        <v>99.364505153403641</v>
      </c>
      <c r="F30" s="98">
        <v>2584000</v>
      </c>
      <c r="G30" s="98">
        <v>7586404.9900000002</v>
      </c>
      <c r="H30" s="98">
        <v>7386036.7000000002</v>
      </c>
      <c r="I30" s="16">
        <f t="shared" si="1"/>
        <v>97.358850598351722</v>
      </c>
      <c r="J30" s="32">
        <f t="shared" si="5"/>
        <v>10928000</v>
      </c>
      <c r="K30" s="32">
        <f t="shared" si="6"/>
        <v>15677011.01</v>
      </c>
      <c r="L30" s="17">
        <f t="shared" si="7"/>
        <v>143.45727498169839</v>
      </c>
    </row>
    <row r="31" spans="1:12" ht="31.5" x14ac:dyDescent="0.2">
      <c r="A31" s="200" t="s">
        <v>302</v>
      </c>
      <c r="B31" s="201" t="s">
        <v>301</v>
      </c>
      <c r="C31" s="159">
        <v>350000</v>
      </c>
      <c r="D31" s="231">
        <v>348911.4</v>
      </c>
      <c r="E31" s="16">
        <f t="shared" si="0"/>
        <v>99.688971428571435</v>
      </c>
      <c r="F31" s="196">
        <v>180000</v>
      </c>
      <c r="G31" s="196">
        <v>180000</v>
      </c>
      <c r="H31" s="31">
        <v>157303</v>
      </c>
      <c r="I31" s="16">
        <f t="shared" si="1"/>
        <v>87.390555555555565</v>
      </c>
      <c r="J31" s="32">
        <f t="shared" si="5"/>
        <v>530000</v>
      </c>
      <c r="K31" s="32">
        <f t="shared" si="6"/>
        <v>506214.40000000002</v>
      </c>
      <c r="L31" s="17">
        <f t="shared" si="7"/>
        <v>95.512150943396236</v>
      </c>
    </row>
    <row r="32" spans="1:12" ht="31.5" x14ac:dyDescent="0.2">
      <c r="A32" s="200" t="s">
        <v>549</v>
      </c>
      <c r="B32" s="201" t="s">
        <v>339</v>
      </c>
      <c r="C32" s="159"/>
      <c r="D32" s="31"/>
      <c r="E32" s="16">
        <f t="shared" si="0"/>
        <v>0</v>
      </c>
      <c r="F32" s="31"/>
      <c r="G32" s="108"/>
      <c r="H32" s="31"/>
      <c r="I32" s="16">
        <f t="shared" si="1"/>
        <v>0</v>
      </c>
      <c r="J32" s="32">
        <f t="shared" si="5"/>
        <v>0</v>
      </c>
      <c r="K32" s="32">
        <f t="shared" si="6"/>
        <v>0</v>
      </c>
      <c r="L32" s="17">
        <f t="shared" si="7"/>
        <v>0</v>
      </c>
    </row>
    <row r="33" spans="1:12" ht="38.450000000000003" customHeight="1" x14ac:dyDescent="0.2">
      <c r="A33" s="34" t="s">
        <v>196</v>
      </c>
      <c r="B33" s="27" t="s">
        <v>484</v>
      </c>
      <c r="C33" s="159"/>
      <c r="D33" s="31"/>
      <c r="E33" s="16">
        <f t="shared" si="0"/>
        <v>0</v>
      </c>
      <c r="F33" s="31"/>
      <c r="G33" s="108"/>
      <c r="H33" s="31"/>
      <c r="I33" s="16">
        <f t="shared" si="1"/>
        <v>0</v>
      </c>
      <c r="J33" s="32">
        <f t="shared" si="5"/>
        <v>0</v>
      </c>
      <c r="K33" s="32">
        <f t="shared" si="6"/>
        <v>0</v>
      </c>
      <c r="L33" s="17">
        <f t="shared" si="7"/>
        <v>0</v>
      </c>
    </row>
    <row r="34" spans="1:12" ht="57.6" customHeight="1" x14ac:dyDescent="0.2">
      <c r="A34" s="34" t="s">
        <v>197</v>
      </c>
      <c r="B34" s="27" t="s">
        <v>485</v>
      </c>
      <c r="C34" s="98">
        <v>34043500</v>
      </c>
      <c r="D34" s="98">
        <v>34037482.710000001</v>
      </c>
      <c r="E34" s="16">
        <f t="shared" si="0"/>
        <v>99.982324702219231</v>
      </c>
      <c r="F34" s="98">
        <v>16460500</v>
      </c>
      <c r="G34" s="98">
        <v>16460500</v>
      </c>
      <c r="H34" s="98">
        <v>16459710</v>
      </c>
      <c r="I34" s="16">
        <f t="shared" si="1"/>
        <v>99.995200631815564</v>
      </c>
      <c r="J34" s="32">
        <f t="shared" si="5"/>
        <v>50504000</v>
      </c>
      <c r="K34" s="32">
        <f t="shared" si="6"/>
        <v>50497192.710000001</v>
      </c>
      <c r="L34" s="17">
        <f t="shared" si="7"/>
        <v>99.986521285442748</v>
      </c>
    </row>
    <row r="35" spans="1:12" s="23" customFormat="1" ht="58.9" customHeight="1" x14ac:dyDescent="0.2">
      <c r="A35" s="24" t="s">
        <v>198</v>
      </c>
      <c r="B35" s="202" t="s">
        <v>341</v>
      </c>
      <c r="C35" s="30">
        <f>SUM(C36:C77)</f>
        <v>782223354.14999998</v>
      </c>
      <c r="D35" s="30">
        <f>SUM(D36:D77)</f>
        <v>759207835.22000003</v>
      </c>
      <c r="E35" s="14">
        <f t="shared" si="0"/>
        <v>97.057679394524129</v>
      </c>
      <c r="F35" s="30">
        <f>SUM(F36:F77)</f>
        <v>326236371</v>
      </c>
      <c r="G35" s="30">
        <f>SUM(G36:G77)</f>
        <v>355265639.65999997</v>
      </c>
      <c r="H35" s="30">
        <f>SUM(H36:H77)</f>
        <v>214221156.88</v>
      </c>
      <c r="I35" s="14">
        <f t="shared" si="1"/>
        <v>60.298867372880807</v>
      </c>
      <c r="J35" s="30">
        <f>SUM(J36:J77)</f>
        <v>1108459725.1500001</v>
      </c>
      <c r="K35" s="30">
        <f>SUM(K36:K77)</f>
        <v>973428992.09999979</v>
      </c>
      <c r="L35" s="15">
        <f>IF(J35=0,0,K35/J35*100)</f>
        <v>87.818165154198311</v>
      </c>
    </row>
    <row r="36" spans="1:12" ht="69" customHeight="1" x14ac:dyDescent="0.2">
      <c r="A36" s="200" t="s">
        <v>256</v>
      </c>
      <c r="B36" s="201" t="s">
        <v>303</v>
      </c>
      <c r="C36" s="98">
        <v>14473700</v>
      </c>
      <c r="D36" s="98">
        <v>12894270.109999999</v>
      </c>
      <c r="E36" s="16">
        <f t="shared" si="0"/>
        <v>89.087587209904868</v>
      </c>
      <c r="F36" s="98">
        <v>10000</v>
      </c>
      <c r="G36" s="98">
        <v>1050710.49</v>
      </c>
      <c r="H36" s="98">
        <v>1040710.49</v>
      </c>
      <c r="I36" s="16">
        <f t="shared" si="1"/>
        <v>99.048263047226257</v>
      </c>
      <c r="J36" s="32">
        <f>C36+F36</f>
        <v>14483700</v>
      </c>
      <c r="K36" s="32">
        <f>D36+H36</f>
        <v>13934980.6</v>
      </c>
      <c r="L36" s="17">
        <f>IF(J36=0,0,K36/J36*100)</f>
        <v>96.211469444962262</v>
      </c>
    </row>
    <row r="37" spans="1:12" ht="94.9" customHeight="1" x14ac:dyDescent="0.2">
      <c r="A37" s="200" t="s">
        <v>257</v>
      </c>
      <c r="B37" s="201" t="s">
        <v>802</v>
      </c>
      <c r="C37" s="98">
        <v>42629400</v>
      </c>
      <c r="D37" s="98">
        <v>40103132.32</v>
      </c>
      <c r="E37" s="16">
        <f t="shared" si="0"/>
        <v>94.07388403308515</v>
      </c>
      <c r="F37" s="98">
        <v>4132300</v>
      </c>
      <c r="G37" s="98">
        <v>7824330.5700000003</v>
      </c>
      <c r="H37" s="98">
        <v>6581712.7400000002</v>
      </c>
      <c r="I37" s="16">
        <f t="shared" si="1"/>
        <v>84.118541274771317</v>
      </c>
      <c r="J37" s="32">
        <f t="shared" ref="J37:J77" si="8">C37+F37</f>
        <v>46761700</v>
      </c>
      <c r="K37" s="32">
        <f t="shared" ref="K37:K77" si="9">D37+H37</f>
        <v>46684845.060000002</v>
      </c>
      <c r="L37" s="17">
        <f t="shared" ref="L37:L77" si="10">IF(J37=0,0,K37/J37*100)</f>
        <v>99.835645538977417</v>
      </c>
    </row>
    <row r="38" spans="1:12" ht="70.150000000000006" customHeight="1" x14ac:dyDescent="0.2">
      <c r="A38" s="200" t="s">
        <v>258</v>
      </c>
      <c r="B38" s="201" t="s">
        <v>803</v>
      </c>
      <c r="C38" s="98">
        <v>31938989</v>
      </c>
      <c r="D38" s="98">
        <v>31077714.27</v>
      </c>
      <c r="E38" s="16">
        <f t="shared" si="0"/>
        <v>97.303375100570662</v>
      </c>
      <c r="F38" s="98">
        <v>900711</v>
      </c>
      <c r="G38" s="98">
        <v>2341861.4900000002</v>
      </c>
      <c r="H38" s="98">
        <v>2328931.7799999998</v>
      </c>
      <c r="I38" s="16">
        <f t="shared" si="1"/>
        <v>99.447887500810282</v>
      </c>
      <c r="J38" s="32">
        <f t="shared" si="8"/>
        <v>32839700</v>
      </c>
      <c r="K38" s="32">
        <f t="shared" si="9"/>
        <v>33406646.050000001</v>
      </c>
      <c r="L38" s="17">
        <f t="shared" si="10"/>
        <v>101.72640447385331</v>
      </c>
    </row>
    <row r="39" spans="1:12" ht="80.45" customHeight="1" x14ac:dyDescent="0.2">
      <c r="A39" s="200" t="s">
        <v>259</v>
      </c>
      <c r="B39" s="201" t="s">
        <v>804</v>
      </c>
      <c r="C39" s="98">
        <v>19541600</v>
      </c>
      <c r="D39" s="98">
        <v>19332373.09</v>
      </c>
      <c r="E39" s="16">
        <f t="shared" si="0"/>
        <v>98.929325592581975</v>
      </c>
      <c r="F39" s="98">
        <v>1400000</v>
      </c>
      <c r="G39" s="98">
        <v>4309752.9800000004</v>
      </c>
      <c r="H39" s="98">
        <v>3819728.9</v>
      </c>
      <c r="I39" s="16">
        <f t="shared" si="1"/>
        <v>88.629880128303768</v>
      </c>
      <c r="J39" s="32">
        <f t="shared" si="8"/>
        <v>20941600</v>
      </c>
      <c r="K39" s="32">
        <f t="shared" si="9"/>
        <v>23152101.989999998</v>
      </c>
      <c r="L39" s="17">
        <f t="shared" si="10"/>
        <v>110.55555444665164</v>
      </c>
    </row>
    <row r="40" spans="1:12" ht="67.900000000000006" customHeight="1" x14ac:dyDescent="0.2">
      <c r="A40" s="200" t="s">
        <v>260</v>
      </c>
      <c r="B40" s="201" t="s">
        <v>805</v>
      </c>
      <c r="C40" s="98">
        <v>8432000</v>
      </c>
      <c r="D40" s="98">
        <v>8417585.0999999996</v>
      </c>
      <c r="E40" s="16">
        <f t="shared" si="0"/>
        <v>99.829045303605312</v>
      </c>
      <c r="F40" s="98"/>
      <c r="G40" s="98"/>
      <c r="H40" s="98"/>
      <c r="I40" s="16">
        <f t="shared" si="1"/>
        <v>0</v>
      </c>
      <c r="J40" s="32">
        <f t="shared" si="8"/>
        <v>8432000</v>
      </c>
      <c r="K40" s="32">
        <f t="shared" si="9"/>
        <v>8417585.0999999996</v>
      </c>
      <c r="L40" s="17">
        <f t="shared" si="10"/>
        <v>99.829045303605312</v>
      </c>
    </row>
    <row r="41" spans="1:12" ht="93.6" customHeight="1" x14ac:dyDescent="0.2">
      <c r="A41" s="200" t="s">
        <v>261</v>
      </c>
      <c r="B41" s="201" t="s">
        <v>806</v>
      </c>
      <c r="C41" s="98">
        <v>35931700</v>
      </c>
      <c r="D41" s="98">
        <v>35836671.119999997</v>
      </c>
      <c r="E41" s="16">
        <f t="shared" si="0"/>
        <v>99.735529128875058</v>
      </c>
      <c r="F41" s="98"/>
      <c r="G41" s="98"/>
      <c r="H41" s="98"/>
      <c r="I41" s="16">
        <f t="shared" si="1"/>
        <v>0</v>
      </c>
      <c r="J41" s="32">
        <f t="shared" si="8"/>
        <v>35931700</v>
      </c>
      <c r="K41" s="32">
        <f t="shared" si="9"/>
        <v>35836671.119999997</v>
      </c>
      <c r="L41" s="17">
        <f t="shared" si="10"/>
        <v>99.735529128875058</v>
      </c>
    </row>
    <row r="42" spans="1:12" ht="63" customHeight="1" x14ac:dyDescent="0.2">
      <c r="A42" s="200" t="s">
        <v>262</v>
      </c>
      <c r="B42" s="201" t="s">
        <v>807</v>
      </c>
      <c r="C42" s="98">
        <v>19793300</v>
      </c>
      <c r="D42" s="98">
        <v>19773273.850000001</v>
      </c>
      <c r="E42" s="16">
        <f t="shared" si="0"/>
        <v>99.898823591821483</v>
      </c>
      <c r="F42" s="98"/>
      <c r="G42" s="98"/>
      <c r="H42" s="98"/>
      <c r="I42" s="16">
        <f t="shared" si="1"/>
        <v>0</v>
      </c>
      <c r="J42" s="32">
        <f t="shared" si="8"/>
        <v>19793300</v>
      </c>
      <c r="K42" s="32">
        <f t="shared" si="9"/>
        <v>19773273.850000001</v>
      </c>
      <c r="L42" s="17">
        <f t="shared" si="10"/>
        <v>99.898823591821483</v>
      </c>
    </row>
    <row r="43" spans="1:12" ht="82.9" customHeight="1" x14ac:dyDescent="0.2">
      <c r="A43" s="200" t="s">
        <v>263</v>
      </c>
      <c r="B43" s="201" t="s">
        <v>808</v>
      </c>
      <c r="C43" s="98">
        <v>4935400</v>
      </c>
      <c r="D43" s="98">
        <v>4911469.54</v>
      </c>
      <c r="E43" s="16">
        <f t="shared" si="0"/>
        <v>99.515126230903277</v>
      </c>
      <c r="F43" s="98"/>
      <c r="G43" s="98"/>
      <c r="H43" s="98"/>
      <c r="I43" s="16">
        <f t="shared" si="1"/>
        <v>0</v>
      </c>
      <c r="J43" s="32">
        <f t="shared" si="8"/>
        <v>4935400</v>
      </c>
      <c r="K43" s="32">
        <f t="shared" si="9"/>
        <v>4911469.54</v>
      </c>
      <c r="L43" s="17">
        <f t="shared" si="10"/>
        <v>99.515126230903277</v>
      </c>
    </row>
    <row r="44" spans="1:12" ht="63" customHeight="1" x14ac:dyDescent="0.2">
      <c r="A44" s="200" t="s">
        <v>264</v>
      </c>
      <c r="B44" s="201" t="s">
        <v>486</v>
      </c>
      <c r="C44" s="98">
        <v>55503759</v>
      </c>
      <c r="D44" s="98">
        <v>54926721.049999997</v>
      </c>
      <c r="E44" s="16">
        <f t="shared" si="0"/>
        <v>98.96036239635589</v>
      </c>
      <c r="F44" s="98">
        <v>65000</v>
      </c>
      <c r="G44" s="98">
        <v>327759.28000000003</v>
      </c>
      <c r="H44" s="98">
        <v>298872.5</v>
      </c>
      <c r="I44" s="16">
        <f t="shared" si="1"/>
        <v>91.186586692526276</v>
      </c>
      <c r="J44" s="32">
        <f t="shared" si="8"/>
        <v>55568759</v>
      </c>
      <c r="K44" s="32">
        <f t="shared" si="9"/>
        <v>55225593.549999997</v>
      </c>
      <c r="L44" s="17">
        <f t="shared" si="10"/>
        <v>99.382448958415637</v>
      </c>
    </row>
    <row r="45" spans="1:12" ht="77.45" customHeight="1" x14ac:dyDescent="0.2">
      <c r="A45" s="200" t="s">
        <v>265</v>
      </c>
      <c r="B45" s="201" t="s">
        <v>266</v>
      </c>
      <c r="C45" s="98">
        <v>286454331</v>
      </c>
      <c r="D45" s="98">
        <v>281349488.04000002</v>
      </c>
      <c r="E45" s="16">
        <f t="shared" si="0"/>
        <v>98.21792083150595</v>
      </c>
      <c r="F45" s="98">
        <v>31106900</v>
      </c>
      <c r="G45" s="98">
        <v>46444548.5</v>
      </c>
      <c r="H45" s="98">
        <v>41319314.189999998</v>
      </c>
      <c r="I45" s="16">
        <f t="shared" si="1"/>
        <v>88.964831233099389</v>
      </c>
      <c r="J45" s="32">
        <f t="shared" si="8"/>
        <v>317561231</v>
      </c>
      <c r="K45" s="32">
        <f t="shared" si="9"/>
        <v>322668802.23000002</v>
      </c>
      <c r="L45" s="17">
        <f t="shared" si="10"/>
        <v>101.60837367140702</v>
      </c>
    </row>
    <row r="46" spans="1:12" ht="79.900000000000006" customHeight="1" x14ac:dyDescent="0.2">
      <c r="A46" s="200" t="s">
        <v>267</v>
      </c>
      <c r="B46" s="201" t="s">
        <v>944</v>
      </c>
      <c r="C46" s="98">
        <v>32520200</v>
      </c>
      <c r="D46" s="98">
        <v>32209999.199999999</v>
      </c>
      <c r="E46" s="16">
        <f t="shared" si="0"/>
        <v>99.046128867596138</v>
      </c>
      <c r="F46" s="98"/>
      <c r="G46" s="98"/>
      <c r="H46" s="98"/>
      <c r="I46" s="16">
        <f t="shared" si="1"/>
        <v>0</v>
      </c>
      <c r="J46" s="32">
        <f t="shared" si="8"/>
        <v>32520200</v>
      </c>
      <c r="K46" s="32">
        <f t="shared" si="9"/>
        <v>32209999.199999999</v>
      </c>
      <c r="L46" s="17">
        <f t="shared" si="10"/>
        <v>99.046128867596138</v>
      </c>
    </row>
    <row r="47" spans="1:12" ht="61.15" customHeight="1" x14ac:dyDescent="0.2">
      <c r="A47" s="200" t="s">
        <v>945</v>
      </c>
      <c r="B47" s="201" t="s">
        <v>946</v>
      </c>
      <c r="C47" s="98">
        <v>14200500</v>
      </c>
      <c r="D47" s="98">
        <v>14183896</v>
      </c>
      <c r="E47" s="16">
        <f t="shared" si="0"/>
        <v>99.883074539628893</v>
      </c>
      <c r="F47" s="98">
        <v>509000</v>
      </c>
      <c r="G47" s="98">
        <v>6065735.7000000002</v>
      </c>
      <c r="H47" s="98">
        <v>5846346.7800000003</v>
      </c>
      <c r="I47" s="16">
        <f t="shared" si="1"/>
        <v>96.383144092479995</v>
      </c>
      <c r="J47" s="32">
        <f t="shared" si="8"/>
        <v>14709500</v>
      </c>
      <c r="K47" s="32">
        <f t="shared" si="9"/>
        <v>20030242.780000001</v>
      </c>
      <c r="L47" s="17">
        <f t="shared" si="10"/>
        <v>136.17215255447161</v>
      </c>
    </row>
    <row r="48" spans="1:12" ht="57" customHeight="1" x14ac:dyDescent="0.2">
      <c r="A48" s="200" t="s">
        <v>725</v>
      </c>
      <c r="B48" s="201" t="s">
        <v>271</v>
      </c>
      <c r="C48" s="98">
        <v>2490300</v>
      </c>
      <c r="D48" s="98">
        <v>2490300</v>
      </c>
      <c r="E48" s="16">
        <f t="shared" si="0"/>
        <v>100</v>
      </c>
      <c r="F48" s="98"/>
      <c r="G48" s="112"/>
      <c r="H48" s="98"/>
      <c r="I48" s="16">
        <f t="shared" si="1"/>
        <v>0</v>
      </c>
      <c r="J48" s="32">
        <f t="shared" si="8"/>
        <v>2490300</v>
      </c>
      <c r="K48" s="32">
        <f t="shared" si="9"/>
        <v>2490300</v>
      </c>
      <c r="L48" s="17">
        <f t="shared" si="10"/>
        <v>100</v>
      </c>
    </row>
    <row r="49" spans="1:12" ht="48.6" customHeight="1" x14ac:dyDescent="0.2">
      <c r="A49" s="200" t="s">
        <v>199</v>
      </c>
      <c r="B49" s="201" t="s">
        <v>487</v>
      </c>
      <c r="C49" s="98">
        <v>17818894</v>
      </c>
      <c r="D49" s="98">
        <v>17606299.620000001</v>
      </c>
      <c r="E49" s="16">
        <f t="shared" si="0"/>
        <v>98.806915962348739</v>
      </c>
      <c r="F49" s="98">
        <v>11842400</v>
      </c>
      <c r="G49" s="98">
        <v>9978684</v>
      </c>
      <c r="H49" s="98">
        <v>7418479.0999999996</v>
      </c>
      <c r="I49" s="16">
        <f t="shared" si="1"/>
        <v>74.34326109535084</v>
      </c>
      <c r="J49" s="32">
        <f t="shared" si="8"/>
        <v>29661294</v>
      </c>
      <c r="K49" s="32">
        <f t="shared" si="9"/>
        <v>25024778.719999999</v>
      </c>
      <c r="L49" s="17">
        <f t="shared" si="10"/>
        <v>84.368465920603469</v>
      </c>
    </row>
    <row r="50" spans="1:12" ht="46.9" customHeight="1" x14ac:dyDescent="0.2">
      <c r="A50" s="200" t="s">
        <v>810</v>
      </c>
      <c r="B50" s="201" t="s">
        <v>809</v>
      </c>
      <c r="C50" s="98">
        <v>1461000</v>
      </c>
      <c r="D50" s="98">
        <v>1294200.05</v>
      </c>
      <c r="E50" s="16">
        <f t="shared" si="0"/>
        <v>88.583165639972634</v>
      </c>
      <c r="F50" s="98"/>
      <c r="G50" s="112"/>
      <c r="H50" s="32"/>
      <c r="I50" s="16">
        <f t="shared" si="1"/>
        <v>0</v>
      </c>
      <c r="J50" s="32">
        <f t="shared" si="8"/>
        <v>1461000</v>
      </c>
      <c r="K50" s="32">
        <f t="shared" si="9"/>
        <v>1294200.05</v>
      </c>
      <c r="L50" s="17">
        <f t="shared" si="10"/>
        <v>88.583165639972634</v>
      </c>
    </row>
    <row r="51" spans="1:12" ht="32.450000000000003" customHeight="1" x14ac:dyDescent="0.2">
      <c r="A51" s="200" t="s">
        <v>272</v>
      </c>
      <c r="B51" s="201" t="s">
        <v>779</v>
      </c>
      <c r="C51" s="98">
        <v>4525900</v>
      </c>
      <c r="D51" s="98">
        <v>3814960.29</v>
      </c>
      <c r="E51" s="16">
        <f t="shared" si="0"/>
        <v>84.29174948629003</v>
      </c>
      <c r="F51" s="98">
        <v>268000</v>
      </c>
      <c r="G51" s="98">
        <v>268000</v>
      </c>
      <c r="H51" s="32">
        <v>255207</v>
      </c>
      <c r="I51" s="16">
        <f t="shared" si="1"/>
        <v>95.226492537313433</v>
      </c>
      <c r="J51" s="32">
        <f t="shared" si="8"/>
        <v>4793900</v>
      </c>
      <c r="K51" s="32">
        <f t="shared" si="9"/>
        <v>4070167.29</v>
      </c>
      <c r="L51" s="17">
        <f t="shared" si="10"/>
        <v>84.903049500406766</v>
      </c>
    </row>
    <row r="52" spans="1:12" ht="83.45" customHeight="1" x14ac:dyDescent="0.2">
      <c r="A52" s="200" t="s">
        <v>273</v>
      </c>
      <c r="B52" s="201" t="s">
        <v>274</v>
      </c>
      <c r="C52" s="98">
        <v>13600</v>
      </c>
      <c r="D52" s="98">
        <v>8934.25</v>
      </c>
      <c r="E52" s="16">
        <f t="shared" si="0"/>
        <v>65.693014705882362</v>
      </c>
      <c r="F52" s="32"/>
      <c r="G52" s="109"/>
      <c r="H52" s="32"/>
      <c r="I52" s="16">
        <f t="shared" si="1"/>
        <v>0</v>
      </c>
      <c r="J52" s="32">
        <f t="shared" si="8"/>
        <v>13600</v>
      </c>
      <c r="K52" s="32">
        <f t="shared" si="9"/>
        <v>8934.25</v>
      </c>
      <c r="L52" s="17">
        <f t="shared" si="10"/>
        <v>65.693014705882362</v>
      </c>
    </row>
    <row r="53" spans="1:12" ht="97.9" customHeight="1" x14ac:dyDescent="0.2">
      <c r="A53" s="200" t="s">
        <v>407</v>
      </c>
      <c r="B53" s="201" t="s">
        <v>406</v>
      </c>
      <c r="C53" s="185"/>
      <c r="D53" s="101"/>
      <c r="E53" s="16">
        <f t="shared" si="0"/>
        <v>0</v>
      </c>
      <c r="F53" s="98">
        <v>16600</v>
      </c>
      <c r="G53" s="98">
        <v>16600</v>
      </c>
      <c r="H53" s="98">
        <v>16600</v>
      </c>
      <c r="I53" s="16">
        <f t="shared" si="1"/>
        <v>100</v>
      </c>
      <c r="J53" s="32">
        <f t="shared" si="8"/>
        <v>16600</v>
      </c>
      <c r="K53" s="32">
        <f t="shared" si="9"/>
        <v>16600</v>
      </c>
      <c r="L53" s="17">
        <f t="shared" si="10"/>
        <v>100</v>
      </c>
    </row>
    <row r="54" spans="1:12" ht="80.45" customHeight="1" x14ac:dyDescent="0.2">
      <c r="A54" s="200" t="s">
        <v>409</v>
      </c>
      <c r="B54" s="201" t="s">
        <v>898</v>
      </c>
      <c r="C54" s="185"/>
      <c r="D54" s="101"/>
      <c r="E54" s="16">
        <f t="shared" si="0"/>
        <v>0</v>
      </c>
      <c r="F54" s="98">
        <v>23517000</v>
      </c>
      <c r="G54" s="98">
        <v>23517000</v>
      </c>
      <c r="H54" s="101">
        <v>23517000</v>
      </c>
      <c r="I54" s="16">
        <f t="shared" si="1"/>
        <v>100</v>
      </c>
      <c r="J54" s="32">
        <f t="shared" si="8"/>
        <v>23517000</v>
      </c>
      <c r="K54" s="32">
        <f t="shared" si="9"/>
        <v>23517000</v>
      </c>
      <c r="L54" s="17">
        <f t="shared" si="10"/>
        <v>100</v>
      </c>
    </row>
    <row r="55" spans="1:12" ht="69.599999999999994" customHeight="1" x14ac:dyDescent="0.2">
      <c r="A55" s="200" t="s">
        <v>410</v>
      </c>
      <c r="B55" s="201" t="s">
        <v>408</v>
      </c>
      <c r="C55" s="185"/>
      <c r="D55" s="101"/>
      <c r="E55" s="16">
        <f t="shared" si="0"/>
        <v>0</v>
      </c>
      <c r="F55" s="98">
        <v>66083000</v>
      </c>
      <c r="G55" s="98">
        <v>66083000</v>
      </c>
      <c r="H55" s="101">
        <v>66083000</v>
      </c>
      <c r="I55" s="16">
        <f t="shared" si="1"/>
        <v>100</v>
      </c>
      <c r="J55" s="32">
        <f t="shared" si="8"/>
        <v>66083000</v>
      </c>
      <c r="K55" s="32">
        <f t="shared" si="9"/>
        <v>66083000</v>
      </c>
      <c r="L55" s="17">
        <f t="shared" si="10"/>
        <v>100</v>
      </c>
    </row>
    <row r="56" spans="1:12" ht="69.599999999999994" customHeight="1" x14ac:dyDescent="0.2">
      <c r="A56" s="203" t="s">
        <v>958</v>
      </c>
      <c r="B56" s="201" t="s">
        <v>959</v>
      </c>
      <c r="C56" s="217">
        <v>26100</v>
      </c>
      <c r="D56" s="101">
        <v>20300</v>
      </c>
      <c r="E56" s="16">
        <f t="shared" si="0"/>
        <v>77.777777777777786</v>
      </c>
      <c r="F56" s="101"/>
      <c r="G56" s="101"/>
      <c r="H56" s="101"/>
      <c r="I56" s="16">
        <f t="shared" si="1"/>
        <v>0</v>
      </c>
      <c r="J56" s="32">
        <f>C56+F56</f>
        <v>26100</v>
      </c>
      <c r="K56" s="32">
        <f>D56+H56</f>
        <v>20300</v>
      </c>
      <c r="L56" s="17">
        <f>IF(J56=0,0,K56/J56*100)</f>
        <v>77.777777777777786</v>
      </c>
    </row>
    <row r="57" spans="1:12" ht="69.599999999999994" customHeight="1" x14ac:dyDescent="0.2">
      <c r="A57" s="203" t="s">
        <v>691</v>
      </c>
      <c r="B57" s="201" t="s">
        <v>692</v>
      </c>
      <c r="C57" s="217"/>
      <c r="D57" s="101"/>
      <c r="E57" s="16">
        <f t="shared" si="0"/>
        <v>0</v>
      </c>
      <c r="F57" s="101">
        <v>2421800</v>
      </c>
      <c r="G57" s="101">
        <v>2421800</v>
      </c>
      <c r="H57" s="101">
        <v>607171.18000000005</v>
      </c>
      <c r="I57" s="16">
        <f t="shared" si="1"/>
        <v>25.071070278305395</v>
      </c>
      <c r="J57" s="32">
        <f>C57+F57</f>
        <v>2421800</v>
      </c>
      <c r="K57" s="32">
        <f>D57+H57</f>
        <v>607171.18000000005</v>
      </c>
      <c r="L57" s="17">
        <f>IF(J57=0,0,K57/J57*100)</f>
        <v>25.071070278305395</v>
      </c>
    </row>
    <row r="58" spans="1:12" ht="60.6" customHeight="1" x14ac:dyDescent="0.2">
      <c r="A58" s="200" t="s">
        <v>9</v>
      </c>
      <c r="B58" s="201" t="s">
        <v>811</v>
      </c>
      <c r="C58" s="98">
        <v>1261400</v>
      </c>
      <c r="D58" s="98">
        <v>1081488.92</v>
      </c>
      <c r="E58" s="16">
        <f t="shared" si="0"/>
        <v>85.737190423339143</v>
      </c>
      <c r="F58" s="32"/>
      <c r="G58" s="109"/>
      <c r="H58" s="32"/>
      <c r="I58" s="16">
        <f t="shared" si="1"/>
        <v>0</v>
      </c>
      <c r="J58" s="32">
        <f t="shared" si="8"/>
        <v>1261400</v>
      </c>
      <c r="K58" s="32">
        <f t="shared" si="9"/>
        <v>1081488.92</v>
      </c>
      <c r="L58" s="17">
        <f t="shared" si="10"/>
        <v>85.737190423339143</v>
      </c>
    </row>
    <row r="59" spans="1:12" ht="63" x14ac:dyDescent="0.2">
      <c r="A59" s="200" t="s">
        <v>149</v>
      </c>
      <c r="B59" s="201" t="s">
        <v>59</v>
      </c>
      <c r="C59" s="98">
        <v>2593000</v>
      </c>
      <c r="D59" s="98">
        <v>2249546.19</v>
      </c>
      <c r="E59" s="16">
        <f t="shared" si="0"/>
        <v>86.754577323563439</v>
      </c>
      <c r="F59" s="32"/>
      <c r="G59" s="109">
        <v>40991.97</v>
      </c>
      <c r="H59" s="32">
        <v>40991.97</v>
      </c>
      <c r="I59" s="16">
        <f t="shared" si="1"/>
        <v>100</v>
      </c>
      <c r="J59" s="32">
        <f t="shared" si="8"/>
        <v>2593000</v>
      </c>
      <c r="K59" s="32">
        <f t="shared" si="9"/>
        <v>2290538.16</v>
      </c>
      <c r="L59" s="17">
        <f t="shared" si="10"/>
        <v>88.335447743925968</v>
      </c>
    </row>
    <row r="60" spans="1:12" ht="61.9" customHeight="1" x14ac:dyDescent="0.2">
      <c r="A60" s="200" t="s">
        <v>413</v>
      </c>
      <c r="B60" s="201" t="s">
        <v>466</v>
      </c>
      <c r="C60" s="98">
        <v>6500000</v>
      </c>
      <c r="D60" s="98">
        <v>6246351.3799999999</v>
      </c>
      <c r="E60" s="16">
        <f t="shared" si="0"/>
        <v>96.097713538461534</v>
      </c>
      <c r="F60" s="32"/>
      <c r="G60" s="109"/>
      <c r="H60" s="32"/>
      <c r="I60" s="16">
        <f t="shared" si="1"/>
        <v>0</v>
      </c>
      <c r="J60" s="32">
        <f t="shared" si="8"/>
        <v>6500000</v>
      </c>
      <c r="K60" s="32">
        <f t="shared" si="9"/>
        <v>6246351.3799999999</v>
      </c>
      <c r="L60" s="17">
        <f t="shared" si="10"/>
        <v>96.097713538461534</v>
      </c>
    </row>
    <row r="61" spans="1:12" ht="47.45" customHeight="1" x14ac:dyDescent="0.2">
      <c r="A61" s="200" t="s">
        <v>414</v>
      </c>
      <c r="B61" s="201" t="s">
        <v>467</v>
      </c>
      <c r="C61" s="98">
        <v>2050000</v>
      </c>
      <c r="D61" s="98">
        <v>1816090.42</v>
      </c>
      <c r="E61" s="16">
        <f t="shared" si="0"/>
        <v>88.589776585365854</v>
      </c>
      <c r="F61" s="32"/>
      <c r="G61" s="109"/>
      <c r="H61" s="32"/>
      <c r="I61" s="16">
        <f t="shared" si="1"/>
        <v>0</v>
      </c>
      <c r="J61" s="32">
        <f t="shared" si="8"/>
        <v>2050000</v>
      </c>
      <c r="K61" s="32">
        <f t="shared" si="9"/>
        <v>1816090.42</v>
      </c>
      <c r="L61" s="17">
        <f t="shared" si="10"/>
        <v>88.589776585365854</v>
      </c>
    </row>
    <row r="62" spans="1:12" ht="48" customHeight="1" x14ac:dyDescent="0.2">
      <c r="A62" s="200" t="s">
        <v>415</v>
      </c>
      <c r="B62" s="201" t="s">
        <v>468</v>
      </c>
      <c r="C62" s="98">
        <v>6993900</v>
      </c>
      <c r="D62" s="98">
        <v>6863315.8600000003</v>
      </c>
      <c r="E62" s="16">
        <f t="shared" si="0"/>
        <v>98.132885228556319</v>
      </c>
      <c r="F62" s="98">
        <v>60000</v>
      </c>
      <c r="G62" s="98">
        <v>64298</v>
      </c>
      <c r="H62" s="98">
        <v>64298</v>
      </c>
      <c r="I62" s="16">
        <f t="shared" si="1"/>
        <v>100</v>
      </c>
      <c r="J62" s="32">
        <f t="shared" si="8"/>
        <v>7053900</v>
      </c>
      <c r="K62" s="32">
        <f t="shared" si="9"/>
        <v>6927613.8600000003</v>
      </c>
      <c r="L62" s="17">
        <f t="shared" si="10"/>
        <v>98.20969761408584</v>
      </c>
    </row>
    <row r="63" spans="1:12" ht="46.15" customHeight="1" x14ac:dyDescent="0.2">
      <c r="A63" s="200" t="s">
        <v>416</v>
      </c>
      <c r="B63" s="201" t="s">
        <v>469</v>
      </c>
      <c r="C63" s="98">
        <v>2804700</v>
      </c>
      <c r="D63" s="98">
        <v>2797571.34</v>
      </c>
      <c r="E63" s="16">
        <f t="shared" si="0"/>
        <v>99.745831639747564</v>
      </c>
      <c r="F63" s="98"/>
      <c r="G63" s="98"/>
      <c r="H63" s="98"/>
      <c r="I63" s="16">
        <f t="shared" si="1"/>
        <v>0</v>
      </c>
      <c r="J63" s="32">
        <f t="shared" si="8"/>
        <v>2804700</v>
      </c>
      <c r="K63" s="32">
        <f t="shared" si="9"/>
        <v>2797571.34</v>
      </c>
      <c r="L63" s="17">
        <f t="shared" si="10"/>
        <v>99.745831639747564</v>
      </c>
    </row>
    <row r="64" spans="1:12" ht="52.15" customHeight="1" x14ac:dyDescent="0.2">
      <c r="A64" s="200" t="s">
        <v>417</v>
      </c>
      <c r="B64" s="201" t="s">
        <v>470</v>
      </c>
      <c r="C64" s="98">
        <v>26668400</v>
      </c>
      <c r="D64" s="98">
        <v>25899590.609999999</v>
      </c>
      <c r="E64" s="16">
        <f t="shared" si="0"/>
        <v>97.117152172608783</v>
      </c>
      <c r="F64" s="98">
        <v>182000</v>
      </c>
      <c r="G64" s="98">
        <v>668045.07999999996</v>
      </c>
      <c r="H64" s="98">
        <v>666482.47</v>
      </c>
      <c r="I64" s="16">
        <f t="shared" si="1"/>
        <v>99.766092132584831</v>
      </c>
      <c r="J64" s="32">
        <f t="shared" si="8"/>
        <v>26850400</v>
      </c>
      <c r="K64" s="32">
        <f t="shared" si="9"/>
        <v>26566073.079999998</v>
      </c>
      <c r="L64" s="17">
        <f t="shared" si="10"/>
        <v>98.941070077168305</v>
      </c>
    </row>
    <row r="65" spans="1:12" ht="51.6" customHeight="1" x14ac:dyDescent="0.2">
      <c r="A65" s="200" t="s">
        <v>418</v>
      </c>
      <c r="B65" s="201" t="s">
        <v>150</v>
      </c>
      <c r="C65" s="98">
        <v>32189300</v>
      </c>
      <c r="D65" s="98">
        <v>31887067.899999999</v>
      </c>
      <c r="E65" s="16">
        <f t="shared" si="0"/>
        <v>99.061078992087431</v>
      </c>
      <c r="F65" s="98">
        <v>177000</v>
      </c>
      <c r="G65" s="98">
        <v>177000</v>
      </c>
      <c r="H65" s="98">
        <v>176950</v>
      </c>
      <c r="I65" s="16">
        <f t="shared" si="1"/>
        <v>99.97175141242937</v>
      </c>
      <c r="J65" s="32">
        <f t="shared" si="8"/>
        <v>32366300</v>
      </c>
      <c r="K65" s="32">
        <f t="shared" si="9"/>
        <v>32064017.899999999</v>
      </c>
      <c r="L65" s="17">
        <f t="shared" si="10"/>
        <v>99.066059141761642</v>
      </c>
    </row>
    <row r="66" spans="1:12" ht="43.15" customHeight="1" x14ac:dyDescent="0.2">
      <c r="A66" s="200" t="s">
        <v>419</v>
      </c>
      <c r="B66" s="201" t="s">
        <v>151</v>
      </c>
      <c r="C66" s="98">
        <v>21183400</v>
      </c>
      <c r="D66" s="98">
        <v>20448311.550000001</v>
      </c>
      <c r="E66" s="16">
        <f t="shared" si="0"/>
        <v>96.529884485021284</v>
      </c>
      <c r="F66" s="98">
        <v>1150000</v>
      </c>
      <c r="G66" s="98">
        <v>1269142.3999999999</v>
      </c>
      <c r="H66" s="98">
        <v>552881.4</v>
      </c>
      <c r="I66" s="16">
        <f t="shared" si="1"/>
        <v>43.563385795006141</v>
      </c>
      <c r="J66" s="32">
        <f t="shared" si="8"/>
        <v>22333400</v>
      </c>
      <c r="K66" s="32">
        <f t="shared" si="9"/>
        <v>21001192.949999999</v>
      </c>
      <c r="L66" s="17">
        <f t="shared" si="10"/>
        <v>94.034911612204141</v>
      </c>
    </row>
    <row r="67" spans="1:12" ht="85.9" customHeight="1" x14ac:dyDescent="0.2">
      <c r="A67" s="200" t="s">
        <v>420</v>
      </c>
      <c r="B67" s="201" t="s">
        <v>812</v>
      </c>
      <c r="C67" s="98">
        <v>1548000</v>
      </c>
      <c r="D67" s="98">
        <v>1547084.19</v>
      </c>
      <c r="E67" s="16">
        <f t="shared" si="0"/>
        <v>99.940839147286823</v>
      </c>
      <c r="F67" s="98"/>
      <c r="G67" s="98">
        <v>1719.2</v>
      </c>
      <c r="H67" s="98">
        <v>1719.2</v>
      </c>
      <c r="I67" s="16">
        <f t="shared" si="1"/>
        <v>100</v>
      </c>
      <c r="J67" s="32">
        <f t="shared" si="8"/>
        <v>1548000</v>
      </c>
      <c r="K67" s="32">
        <f t="shared" si="9"/>
        <v>1548803.39</v>
      </c>
      <c r="L67" s="17">
        <f t="shared" si="10"/>
        <v>100.05189857881136</v>
      </c>
    </row>
    <row r="68" spans="1:12" ht="59.45" customHeight="1" x14ac:dyDescent="0.2">
      <c r="A68" s="200" t="s">
        <v>10</v>
      </c>
      <c r="B68" s="201" t="s">
        <v>473</v>
      </c>
      <c r="C68" s="98">
        <v>5627000</v>
      </c>
      <c r="D68" s="98">
        <v>5358078.01</v>
      </c>
      <c r="E68" s="16">
        <f t="shared" si="0"/>
        <v>95.220863870623774</v>
      </c>
      <c r="F68" s="98"/>
      <c r="G68" s="98"/>
      <c r="H68" s="98"/>
      <c r="I68" s="16">
        <f t="shared" si="1"/>
        <v>0</v>
      </c>
      <c r="J68" s="32">
        <f t="shared" si="8"/>
        <v>5627000</v>
      </c>
      <c r="K68" s="32">
        <f t="shared" si="9"/>
        <v>5358078.01</v>
      </c>
      <c r="L68" s="17">
        <f t="shared" si="10"/>
        <v>95.220863870623774</v>
      </c>
    </row>
    <row r="69" spans="1:12" ht="34.9" customHeight="1" x14ac:dyDescent="0.2">
      <c r="A69" s="203" t="s">
        <v>887</v>
      </c>
      <c r="B69" s="185" t="s">
        <v>604</v>
      </c>
      <c r="C69" s="98"/>
      <c r="D69" s="98"/>
      <c r="E69" s="16">
        <f t="shared" si="0"/>
        <v>0</v>
      </c>
      <c r="F69" s="98">
        <v>465700</v>
      </c>
      <c r="G69" s="98">
        <v>465700</v>
      </c>
      <c r="H69" s="98">
        <v>465692.06</v>
      </c>
      <c r="I69" s="16">
        <f t="shared" si="1"/>
        <v>99.99829503972515</v>
      </c>
      <c r="J69" s="32">
        <f t="shared" si="8"/>
        <v>465700</v>
      </c>
      <c r="K69" s="32">
        <f t="shared" si="9"/>
        <v>465692.06</v>
      </c>
      <c r="L69" s="17">
        <f t="shared" si="10"/>
        <v>99.99829503972515</v>
      </c>
    </row>
    <row r="70" spans="1:12" ht="75.599999999999994" customHeight="1" x14ac:dyDescent="0.2">
      <c r="A70" s="200" t="s">
        <v>200</v>
      </c>
      <c r="B70" s="201" t="s">
        <v>488</v>
      </c>
      <c r="C70" s="159">
        <v>46333200</v>
      </c>
      <c r="D70" s="231">
        <v>46333200</v>
      </c>
      <c r="E70" s="16">
        <f t="shared" si="0"/>
        <v>100</v>
      </c>
      <c r="F70" s="32">
        <v>143252100</v>
      </c>
      <c r="G70" s="109">
        <v>143252100</v>
      </c>
      <c r="H70" s="32">
        <v>16208100</v>
      </c>
      <c r="I70" s="16">
        <f t="shared" si="1"/>
        <v>11.314389108431918</v>
      </c>
      <c r="J70" s="32">
        <f t="shared" si="8"/>
        <v>189585300</v>
      </c>
      <c r="K70" s="32">
        <f t="shared" si="9"/>
        <v>62541300</v>
      </c>
      <c r="L70" s="17">
        <f t="shared" si="10"/>
        <v>32.988475372299433</v>
      </c>
    </row>
    <row r="71" spans="1:12" ht="83.45" customHeight="1" x14ac:dyDescent="0.2">
      <c r="A71" s="200" t="s">
        <v>814</v>
      </c>
      <c r="B71" s="201" t="s">
        <v>813</v>
      </c>
      <c r="C71" s="159">
        <v>17470000</v>
      </c>
      <c r="D71" s="231">
        <v>10365357.189999999</v>
      </c>
      <c r="E71" s="16">
        <f t="shared" si="0"/>
        <v>59.332325071551232</v>
      </c>
      <c r="F71" s="32"/>
      <c r="G71" s="109"/>
      <c r="H71" s="32"/>
      <c r="I71" s="16">
        <f t="shared" si="1"/>
        <v>0</v>
      </c>
      <c r="J71" s="32">
        <f t="shared" si="8"/>
        <v>17470000</v>
      </c>
      <c r="K71" s="32">
        <f t="shared" si="9"/>
        <v>10365357.189999999</v>
      </c>
      <c r="L71" s="17">
        <f t="shared" si="10"/>
        <v>59.332325071551232</v>
      </c>
    </row>
    <row r="72" spans="1:12" ht="88.9" customHeight="1" x14ac:dyDescent="0.2">
      <c r="A72" s="200" t="s">
        <v>201</v>
      </c>
      <c r="B72" s="201" t="s">
        <v>489</v>
      </c>
      <c r="C72" s="159">
        <v>10898100</v>
      </c>
      <c r="D72" s="231">
        <v>10898100</v>
      </c>
      <c r="E72" s="16">
        <f t="shared" si="0"/>
        <v>100</v>
      </c>
      <c r="F72" s="31"/>
      <c r="G72" s="108"/>
      <c r="H72" s="31"/>
      <c r="I72" s="16">
        <f t="shared" si="1"/>
        <v>0</v>
      </c>
      <c r="J72" s="32">
        <f t="shared" si="8"/>
        <v>10898100</v>
      </c>
      <c r="K72" s="32">
        <f t="shared" si="9"/>
        <v>10898100</v>
      </c>
      <c r="L72" s="17">
        <f t="shared" si="10"/>
        <v>100</v>
      </c>
    </row>
    <row r="73" spans="1:12" ht="94.9" customHeight="1" x14ac:dyDescent="0.2">
      <c r="A73" s="200" t="s">
        <v>325</v>
      </c>
      <c r="B73" s="201" t="s">
        <v>324</v>
      </c>
      <c r="C73" s="159">
        <v>58081.15</v>
      </c>
      <c r="D73" s="231">
        <v>58081.15</v>
      </c>
      <c r="E73" s="16">
        <f t="shared" si="0"/>
        <v>100</v>
      </c>
      <c r="F73" s="31"/>
      <c r="G73" s="108"/>
      <c r="H73" s="31"/>
      <c r="I73" s="16">
        <f t="shared" si="1"/>
        <v>0</v>
      </c>
      <c r="J73" s="32">
        <f t="shared" si="8"/>
        <v>58081.15</v>
      </c>
      <c r="K73" s="32">
        <f t="shared" si="9"/>
        <v>58081.15</v>
      </c>
      <c r="L73" s="17">
        <f t="shared" si="10"/>
        <v>100</v>
      </c>
    </row>
    <row r="74" spans="1:12" ht="93.6" customHeight="1" x14ac:dyDescent="0.2">
      <c r="A74" s="200" t="s">
        <v>913</v>
      </c>
      <c r="B74" s="201" t="s">
        <v>912</v>
      </c>
      <c r="C74" s="159">
        <v>1598800</v>
      </c>
      <c r="D74" s="231">
        <v>1351809.58</v>
      </c>
      <c r="E74" s="16">
        <f t="shared" si="0"/>
        <v>84.551512384288216</v>
      </c>
      <c r="F74" s="31"/>
      <c r="G74" s="108"/>
      <c r="H74" s="31"/>
      <c r="I74" s="16">
        <f t="shared" si="1"/>
        <v>0</v>
      </c>
      <c r="J74" s="32">
        <f t="shared" si="8"/>
        <v>1598800</v>
      </c>
      <c r="K74" s="32">
        <f t="shared" si="9"/>
        <v>1351809.58</v>
      </c>
      <c r="L74" s="17">
        <f t="shared" si="10"/>
        <v>84.551512384288216</v>
      </c>
    </row>
    <row r="75" spans="1:12" ht="46.9" customHeight="1" x14ac:dyDescent="0.2">
      <c r="A75" s="200" t="s">
        <v>899</v>
      </c>
      <c r="B75" s="201" t="s">
        <v>337</v>
      </c>
      <c r="C75" s="159"/>
      <c r="D75" s="231"/>
      <c r="E75" s="16">
        <f t="shared" si="0"/>
        <v>0</v>
      </c>
      <c r="F75" s="159">
        <v>22178003</v>
      </c>
      <c r="G75" s="159">
        <v>22178003</v>
      </c>
      <c r="H75" s="159">
        <v>22163242.77</v>
      </c>
      <c r="I75" s="16">
        <f t="shared" si="1"/>
        <v>99.933446532584554</v>
      </c>
      <c r="J75" s="32">
        <f t="shared" si="8"/>
        <v>22178003</v>
      </c>
      <c r="K75" s="32">
        <f t="shared" si="9"/>
        <v>22163242.77</v>
      </c>
      <c r="L75" s="17">
        <f t="shared" si="10"/>
        <v>99.933446532584554</v>
      </c>
    </row>
    <row r="76" spans="1:12" ht="40.15" customHeight="1" x14ac:dyDescent="0.2">
      <c r="A76" s="200" t="s">
        <v>914</v>
      </c>
      <c r="B76" s="201" t="s">
        <v>499</v>
      </c>
      <c r="C76" s="159">
        <v>1392400</v>
      </c>
      <c r="D76" s="231">
        <v>1392203.03</v>
      </c>
      <c r="E76" s="16">
        <f t="shared" si="0"/>
        <v>99.985853921286989</v>
      </c>
      <c r="F76" s="159">
        <v>16406857</v>
      </c>
      <c r="G76" s="159">
        <v>16406857</v>
      </c>
      <c r="H76" s="159">
        <v>14655724.35</v>
      </c>
      <c r="I76" s="16">
        <f t="shared" si="1"/>
        <v>89.326824449070287</v>
      </c>
      <c r="J76" s="32">
        <f t="shared" si="8"/>
        <v>17799257</v>
      </c>
      <c r="K76" s="32">
        <f t="shared" si="9"/>
        <v>16047927.379999999</v>
      </c>
      <c r="L76" s="17">
        <f t="shared" si="10"/>
        <v>90.160658840984198</v>
      </c>
    </row>
    <row r="77" spans="1:12" ht="58.9" customHeight="1" x14ac:dyDescent="0.2">
      <c r="A77" s="200" t="s">
        <v>202</v>
      </c>
      <c r="B77" s="201" t="s">
        <v>485</v>
      </c>
      <c r="C77" s="98">
        <v>2363000</v>
      </c>
      <c r="D77" s="98">
        <v>2363000</v>
      </c>
      <c r="E77" s="16">
        <f t="shared" si="0"/>
        <v>100</v>
      </c>
      <c r="F77" s="31">
        <v>92000</v>
      </c>
      <c r="G77" s="108">
        <v>92000</v>
      </c>
      <c r="H77" s="198">
        <v>92000</v>
      </c>
      <c r="I77" s="16">
        <f t="shared" si="1"/>
        <v>100</v>
      </c>
      <c r="J77" s="32">
        <f t="shared" si="8"/>
        <v>2455000</v>
      </c>
      <c r="K77" s="32">
        <f t="shared" si="9"/>
        <v>2455000</v>
      </c>
      <c r="L77" s="17">
        <f t="shared" si="10"/>
        <v>100</v>
      </c>
    </row>
    <row r="78" spans="1:12" s="23" customFormat="1" ht="56.45" customHeight="1" x14ac:dyDescent="0.2">
      <c r="A78" s="24" t="s">
        <v>203</v>
      </c>
      <c r="B78" s="202" t="s">
        <v>342</v>
      </c>
      <c r="C78" s="30">
        <f>SUM(C79:C99)</f>
        <v>265225473</v>
      </c>
      <c r="D78" s="30">
        <f>SUM(D79:D99)</f>
        <v>252860521.70999998</v>
      </c>
      <c r="E78" s="14">
        <f t="shared" ref="E78:E141" si="11">IF(C78=0,0,D78/C78*100)</f>
        <v>95.337947313228085</v>
      </c>
      <c r="F78" s="30">
        <f>SUM(F79:F99)</f>
        <v>132405000</v>
      </c>
      <c r="G78" s="107">
        <f>SUM(G79:G99)</f>
        <v>152634131.72999999</v>
      </c>
      <c r="H78" s="30">
        <f>SUM(H79:H99)</f>
        <v>138075769.66</v>
      </c>
      <c r="I78" s="14">
        <f t="shared" si="1"/>
        <v>90.461922307290479</v>
      </c>
      <c r="J78" s="33">
        <f>C78+G78</f>
        <v>417859604.73000002</v>
      </c>
      <c r="K78" s="33">
        <f>D78+H78</f>
        <v>390936291.37</v>
      </c>
      <c r="L78" s="15">
        <f>IF(J78=0,0,K78/J78*100)</f>
        <v>93.556851857600236</v>
      </c>
    </row>
    <row r="79" spans="1:12" ht="64.900000000000006" customHeight="1" x14ac:dyDescent="0.2">
      <c r="A79" s="200" t="s">
        <v>275</v>
      </c>
      <c r="B79" s="201" t="s">
        <v>946</v>
      </c>
      <c r="C79" s="98">
        <v>34880400</v>
      </c>
      <c r="D79" s="98">
        <v>34229589.409999996</v>
      </c>
      <c r="E79" s="16">
        <f t="shared" si="11"/>
        <v>98.134165347874429</v>
      </c>
      <c r="F79" s="98">
        <v>11317200</v>
      </c>
      <c r="G79" s="98">
        <v>9844677.3100000005</v>
      </c>
      <c r="H79" s="98">
        <v>9288354.8499999996</v>
      </c>
      <c r="I79" s="16">
        <f t="shared" si="1"/>
        <v>94.349002588079742</v>
      </c>
      <c r="J79" s="32">
        <f>C79+F79</f>
        <v>46197600</v>
      </c>
      <c r="K79" s="32">
        <f>D79+H79</f>
        <v>43517944.259999998</v>
      </c>
      <c r="L79" s="17">
        <f>IF(J79=0,0,K79/J79*100)</f>
        <v>94.199578030027524</v>
      </c>
    </row>
    <row r="80" spans="1:12" ht="63.6" customHeight="1" x14ac:dyDescent="0.2">
      <c r="A80" s="200" t="s">
        <v>276</v>
      </c>
      <c r="B80" s="201" t="s">
        <v>271</v>
      </c>
      <c r="C80" s="98">
        <v>4000000</v>
      </c>
      <c r="D80" s="98">
        <v>4000000</v>
      </c>
      <c r="E80" s="16">
        <f t="shared" si="11"/>
        <v>100</v>
      </c>
      <c r="F80" s="32"/>
      <c r="G80" s="181"/>
      <c r="H80" s="209"/>
      <c r="I80" s="16">
        <f t="shared" si="1"/>
        <v>0</v>
      </c>
      <c r="J80" s="32">
        <f t="shared" ref="J80:J99" si="12">C80+F80</f>
        <v>4000000</v>
      </c>
      <c r="K80" s="32">
        <f t="shared" ref="K80:K99" si="13">D80+H80</f>
        <v>4000000</v>
      </c>
      <c r="L80" s="17">
        <f t="shared" ref="L80:L99" si="14">IF(J80=0,0,K80/J80*100)</f>
        <v>100</v>
      </c>
    </row>
    <row r="81" spans="1:12" ht="42" customHeight="1" x14ac:dyDescent="0.2">
      <c r="A81" s="200" t="s">
        <v>204</v>
      </c>
      <c r="B81" s="201" t="s">
        <v>487</v>
      </c>
      <c r="C81" s="98">
        <v>2860900</v>
      </c>
      <c r="D81" s="98">
        <v>2859499.02</v>
      </c>
      <c r="E81" s="16">
        <f t="shared" si="11"/>
        <v>99.951030095424514</v>
      </c>
      <c r="F81" s="31"/>
      <c r="G81" s="112"/>
      <c r="H81" s="98"/>
      <c r="I81" s="16">
        <f t="shared" si="1"/>
        <v>0</v>
      </c>
      <c r="J81" s="32">
        <f t="shared" si="12"/>
        <v>2860900</v>
      </c>
      <c r="K81" s="32">
        <f t="shared" si="13"/>
        <v>2859499.02</v>
      </c>
      <c r="L81" s="17">
        <f t="shared" si="14"/>
        <v>99.951030095424514</v>
      </c>
    </row>
    <row r="82" spans="1:12" ht="45" customHeight="1" x14ac:dyDescent="0.2">
      <c r="A82" s="200" t="s">
        <v>205</v>
      </c>
      <c r="B82" s="201" t="s">
        <v>610</v>
      </c>
      <c r="C82" s="98">
        <v>30518200</v>
      </c>
      <c r="D82" s="98">
        <v>28291614.18</v>
      </c>
      <c r="E82" s="16">
        <f t="shared" si="11"/>
        <v>92.704072258521137</v>
      </c>
      <c r="F82" s="98">
        <v>20763100</v>
      </c>
      <c r="G82" s="98">
        <v>20763100</v>
      </c>
      <c r="H82" s="98">
        <v>16679441.82</v>
      </c>
      <c r="I82" s="16">
        <f t="shared" si="1"/>
        <v>80.332136434347476</v>
      </c>
      <c r="J82" s="32">
        <f t="shared" si="12"/>
        <v>51281300</v>
      </c>
      <c r="K82" s="32">
        <f t="shared" si="13"/>
        <v>44971056</v>
      </c>
      <c r="L82" s="17">
        <f t="shared" si="14"/>
        <v>87.694843929463559</v>
      </c>
    </row>
    <row r="83" spans="1:12" ht="47.45" customHeight="1" x14ac:dyDescent="0.2">
      <c r="A83" s="200" t="s">
        <v>206</v>
      </c>
      <c r="B83" s="201" t="s">
        <v>611</v>
      </c>
      <c r="C83" s="98">
        <v>63408600</v>
      </c>
      <c r="D83" s="98">
        <v>58062924.100000001</v>
      </c>
      <c r="E83" s="16">
        <f t="shared" si="11"/>
        <v>91.569478114956013</v>
      </c>
      <c r="F83" s="98">
        <v>19502100</v>
      </c>
      <c r="G83" s="98">
        <v>19502100</v>
      </c>
      <c r="H83" s="98">
        <v>18186581.609999999</v>
      </c>
      <c r="I83" s="16">
        <f t="shared" si="1"/>
        <v>93.254478286953713</v>
      </c>
      <c r="J83" s="32">
        <f t="shared" si="12"/>
        <v>82910700</v>
      </c>
      <c r="K83" s="32">
        <f t="shared" si="13"/>
        <v>76249505.710000008</v>
      </c>
      <c r="L83" s="17">
        <f t="shared" si="14"/>
        <v>91.96582070830425</v>
      </c>
    </row>
    <row r="84" spans="1:12" ht="29.45" customHeight="1" x14ac:dyDescent="0.2">
      <c r="A84" s="200" t="s">
        <v>207</v>
      </c>
      <c r="B84" s="201" t="s">
        <v>612</v>
      </c>
      <c r="C84" s="98">
        <v>2267900</v>
      </c>
      <c r="D84" s="98">
        <v>1965185.16</v>
      </c>
      <c r="E84" s="16">
        <f t="shared" si="11"/>
        <v>86.652196304951715</v>
      </c>
      <c r="F84" s="98"/>
      <c r="G84" s="98"/>
      <c r="H84" s="98"/>
      <c r="I84" s="16">
        <f t="shared" si="1"/>
        <v>0</v>
      </c>
      <c r="J84" s="32">
        <f t="shared" si="12"/>
        <v>2267900</v>
      </c>
      <c r="K84" s="32">
        <f t="shared" si="13"/>
        <v>1965185.16</v>
      </c>
      <c r="L84" s="17">
        <f t="shared" si="14"/>
        <v>86.652196304951715</v>
      </c>
    </row>
    <row r="85" spans="1:12" ht="48" customHeight="1" x14ac:dyDescent="0.2">
      <c r="A85" s="200" t="s">
        <v>208</v>
      </c>
      <c r="B85" s="201" t="s">
        <v>613</v>
      </c>
      <c r="C85" s="98">
        <v>28979300</v>
      </c>
      <c r="D85" s="98">
        <v>28587563.600000001</v>
      </c>
      <c r="E85" s="16">
        <f t="shared" si="11"/>
        <v>98.64821993629937</v>
      </c>
      <c r="F85" s="98">
        <v>2673600</v>
      </c>
      <c r="G85" s="98">
        <v>2673600</v>
      </c>
      <c r="H85" s="98">
        <v>2550323</v>
      </c>
      <c r="I85" s="16">
        <f t="shared" si="1"/>
        <v>95.389100837821658</v>
      </c>
      <c r="J85" s="32">
        <f t="shared" si="12"/>
        <v>31652900</v>
      </c>
      <c r="K85" s="32">
        <f t="shared" si="13"/>
        <v>31137886.600000001</v>
      </c>
      <c r="L85" s="17">
        <f t="shared" si="14"/>
        <v>98.37293454944097</v>
      </c>
    </row>
    <row r="86" spans="1:12" ht="42" customHeight="1" x14ac:dyDescent="0.2">
      <c r="A86" s="200" t="s">
        <v>209</v>
      </c>
      <c r="B86" s="201" t="s">
        <v>614</v>
      </c>
      <c r="C86" s="98">
        <v>18003000</v>
      </c>
      <c r="D86" s="98">
        <v>17818118.73</v>
      </c>
      <c r="E86" s="16">
        <f t="shared" si="11"/>
        <v>98.973052991168146</v>
      </c>
      <c r="F86" s="98"/>
      <c r="G86" s="98"/>
      <c r="H86" s="98"/>
      <c r="I86" s="16">
        <f t="shared" si="1"/>
        <v>0</v>
      </c>
      <c r="J86" s="32">
        <f t="shared" si="12"/>
        <v>18003000</v>
      </c>
      <c r="K86" s="32">
        <f t="shared" si="13"/>
        <v>17818118.73</v>
      </c>
      <c r="L86" s="17">
        <f t="shared" si="14"/>
        <v>98.973052991168146</v>
      </c>
    </row>
    <row r="87" spans="1:12" ht="47.45" customHeight="1" x14ac:dyDescent="0.2">
      <c r="A87" s="200" t="s">
        <v>210</v>
      </c>
      <c r="B87" s="201" t="s">
        <v>615</v>
      </c>
      <c r="C87" s="98">
        <v>6107500</v>
      </c>
      <c r="D87" s="98">
        <v>5522265.6500000004</v>
      </c>
      <c r="E87" s="16">
        <f t="shared" si="11"/>
        <v>90.417775685632435</v>
      </c>
      <c r="F87" s="98"/>
      <c r="G87" s="98"/>
      <c r="H87" s="98"/>
      <c r="I87" s="16">
        <f t="shared" si="1"/>
        <v>0</v>
      </c>
      <c r="J87" s="32">
        <f t="shared" si="12"/>
        <v>6107500</v>
      </c>
      <c r="K87" s="32">
        <f t="shared" si="13"/>
        <v>5522265.6500000004</v>
      </c>
      <c r="L87" s="17">
        <f t="shared" si="14"/>
        <v>90.417775685632435</v>
      </c>
    </row>
    <row r="88" spans="1:12" ht="26.45" customHeight="1" x14ac:dyDescent="0.2">
      <c r="A88" s="200" t="s">
        <v>211</v>
      </c>
      <c r="B88" s="201" t="s">
        <v>490</v>
      </c>
      <c r="C88" s="98">
        <v>1474300</v>
      </c>
      <c r="D88" s="98">
        <v>1168972.54</v>
      </c>
      <c r="E88" s="16">
        <f t="shared" si="11"/>
        <v>79.290004748016003</v>
      </c>
      <c r="F88" s="98">
        <v>575000</v>
      </c>
      <c r="G88" s="98">
        <v>575000</v>
      </c>
      <c r="H88" s="98">
        <v>575000</v>
      </c>
      <c r="I88" s="16">
        <f t="shared" si="1"/>
        <v>100</v>
      </c>
      <c r="J88" s="32">
        <f t="shared" si="12"/>
        <v>2049300</v>
      </c>
      <c r="K88" s="32">
        <f t="shared" si="13"/>
        <v>1743972.54</v>
      </c>
      <c r="L88" s="17">
        <f t="shared" si="14"/>
        <v>85.10089006002049</v>
      </c>
    </row>
    <row r="89" spans="1:12" ht="46.15" customHeight="1" x14ac:dyDescent="0.2">
      <c r="A89" s="200" t="s">
        <v>212</v>
      </c>
      <c r="B89" s="201" t="s">
        <v>492</v>
      </c>
      <c r="C89" s="98">
        <v>18028500</v>
      </c>
      <c r="D89" s="98">
        <v>17939377.16</v>
      </c>
      <c r="E89" s="16">
        <f t="shared" si="11"/>
        <v>99.505655822725132</v>
      </c>
      <c r="F89" s="98"/>
      <c r="G89" s="98">
        <v>4636.79</v>
      </c>
      <c r="H89" s="98">
        <v>2684</v>
      </c>
      <c r="I89" s="16">
        <f t="shared" si="1"/>
        <v>57.884872940115898</v>
      </c>
      <c r="J89" s="32">
        <f t="shared" si="12"/>
        <v>18028500</v>
      </c>
      <c r="K89" s="32">
        <f t="shared" si="13"/>
        <v>17942061.16</v>
      </c>
      <c r="L89" s="17">
        <f t="shared" si="14"/>
        <v>99.520543361899215</v>
      </c>
    </row>
    <row r="90" spans="1:12" ht="46.15" customHeight="1" x14ac:dyDescent="0.2">
      <c r="A90" s="200" t="s">
        <v>213</v>
      </c>
      <c r="B90" s="201" t="s">
        <v>625</v>
      </c>
      <c r="C90" s="98">
        <v>1000000</v>
      </c>
      <c r="D90" s="98">
        <v>999946.7</v>
      </c>
      <c r="E90" s="16">
        <f t="shared" si="11"/>
        <v>99.994669999999999</v>
      </c>
      <c r="F90" s="32"/>
      <c r="G90" s="109"/>
      <c r="H90" s="32"/>
      <c r="I90" s="16">
        <f t="shared" si="1"/>
        <v>0</v>
      </c>
      <c r="J90" s="32">
        <f t="shared" si="12"/>
        <v>1000000</v>
      </c>
      <c r="K90" s="32">
        <f t="shared" si="13"/>
        <v>999946.7</v>
      </c>
      <c r="L90" s="17">
        <f t="shared" si="14"/>
        <v>99.994669999999999</v>
      </c>
    </row>
    <row r="91" spans="1:12" ht="49.15" customHeight="1" x14ac:dyDescent="0.2">
      <c r="A91" s="200" t="s">
        <v>214</v>
      </c>
      <c r="B91" s="201" t="s">
        <v>142</v>
      </c>
      <c r="C91" s="98">
        <v>876300</v>
      </c>
      <c r="D91" s="98">
        <v>875823.19</v>
      </c>
      <c r="E91" s="16">
        <f t="shared" si="11"/>
        <v>99.945588268857691</v>
      </c>
      <c r="F91" s="32"/>
      <c r="G91" s="109"/>
      <c r="H91" s="32"/>
      <c r="I91" s="16">
        <f t="shared" si="1"/>
        <v>0</v>
      </c>
      <c r="J91" s="32">
        <f t="shared" si="12"/>
        <v>876300</v>
      </c>
      <c r="K91" s="32">
        <f t="shared" si="13"/>
        <v>875823.19</v>
      </c>
      <c r="L91" s="17">
        <f t="shared" si="14"/>
        <v>99.945588268857691</v>
      </c>
    </row>
    <row r="92" spans="1:12" ht="39" customHeight="1" x14ac:dyDescent="0.2">
      <c r="A92" s="200" t="s">
        <v>215</v>
      </c>
      <c r="B92" s="201" t="s">
        <v>143</v>
      </c>
      <c r="C92" s="98">
        <v>1700000</v>
      </c>
      <c r="D92" s="98"/>
      <c r="E92" s="16">
        <f t="shared" si="11"/>
        <v>0</v>
      </c>
      <c r="F92" s="32"/>
      <c r="G92" s="109"/>
      <c r="H92" s="32"/>
      <c r="I92" s="16">
        <f t="shared" si="1"/>
        <v>0</v>
      </c>
      <c r="J92" s="32">
        <f t="shared" si="12"/>
        <v>1700000</v>
      </c>
      <c r="K92" s="32">
        <f t="shared" si="13"/>
        <v>0</v>
      </c>
      <c r="L92" s="17">
        <f t="shared" si="14"/>
        <v>0</v>
      </c>
    </row>
    <row r="93" spans="1:12" ht="43.15" customHeight="1" x14ac:dyDescent="0.2">
      <c r="A93" s="200" t="s">
        <v>216</v>
      </c>
      <c r="B93" s="201" t="s">
        <v>277</v>
      </c>
      <c r="C93" s="98">
        <v>43110873</v>
      </c>
      <c r="D93" s="98">
        <v>42818018.700000003</v>
      </c>
      <c r="E93" s="16">
        <f t="shared" si="11"/>
        <v>99.320695036725425</v>
      </c>
      <c r="F93" s="98">
        <v>105000</v>
      </c>
      <c r="G93" s="98">
        <v>363213.4</v>
      </c>
      <c r="H93" s="98">
        <v>362228.13</v>
      </c>
      <c r="I93" s="16">
        <f t="shared" si="1"/>
        <v>99.728735228380884</v>
      </c>
      <c r="J93" s="32">
        <f t="shared" si="12"/>
        <v>43215873</v>
      </c>
      <c r="K93" s="32">
        <f t="shared" si="13"/>
        <v>43180246.830000006</v>
      </c>
      <c r="L93" s="17">
        <f t="shared" si="14"/>
        <v>99.917562304017338</v>
      </c>
    </row>
    <row r="94" spans="1:12" ht="37.9" customHeight="1" x14ac:dyDescent="0.2">
      <c r="A94" s="200" t="s">
        <v>217</v>
      </c>
      <c r="B94" s="201" t="s">
        <v>278</v>
      </c>
      <c r="C94" s="98">
        <v>4886400</v>
      </c>
      <c r="D94" s="98">
        <v>4649948.17</v>
      </c>
      <c r="E94" s="16">
        <f t="shared" si="11"/>
        <v>95.161021815651608</v>
      </c>
      <c r="F94" s="98"/>
      <c r="G94" s="98"/>
      <c r="H94" s="98"/>
      <c r="I94" s="16">
        <f t="shared" si="1"/>
        <v>0</v>
      </c>
      <c r="J94" s="32">
        <f t="shared" si="12"/>
        <v>4886400</v>
      </c>
      <c r="K94" s="32">
        <f t="shared" si="13"/>
        <v>4649948.17</v>
      </c>
      <c r="L94" s="17">
        <f t="shared" si="14"/>
        <v>95.161021815651608</v>
      </c>
    </row>
    <row r="95" spans="1:12" ht="63" customHeight="1" x14ac:dyDescent="0.2">
      <c r="A95" s="200" t="s">
        <v>60</v>
      </c>
      <c r="B95" s="201" t="s">
        <v>59</v>
      </c>
      <c r="C95" s="98">
        <v>800000</v>
      </c>
      <c r="D95" s="98">
        <v>799065</v>
      </c>
      <c r="E95" s="16">
        <f t="shared" si="11"/>
        <v>99.883124999999993</v>
      </c>
      <c r="F95" s="98"/>
      <c r="G95" s="112"/>
      <c r="H95" s="98"/>
      <c r="I95" s="16">
        <f t="shared" si="1"/>
        <v>0</v>
      </c>
      <c r="J95" s="32">
        <f t="shared" si="12"/>
        <v>800000</v>
      </c>
      <c r="K95" s="32">
        <f t="shared" si="13"/>
        <v>799065</v>
      </c>
      <c r="L95" s="17">
        <f t="shared" si="14"/>
        <v>99.883124999999993</v>
      </c>
    </row>
    <row r="96" spans="1:12" ht="34.9" customHeight="1" x14ac:dyDescent="0.2">
      <c r="A96" s="191" t="s">
        <v>889</v>
      </c>
      <c r="B96" s="359" t="s">
        <v>608</v>
      </c>
      <c r="C96" s="359"/>
      <c r="D96" s="101"/>
      <c r="E96" s="16">
        <f t="shared" si="11"/>
        <v>0</v>
      </c>
      <c r="F96" s="98">
        <v>22600000</v>
      </c>
      <c r="G96" s="98">
        <v>44038804.229999997</v>
      </c>
      <c r="H96" s="98">
        <v>38568796.25</v>
      </c>
      <c r="I96" s="16">
        <f t="shared" si="1"/>
        <v>87.579117835643387</v>
      </c>
      <c r="J96" s="32">
        <f t="shared" si="12"/>
        <v>22600000</v>
      </c>
      <c r="K96" s="32">
        <f t="shared" si="13"/>
        <v>38568796.25</v>
      </c>
      <c r="L96" s="17">
        <f t="shared" si="14"/>
        <v>170.65839048672566</v>
      </c>
    </row>
    <row r="97" spans="1:12" ht="48" customHeight="1" x14ac:dyDescent="0.2">
      <c r="A97" s="200" t="s">
        <v>900</v>
      </c>
      <c r="B97" s="201" t="s">
        <v>337</v>
      </c>
      <c r="C97" s="210"/>
      <c r="D97" s="101"/>
      <c r="E97" s="16">
        <f t="shared" si="11"/>
        <v>0</v>
      </c>
      <c r="F97" s="101">
        <v>5000000</v>
      </c>
      <c r="G97" s="101">
        <v>5000000</v>
      </c>
      <c r="H97" s="101">
        <v>5000000</v>
      </c>
      <c r="I97" s="16">
        <f t="shared" si="1"/>
        <v>100</v>
      </c>
      <c r="J97" s="32">
        <f t="shared" si="12"/>
        <v>5000000</v>
      </c>
      <c r="K97" s="32">
        <f t="shared" si="13"/>
        <v>5000000</v>
      </c>
      <c r="L97" s="17">
        <f t="shared" si="14"/>
        <v>100</v>
      </c>
    </row>
    <row r="98" spans="1:12" ht="37.9" customHeight="1" x14ac:dyDescent="0.2">
      <c r="A98" s="200" t="s">
        <v>445</v>
      </c>
      <c r="B98" s="201" t="s">
        <v>499</v>
      </c>
      <c r="C98" s="159">
        <v>600000</v>
      </c>
      <c r="D98" s="231">
        <v>549310.4</v>
      </c>
      <c r="E98" s="16">
        <f t="shared" si="11"/>
        <v>91.551733333333345</v>
      </c>
      <c r="F98" s="159">
        <v>49800000</v>
      </c>
      <c r="G98" s="159">
        <v>49800000</v>
      </c>
      <c r="H98" s="159">
        <v>46793360</v>
      </c>
      <c r="I98" s="16">
        <f t="shared" si="1"/>
        <v>93.962570281124499</v>
      </c>
      <c r="J98" s="32">
        <f t="shared" si="12"/>
        <v>50400000</v>
      </c>
      <c r="K98" s="32">
        <f t="shared" si="13"/>
        <v>47342670.399999999</v>
      </c>
      <c r="L98" s="17">
        <f t="shared" si="14"/>
        <v>93.933869841269839</v>
      </c>
    </row>
    <row r="99" spans="1:12" ht="62.45" customHeight="1" x14ac:dyDescent="0.2">
      <c r="A99" s="200" t="s">
        <v>218</v>
      </c>
      <c r="B99" s="201" t="s">
        <v>485</v>
      </c>
      <c r="C99" s="98">
        <v>1723300</v>
      </c>
      <c r="D99" s="98">
        <v>1723300</v>
      </c>
      <c r="E99" s="16">
        <f t="shared" si="11"/>
        <v>100</v>
      </c>
      <c r="F99" s="32">
        <v>69000</v>
      </c>
      <c r="G99" s="109">
        <v>69000</v>
      </c>
      <c r="H99" s="32">
        <v>69000</v>
      </c>
      <c r="I99" s="16">
        <f t="shared" ref="I99:I163" si="15">IF(G99=0,0,H99/G99*100)</f>
        <v>100</v>
      </c>
      <c r="J99" s="32">
        <f t="shared" si="12"/>
        <v>1792300</v>
      </c>
      <c r="K99" s="32">
        <f t="shared" si="13"/>
        <v>1792300</v>
      </c>
      <c r="L99" s="17">
        <f t="shared" si="14"/>
        <v>100</v>
      </c>
    </row>
    <row r="100" spans="1:12" s="23" customFormat="1" ht="52.15" customHeight="1" x14ac:dyDescent="0.2">
      <c r="A100" s="24" t="s">
        <v>219</v>
      </c>
      <c r="B100" s="202" t="s">
        <v>343</v>
      </c>
      <c r="C100" s="30">
        <f>SUM(C101:C123)</f>
        <v>349709230</v>
      </c>
      <c r="D100" s="30">
        <f>SUM(D101:D123)</f>
        <v>340952124.74000007</v>
      </c>
      <c r="E100" s="14">
        <f t="shared" si="11"/>
        <v>97.495889582325319</v>
      </c>
      <c r="F100" s="30">
        <f>SUM(F101:F123)</f>
        <v>48148700</v>
      </c>
      <c r="G100" s="30">
        <f>SUM(G101:G123)</f>
        <v>76306112.099999994</v>
      </c>
      <c r="H100" s="30">
        <f>SUM(H101:H123)</f>
        <v>69733156.399999991</v>
      </c>
      <c r="I100" s="14">
        <f t="shared" si="15"/>
        <v>91.386069190124545</v>
      </c>
      <c r="J100" s="30">
        <f>SUM(J101:J123)</f>
        <v>397857930</v>
      </c>
      <c r="K100" s="30">
        <f>SUM(K101:K123)</f>
        <v>410685281.13999993</v>
      </c>
      <c r="L100" s="15">
        <f>IF(J100=0,0,K100/J100*100)</f>
        <v>103.2241034230485</v>
      </c>
    </row>
    <row r="101" spans="1:12" ht="61.15" customHeight="1" x14ac:dyDescent="0.2">
      <c r="A101" s="200" t="s">
        <v>220</v>
      </c>
      <c r="B101" s="201" t="s">
        <v>145</v>
      </c>
      <c r="C101" s="98">
        <v>1520000</v>
      </c>
      <c r="D101" s="98">
        <v>1520000</v>
      </c>
      <c r="E101" s="16">
        <f t="shared" si="11"/>
        <v>100</v>
      </c>
      <c r="F101" s="32"/>
      <c r="G101" s="109"/>
      <c r="H101" s="32"/>
      <c r="I101" s="16">
        <f t="shared" si="15"/>
        <v>0</v>
      </c>
      <c r="J101" s="32">
        <f>C101+F101</f>
        <v>1520000</v>
      </c>
      <c r="K101" s="32">
        <f>D101+H101</f>
        <v>1520000</v>
      </c>
      <c r="L101" s="17">
        <f>IF(J101=0,0,K101/J101*100)</f>
        <v>100</v>
      </c>
    </row>
    <row r="102" spans="1:12" ht="37.15" customHeight="1" x14ac:dyDescent="0.2">
      <c r="A102" s="200" t="s">
        <v>916</v>
      </c>
      <c r="B102" s="201" t="s">
        <v>915</v>
      </c>
      <c r="C102" s="98">
        <v>502500</v>
      </c>
      <c r="D102" s="231">
        <v>502500</v>
      </c>
      <c r="E102" s="16">
        <f t="shared" si="11"/>
        <v>100</v>
      </c>
      <c r="F102" s="32"/>
      <c r="G102" s="109"/>
      <c r="H102" s="32"/>
      <c r="I102" s="16">
        <f t="shared" si="15"/>
        <v>0</v>
      </c>
      <c r="J102" s="32">
        <f t="shared" ref="J102:J121" si="16">C102+F102</f>
        <v>502500</v>
      </c>
      <c r="K102" s="32">
        <f t="shared" ref="K102:K121" si="17">D102+H102</f>
        <v>502500</v>
      </c>
      <c r="L102" s="17">
        <f t="shared" ref="L102:L121" si="18">IF(J102=0,0,K102/J102*100)</f>
        <v>100</v>
      </c>
    </row>
    <row r="103" spans="1:12" ht="42" customHeight="1" x14ac:dyDescent="0.2">
      <c r="A103" s="200" t="s">
        <v>221</v>
      </c>
      <c r="B103" s="201" t="s">
        <v>146</v>
      </c>
      <c r="C103" s="98">
        <v>83500</v>
      </c>
      <c r="D103" s="98">
        <v>83496.22</v>
      </c>
      <c r="E103" s="16">
        <f t="shared" si="11"/>
        <v>99.995473053892212</v>
      </c>
      <c r="F103" s="98"/>
      <c r="G103" s="112"/>
      <c r="H103" s="98"/>
      <c r="I103" s="16">
        <f t="shared" si="15"/>
        <v>0</v>
      </c>
      <c r="J103" s="32">
        <f t="shared" si="16"/>
        <v>83500</v>
      </c>
      <c r="K103" s="32">
        <f t="shared" si="17"/>
        <v>83496.22</v>
      </c>
      <c r="L103" s="17">
        <f t="shared" si="18"/>
        <v>99.995473053892212</v>
      </c>
    </row>
    <row r="104" spans="1:12" ht="87" customHeight="1" x14ac:dyDescent="0.2">
      <c r="A104" s="200" t="s">
        <v>222</v>
      </c>
      <c r="B104" s="201" t="s">
        <v>147</v>
      </c>
      <c r="C104" s="98">
        <v>63876309</v>
      </c>
      <c r="D104" s="98">
        <v>63005990.560000002</v>
      </c>
      <c r="E104" s="16">
        <f t="shared" si="11"/>
        <v>98.637494160785039</v>
      </c>
      <c r="F104" s="196">
        <v>18083100</v>
      </c>
      <c r="G104" s="196">
        <v>28813341.59</v>
      </c>
      <c r="H104" s="196">
        <v>24547447.050000001</v>
      </c>
      <c r="I104" s="16">
        <f t="shared" si="15"/>
        <v>85.19472471918867</v>
      </c>
      <c r="J104" s="32">
        <f t="shared" si="16"/>
        <v>81959409</v>
      </c>
      <c r="K104" s="32">
        <f t="shared" si="17"/>
        <v>87553437.609999999</v>
      </c>
      <c r="L104" s="17">
        <f t="shared" si="18"/>
        <v>106.82536474854278</v>
      </c>
    </row>
    <row r="105" spans="1:12" ht="126" customHeight="1" x14ac:dyDescent="0.2">
      <c r="A105" s="200" t="s">
        <v>223</v>
      </c>
      <c r="B105" s="211" t="s">
        <v>494</v>
      </c>
      <c r="C105" s="98">
        <v>91180172</v>
      </c>
      <c r="D105" s="98">
        <v>90968613.430000007</v>
      </c>
      <c r="E105" s="16">
        <f t="shared" si="11"/>
        <v>99.76797743921783</v>
      </c>
      <c r="F105" s="196">
        <v>28995200</v>
      </c>
      <c r="G105" s="196">
        <v>42448316.270000003</v>
      </c>
      <c r="H105" s="196">
        <v>40314344.109999999</v>
      </c>
      <c r="I105" s="16">
        <f t="shared" si="15"/>
        <v>94.972775489075943</v>
      </c>
      <c r="J105" s="32">
        <f t="shared" si="16"/>
        <v>120175372</v>
      </c>
      <c r="K105" s="32">
        <f t="shared" si="17"/>
        <v>131282957.54000001</v>
      </c>
      <c r="L105" s="17">
        <f t="shared" si="18"/>
        <v>109.24281352755038</v>
      </c>
    </row>
    <row r="106" spans="1:12" ht="49.9" customHeight="1" x14ac:dyDescent="0.2">
      <c r="A106" s="200" t="s">
        <v>224</v>
      </c>
      <c r="B106" s="201" t="s">
        <v>521</v>
      </c>
      <c r="C106" s="98">
        <v>19414959</v>
      </c>
      <c r="D106" s="98">
        <v>19335196.440000001</v>
      </c>
      <c r="E106" s="16">
        <f t="shared" si="11"/>
        <v>99.589169567651425</v>
      </c>
      <c r="F106" s="196">
        <v>938400</v>
      </c>
      <c r="G106" s="196">
        <v>4370727</v>
      </c>
      <c r="H106" s="196">
        <v>4197638</v>
      </c>
      <c r="I106" s="16">
        <f t="shared" si="15"/>
        <v>96.039812141092312</v>
      </c>
      <c r="J106" s="32">
        <f t="shared" si="16"/>
        <v>20353359</v>
      </c>
      <c r="K106" s="32">
        <f t="shared" si="17"/>
        <v>23532834.440000001</v>
      </c>
      <c r="L106" s="17">
        <f t="shared" si="18"/>
        <v>115.62137944896466</v>
      </c>
    </row>
    <row r="107" spans="1:12" ht="97.9" customHeight="1" x14ac:dyDescent="0.2">
      <c r="A107" s="200" t="s">
        <v>225</v>
      </c>
      <c r="B107" s="201" t="s">
        <v>478</v>
      </c>
      <c r="C107" s="98">
        <v>1303300</v>
      </c>
      <c r="D107" s="98">
        <v>1277933.47</v>
      </c>
      <c r="E107" s="16">
        <f t="shared" si="11"/>
        <v>98.053669147548533</v>
      </c>
      <c r="F107" s="98"/>
      <c r="G107" s="112"/>
      <c r="H107" s="98"/>
      <c r="I107" s="16">
        <f t="shared" si="15"/>
        <v>0</v>
      </c>
      <c r="J107" s="32">
        <f t="shared" si="16"/>
        <v>1303300</v>
      </c>
      <c r="K107" s="32">
        <f t="shared" si="17"/>
        <v>1277933.47</v>
      </c>
      <c r="L107" s="17">
        <f t="shared" si="18"/>
        <v>98.053669147548533</v>
      </c>
    </row>
    <row r="108" spans="1:12" ht="54.6" customHeight="1" x14ac:dyDescent="0.2">
      <c r="A108" s="200" t="s">
        <v>226</v>
      </c>
      <c r="B108" s="201" t="s">
        <v>917</v>
      </c>
      <c r="C108" s="98">
        <v>5536100</v>
      </c>
      <c r="D108" s="98">
        <v>5432651.3700000001</v>
      </c>
      <c r="E108" s="16">
        <f t="shared" si="11"/>
        <v>98.131380755405431</v>
      </c>
      <c r="F108" s="32"/>
      <c r="G108" s="109"/>
      <c r="H108" s="32"/>
      <c r="I108" s="16">
        <f t="shared" si="15"/>
        <v>0</v>
      </c>
      <c r="J108" s="32">
        <f t="shared" si="16"/>
        <v>5536100</v>
      </c>
      <c r="K108" s="32">
        <f t="shared" si="17"/>
        <v>5432651.3700000001</v>
      </c>
      <c r="L108" s="17">
        <f t="shared" si="18"/>
        <v>98.131380755405431</v>
      </c>
    </row>
    <row r="109" spans="1:12" ht="54.6" customHeight="1" x14ac:dyDescent="0.2">
      <c r="A109" s="200" t="s">
        <v>227</v>
      </c>
      <c r="B109" s="201" t="s">
        <v>236</v>
      </c>
      <c r="C109" s="98">
        <v>255600</v>
      </c>
      <c r="D109" s="98">
        <v>255553.5</v>
      </c>
      <c r="E109" s="16">
        <f t="shared" si="11"/>
        <v>99.981807511737088</v>
      </c>
      <c r="F109" s="32"/>
      <c r="G109" s="109"/>
      <c r="H109" s="32"/>
      <c r="I109" s="16">
        <f t="shared" si="15"/>
        <v>0</v>
      </c>
      <c r="J109" s="32">
        <f t="shared" si="16"/>
        <v>255600</v>
      </c>
      <c r="K109" s="32">
        <f t="shared" si="17"/>
        <v>255553.5</v>
      </c>
      <c r="L109" s="17">
        <f t="shared" si="18"/>
        <v>99.981807511737088</v>
      </c>
    </row>
    <row r="110" spans="1:12" ht="43.9" customHeight="1" x14ac:dyDescent="0.2">
      <c r="A110" s="200" t="s">
        <v>228</v>
      </c>
      <c r="B110" s="201" t="s">
        <v>918</v>
      </c>
      <c r="C110" s="98">
        <v>193700</v>
      </c>
      <c r="D110" s="98">
        <v>193186</v>
      </c>
      <c r="E110" s="16">
        <f t="shared" si="11"/>
        <v>99.73464119772845</v>
      </c>
      <c r="F110" s="32"/>
      <c r="G110" s="109"/>
      <c r="H110" s="32"/>
      <c r="I110" s="16">
        <f t="shared" si="15"/>
        <v>0</v>
      </c>
      <c r="J110" s="32">
        <f t="shared" si="16"/>
        <v>193700</v>
      </c>
      <c r="K110" s="32">
        <f t="shared" si="17"/>
        <v>193186</v>
      </c>
      <c r="L110" s="17">
        <f t="shared" si="18"/>
        <v>99.73464119772845</v>
      </c>
    </row>
    <row r="111" spans="1:12" ht="117" customHeight="1" x14ac:dyDescent="0.2">
      <c r="A111" s="200" t="s">
        <v>229</v>
      </c>
      <c r="B111" s="201" t="s">
        <v>237</v>
      </c>
      <c r="C111" s="98">
        <v>4680000</v>
      </c>
      <c r="D111" s="98">
        <v>4679285</v>
      </c>
      <c r="E111" s="16">
        <f t="shared" si="11"/>
        <v>99.984722222222217</v>
      </c>
      <c r="F111" s="32"/>
      <c r="G111" s="109"/>
      <c r="H111" s="32"/>
      <c r="I111" s="16">
        <f t="shared" si="15"/>
        <v>0</v>
      </c>
      <c r="J111" s="32">
        <f t="shared" si="16"/>
        <v>4680000</v>
      </c>
      <c r="K111" s="32">
        <f t="shared" si="17"/>
        <v>4679285</v>
      </c>
      <c r="L111" s="17">
        <f t="shared" si="18"/>
        <v>99.984722222222217</v>
      </c>
    </row>
    <row r="112" spans="1:12" ht="98.45" customHeight="1" x14ac:dyDescent="0.2">
      <c r="A112" s="200" t="s">
        <v>281</v>
      </c>
      <c r="B112" s="201" t="s">
        <v>106</v>
      </c>
      <c r="C112" s="98">
        <v>422500</v>
      </c>
      <c r="D112" s="98">
        <v>418124.63</v>
      </c>
      <c r="E112" s="16">
        <f t="shared" si="11"/>
        <v>98.964409467455624</v>
      </c>
      <c r="F112" s="31"/>
      <c r="G112" s="181"/>
      <c r="H112" s="209"/>
      <c r="I112" s="16">
        <f t="shared" si="15"/>
        <v>0</v>
      </c>
      <c r="J112" s="32">
        <f t="shared" si="16"/>
        <v>422500</v>
      </c>
      <c r="K112" s="32">
        <f t="shared" si="17"/>
        <v>418124.63</v>
      </c>
      <c r="L112" s="17">
        <f t="shared" si="18"/>
        <v>98.964409467455624</v>
      </c>
    </row>
    <row r="113" spans="1:12" ht="49.9" customHeight="1" x14ac:dyDescent="0.2">
      <c r="A113" s="200" t="s">
        <v>230</v>
      </c>
      <c r="B113" s="201" t="s">
        <v>238</v>
      </c>
      <c r="C113" s="98">
        <v>7410000</v>
      </c>
      <c r="D113" s="98">
        <v>7374528.1900000004</v>
      </c>
      <c r="E113" s="16">
        <f t="shared" si="11"/>
        <v>99.521298110661277</v>
      </c>
      <c r="F113" s="196">
        <v>40000</v>
      </c>
      <c r="G113" s="196">
        <v>132600</v>
      </c>
      <c r="H113" s="196">
        <v>132600</v>
      </c>
      <c r="I113" s="16">
        <f t="shared" si="15"/>
        <v>100</v>
      </c>
      <c r="J113" s="32">
        <f t="shared" si="16"/>
        <v>7450000</v>
      </c>
      <c r="K113" s="32">
        <f t="shared" si="17"/>
        <v>7507128.1900000004</v>
      </c>
      <c r="L113" s="17">
        <f t="shared" si="18"/>
        <v>100.76682134228187</v>
      </c>
    </row>
    <row r="114" spans="1:12" ht="77.45" customHeight="1" x14ac:dyDescent="0.2">
      <c r="A114" s="200" t="s">
        <v>61</v>
      </c>
      <c r="B114" s="201" t="s">
        <v>59</v>
      </c>
      <c r="C114" s="98">
        <v>550000</v>
      </c>
      <c r="D114" s="98">
        <v>550000</v>
      </c>
      <c r="E114" s="16">
        <f t="shared" si="11"/>
        <v>100</v>
      </c>
      <c r="F114" s="98"/>
      <c r="G114" s="112"/>
      <c r="H114" s="98"/>
      <c r="I114" s="16">
        <f t="shared" si="15"/>
        <v>0</v>
      </c>
      <c r="J114" s="32">
        <f t="shared" si="16"/>
        <v>550000</v>
      </c>
      <c r="K114" s="32">
        <f t="shared" si="17"/>
        <v>550000</v>
      </c>
      <c r="L114" s="17">
        <f t="shared" si="18"/>
        <v>100</v>
      </c>
    </row>
    <row r="115" spans="1:12" ht="52.9" customHeight="1" x14ac:dyDescent="0.2">
      <c r="A115" s="200" t="s">
        <v>231</v>
      </c>
      <c r="B115" s="201" t="s">
        <v>780</v>
      </c>
      <c r="C115" s="98">
        <v>6734800</v>
      </c>
      <c r="D115" s="98">
        <v>6669889.6100000003</v>
      </c>
      <c r="E115" s="16">
        <f t="shared" si="11"/>
        <v>99.036194244817963</v>
      </c>
      <c r="F115" s="196"/>
      <c r="G115" s="196">
        <v>449127.24</v>
      </c>
      <c r="H115" s="196">
        <v>449127.24</v>
      </c>
      <c r="I115" s="16">
        <f t="shared" si="15"/>
        <v>100</v>
      </c>
      <c r="J115" s="32">
        <f t="shared" si="16"/>
        <v>6734800</v>
      </c>
      <c r="K115" s="32">
        <f t="shared" si="17"/>
        <v>7119016.8500000006</v>
      </c>
      <c r="L115" s="17">
        <f t="shared" si="18"/>
        <v>105.70494817960446</v>
      </c>
    </row>
    <row r="116" spans="1:12" ht="64.900000000000006" customHeight="1" x14ac:dyDescent="0.2">
      <c r="A116" s="200" t="s">
        <v>232</v>
      </c>
      <c r="B116" s="201" t="s">
        <v>480</v>
      </c>
      <c r="C116" s="98">
        <v>57470000</v>
      </c>
      <c r="D116" s="98">
        <v>57361376.990000002</v>
      </c>
      <c r="E116" s="16">
        <f t="shared" si="11"/>
        <v>99.8109918044197</v>
      </c>
      <c r="F116" s="32"/>
      <c r="G116" s="109"/>
      <c r="H116" s="32"/>
      <c r="I116" s="16">
        <f t="shared" si="15"/>
        <v>0</v>
      </c>
      <c r="J116" s="32">
        <f t="shared" si="16"/>
        <v>57470000</v>
      </c>
      <c r="K116" s="32">
        <f t="shared" si="17"/>
        <v>57361376.990000002</v>
      </c>
      <c r="L116" s="17">
        <f t="shared" si="18"/>
        <v>99.8109918044197</v>
      </c>
    </row>
    <row r="117" spans="1:12" s="23" customFormat="1" ht="83.45" customHeight="1" x14ac:dyDescent="0.2">
      <c r="A117" s="200" t="s">
        <v>26</v>
      </c>
      <c r="B117" s="201" t="s">
        <v>25</v>
      </c>
      <c r="C117" s="159">
        <v>45000</v>
      </c>
      <c r="D117" s="159">
        <v>30763.46</v>
      </c>
      <c r="E117" s="16">
        <f t="shared" si="11"/>
        <v>68.363244444444433</v>
      </c>
      <c r="F117" s="30"/>
      <c r="G117" s="107"/>
      <c r="H117" s="30"/>
      <c r="I117" s="16">
        <f t="shared" si="15"/>
        <v>0</v>
      </c>
      <c r="J117" s="32">
        <f t="shared" si="16"/>
        <v>45000</v>
      </c>
      <c r="K117" s="32">
        <f t="shared" si="17"/>
        <v>30763.46</v>
      </c>
      <c r="L117" s="17">
        <f t="shared" si="18"/>
        <v>68.363244444444433</v>
      </c>
    </row>
    <row r="118" spans="1:12" ht="92.45" customHeight="1" x14ac:dyDescent="0.2">
      <c r="A118" s="200" t="s">
        <v>28</v>
      </c>
      <c r="B118" s="201" t="s">
        <v>27</v>
      </c>
      <c r="C118" s="98">
        <v>5083200</v>
      </c>
      <c r="D118" s="98">
        <v>505705.74</v>
      </c>
      <c r="E118" s="16">
        <f t="shared" si="11"/>
        <v>9.9485705854579791</v>
      </c>
      <c r="F118" s="98"/>
      <c r="G118" s="112"/>
      <c r="H118" s="98"/>
      <c r="I118" s="16">
        <f t="shared" si="15"/>
        <v>0</v>
      </c>
      <c r="J118" s="32">
        <f t="shared" si="16"/>
        <v>5083200</v>
      </c>
      <c r="K118" s="32">
        <f t="shared" si="17"/>
        <v>505705.74</v>
      </c>
      <c r="L118" s="17">
        <f t="shared" si="18"/>
        <v>9.9485705854579791</v>
      </c>
    </row>
    <row r="119" spans="1:12" ht="401.45" customHeight="1" x14ac:dyDescent="0.2">
      <c r="A119" s="200" t="s">
        <v>29</v>
      </c>
      <c r="B119" s="187" t="s">
        <v>36</v>
      </c>
      <c r="C119" s="159">
        <v>21131326</v>
      </c>
      <c r="D119" s="159">
        <v>21131325.09</v>
      </c>
      <c r="E119" s="16">
        <f t="shared" si="11"/>
        <v>99.99999569359727</v>
      </c>
      <c r="F119" s="32"/>
      <c r="G119" s="103"/>
      <c r="H119" s="32"/>
      <c r="I119" s="16">
        <f t="shared" si="15"/>
        <v>0</v>
      </c>
      <c r="J119" s="32">
        <f t="shared" si="16"/>
        <v>21131326</v>
      </c>
      <c r="K119" s="32">
        <f t="shared" si="17"/>
        <v>21131325.09</v>
      </c>
      <c r="L119" s="17">
        <f t="shared" si="18"/>
        <v>99.99999569359727</v>
      </c>
    </row>
    <row r="120" spans="1:12" ht="399.6" customHeight="1" x14ac:dyDescent="0.2">
      <c r="A120" s="200" t="s">
        <v>30</v>
      </c>
      <c r="B120" s="204" t="s">
        <v>37</v>
      </c>
      <c r="C120" s="159">
        <v>41866880</v>
      </c>
      <c r="D120" s="159">
        <v>39315613.090000004</v>
      </c>
      <c r="E120" s="16">
        <f t="shared" si="11"/>
        <v>93.906240660875611</v>
      </c>
      <c r="F120" s="32"/>
      <c r="G120" s="103"/>
      <c r="H120" s="32"/>
      <c r="I120" s="16">
        <f t="shared" si="15"/>
        <v>0</v>
      </c>
      <c r="J120" s="32">
        <f t="shared" si="16"/>
        <v>41866880</v>
      </c>
      <c r="K120" s="32">
        <f t="shared" si="17"/>
        <v>39315613.090000004</v>
      </c>
      <c r="L120" s="17">
        <f t="shared" si="18"/>
        <v>93.906240660875611</v>
      </c>
    </row>
    <row r="121" spans="1:12" ht="288.60000000000002" customHeight="1" x14ac:dyDescent="0.2">
      <c r="A121" s="200" t="s">
        <v>31</v>
      </c>
      <c r="B121" s="187" t="s">
        <v>433</v>
      </c>
      <c r="C121" s="159">
        <v>16357317</v>
      </c>
      <c r="D121" s="159">
        <v>16248325.65</v>
      </c>
      <c r="E121" s="16">
        <f t="shared" si="11"/>
        <v>99.33368443003215</v>
      </c>
      <c r="F121" s="31"/>
      <c r="G121" s="102"/>
      <c r="H121" s="31"/>
      <c r="I121" s="16">
        <f t="shared" si="15"/>
        <v>0</v>
      </c>
      <c r="J121" s="32">
        <f t="shared" si="16"/>
        <v>16357317</v>
      </c>
      <c r="K121" s="32">
        <f t="shared" si="17"/>
        <v>16248325.65</v>
      </c>
      <c r="L121" s="17">
        <f t="shared" si="18"/>
        <v>99.33368443003215</v>
      </c>
    </row>
    <row r="122" spans="1:12" s="23" customFormat="1" ht="298.89999999999998" customHeight="1" x14ac:dyDescent="0.2">
      <c r="A122" s="200" t="s">
        <v>32</v>
      </c>
      <c r="B122" s="187" t="s">
        <v>435</v>
      </c>
      <c r="C122" s="159">
        <v>2187967</v>
      </c>
      <c r="D122" s="159">
        <v>2187966.2999999998</v>
      </c>
      <c r="E122" s="16">
        <f t="shared" si="11"/>
        <v>99.999968006830073</v>
      </c>
      <c r="F122" s="31"/>
      <c r="G122" s="102"/>
      <c r="H122" s="31"/>
      <c r="I122" s="16">
        <f t="shared" si="15"/>
        <v>0</v>
      </c>
      <c r="J122" s="32">
        <f>C122+F122</f>
        <v>2187967</v>
      </c>
      <c r="K122" s="32">
        <f>D122+H122</f>
        <v>2187966.2999999998</v>
      </c>
      <c r="L122" s="17">
        <f t="shared" ref="L122:L130" si="19">IF(J122=0,0,K122/J122*100)</f>
        <v>99.999968006830073</v>
      </c>
    </row>
    <row r="123" spans="1:12" ht="60" customHeight="1" x14ac:dyDescent="0.2">
      <c r="A123" s="200" t="s">
        <v>233</v>
      </c>
      <c r="B123" s="201" t="s">
        <v>485</v>
      </c>
      <c r="C123" s="98">
        <v>1904100</v>
      </c>
      <c r="D123" s="98">
        <v>1904100</v>
      </c>
      <c r="E123" s="16">
        <f t="shared" si="11"/>
        <v>100</v>
      </c>
      <c r="F123" s="31">
        <v>92000</v>
      </c>
      <c r="G123" s="108">
        <v>92000</v>
      </c>
      <c r="H123" s="31">
        <v>92000</v>
      </c>
      <c r="I123" s="16">
        <f t="shared" si="15"/>
        <v>100</v>
      </c>
      <c r="J123" s="32">
        <f>C123+F123</f>
        <v>1996100</v>
      </c>
      <c r="K123" s="32">
        <f>D123+H123</f>
        <v>1996100</v>
      </c>
      <c r="L123" s="17">
        <f t="shared" si="19"/>
        <v>100</v>
      </c>
    </row>
    <row r="124" spans="1:12" s="23" customFormat="1" ht="60" customHeight="1" x14ac:dyDescent="0.2">
      <c r="A124" s="205" t="s">
        <v>902</v>
      </c>
      <c r="B124" s="202" t="s">
        <v>33</v>
      </c>
      <c r="C124" s="206">
        <f>SUM(C125:C128)</f>
        <v>16681200</v>
      </c>
      <c r="D124" s="206">
        <f t="shared" ref="D124:K124" si="20">SUM(D125:D128)</f>
        <v>16577619.119999999</v>
      </c>
      <c r="E124" s="16">
        <f t="shared" si="11"/>
        <v>99.379056183008402</v>
      </c>
      <c r="F124" s="206">
        <f t="shared" si="20"/>
        <v>101500</v>
      </c>
      <c r="G124" s="206">
        <f t="shared" si="20"/>
        <v>435947.27</v>
      </c>
      <c r="H124" s="206">
        <f t="shared" si="20"/>
        <v>435928.86</v>
      </c>
      <c r="I124" s="16">
        <f t="shared" si="15"/>
        <v>99.995777012206077</v>
      </c>
      <c r="J124" s="206">
        <f t="shared" si="20"/>
        <v>16782700</v>
      </c>
      <c r="K124" s="206">
        <f t="shared" si="20"/>
        <v>17013547.979999997</v>
      </c>
      <c r="L124" s="15">
        <f t="shared" si="19"/>
        <v>101.37551156846037</v>
      </c>
    </row>
    <row r="125" spans="1:12" ht="88.15" customHeight="1" x14ac:dyDescent="0.2">
      <c r="A125" s="200" t="s">
        <v>234</v>
      </c>
      <c r="B125" s="201" t="s">
        <v>478</v>
      </c>
      <c r="C125" s="98">
        <v>15239300</v>
      </c>
      <c r="D125" s="98">
        <v>15140790.08</v>
      </c>
      <c r="E125" s="16">
        <f t="shared" si="11"/>
        <v>99.353579757600414</v>
      </c>
      <c r="F125" s="98">
        <v>55500</v>
      </c>
      <c r="G125" s="98">
        <v>389947.27</v>
      </c>
      <c r="H125" s="98">
        <v>389928.86</v>
      </c>
      <c r="I125" s="16">
        <f t="shared" si="15"/>
        <v>99.995278848855634</v>
      </c>
      <c r="J125" s="32">
        <f>C125+F125</f>
        <v>15294800</v>
      </c>
      <c r="K125" s="32">
        <f>D125+H125</f>
        <v>15530718.939999999</v>
      </c>
      <c r="L125" s="17">
        <f t="shared" si="19"/>
        <v>101.54247809713104</v>
      </c>
    </row>
    <row r="126" spans="1:12" ht="60" customHeight="1" x14ac:dyDescent="0.2">
      <c r="A126" s="200" t="s">
        <v>235</v>
      </c>
      <c r="B126" s="201" t="s">
        <v>240</v>
      </c>
      <c r="C126" s="98">
        <v>250000</v>
      </c>
      <c r="D126" s="98">
        <v>244929.04</v>
      </c>
      <c r="E126" s="16">
        <f t="shared" si="11"/>
        <v>97.971616000000012</v>
      </c>
      <c r="F126" s="98"/>
      <c r="G126" s="98"/>
      <c r="H126" s="98"/>
      <c r="I126" s="16">
        <f t="shared" si="15"/>
        <v>0</v>
      </c>
      <c r="J126" s="32">
        <f>C126+F126</f>
        <v>250000</v>
      </c>
      <c r="K126" s="32">
        <f>D126+H126</f>
        <v>244929.04</v>
      </c>
      <c r="L126" s="17">
        <f t="shared" si="19"/>
        <v>97.971616000000012</v>
      </c>
    </row>
    <row r="127" spans="1:12" ht="44.25" customHeight="1" x14ac:dyDescent="0.2">
      <c r="A127" s="203" t="s">
        <v>794</v>
      </c>
      <c r="B127" s="201" t="s">
        <v>499</v>
      </c>
      <c r="C127" s="98">
        <v>547500</v>
      </c>
      <c r="D127" s="98">
        <v>547500</v>
      </c>
      <c r="E127" s="16">
        <f t="shared" si="11"/>
        <v>100</v>
      </c>
      <c r="F127" s="101"/>
      <c r="G127" s="98"/>
      <c r="H127" s="98"/>
      <c r="I127" s="16">
        <f t="shared" si="15"/>
        <v>0</v>
      </c>
      <c r="J127" s="32">
        <f>C127+F127</f>
        <v>547500</v>
      </c>
      <c r="K127" s="32">
        <f>D127+H127</f>
        <v>547500</v>
      </c>
      <c r="L127" s="17">
        <f>IF(J127=0,0,K127/J127*100)</f>
        <v>100</v>
      </c>
    </row>
    <row r="128" spans="1:12" ht="60" customHeight="1" x14ac:dyDescent="0.2">
      <c r="A128" s="200" t="s">
        <v>759</v>
      </c>
      <c r="B128" s="201" t="s">
        <v>485</v>
      </c>
      <c r="C128" s="98">
        <v>644400</v>
      </c>
      <c r="D128" s="98">
        <v>644400</v>
      </c>
      <c r="E128" s="16">
        <f t="shared" si="11"/>
        <v>100</v>
      </c>
      <c r="F128" s="101">
        <v>46000</v>
      </c>
      <c r="G128" s="112">
        <v>46000</v>
      </c>
      <c r="H128" s="98">
        <v>46000</v>
      </c>
      <c r="I128" s="16">
        <f t="shared" si="15"/>
        <v>100</v>
      </c>
      <c r="J128" s="32">
        <f>C128+F128</f>
        <v>690400</v>
      </c>
      <c r="K128" s="32">
        <f>D128+H128</f>
        <v>690400</v>
      </c>
      <c r="L128" s="17">
        <f t="shared" si="19"/>
        <v>100</v>
      </c>
    </row>
    <row r="129" spans="1:12" ht="45" customHeight="1" x14ac:dyDescent="0.2">
      <c r="A129" s="207">
        <v>1010000</v>
      </c>
      <c r="B129" s="202" t="s">
        <v>34</v>
      </c>
      <c r="C129" s="206">
        <f>SUM(C130:C140)</f>
        <v>213570942</v>
      </c>
      <c r="D129" s="206">
        <f t="shared" ref="D129:K129" si="21">SUM(D130:D140)</f>
        <v>211969851.44</v>
      </c>
      <c r="E129" s="16">
        <f t="shared" si="11"/>
        <v>99.250323782343003</v>
      </c>
      <c r="F129" s="206">
        <f t="shared" si="21"/>
        <v>20853800</v>
      </c>
      <c r="G129" s="206">
        <f t="shared" si="21"/>
        <v>31411412.280000001</v>
      </c>
      <c r="H129" s="206">
        <f t="shared" si="21"/>
        <v>28544452.890000001</v>
      </c>
      <c r="I129" s="16">
        <f t="shared" si="15"/>
        <v>90.872873322459853</v>
      </c>
      <c r="J129" s="206">
        <f t="shared" si="21"/>
        <v>234424742</v>
      </c>
      <c r="K129" s="206">
        <f t="shared" si="21"/>
        <v>240514304.32999998</v>
      </c>
      <c r="L129" s="15">
        <f t="shared" si="19"/>
        <v>102.59766195242308</v>
      </c>
    </row>
    <row r="130" spans="1:12" ht="61.15" customHeight="1" x14ac:dyDescent="0.2">
      <c r="A130" s="200" t="s">
        <v>282</v>
      </c>
      <c r="B130" s="201" t="s">
        <v>946</v>
      </c>
      <c r="C130" s="98">
        <v>28820000</v>
      </c>
      <c r="D130" s="98">
        <v>28796788.600000001</v>
      </c>
      <c r="E130" s="16">
        <f t="shared" si="11"/>
        <v>99.919460791117288</v>
      </c>
      <c r="F130" s="98">
        <v>32000</v>
      </c>
      <c r="G130" s="98">
        <v>45993</v>
      </c>
      <c r="H130" s="98">
        <v>45978</v>
      </c>
      <c r="I130" s="16">
        <f t="shared" si="15"/>
        <v>99.967386341399774</v>
      </c>
      <c r="J130" s="32">
        <f>C130+F130</f>
        <v>28852000</v>
      </c>
      <c r="K130" s="32">
        <f>D130+H130</f>
        <v>28842766.600000001</v>
      </c>
      <c r="L130" s="17">
        <f t="shared" si="19"/>
        <v>99.967997365867191</v>
      </c>
    </row>
    <row r="131" spans="1:12" ht="72" customHeight="1" x14ac:dyDescent="0.2">
      <c r="A131" s="200" t="s">
        <v>283</v>
      </c>
      <c r="B131" s="201" t="s">
        <v>271</v>
      </c>
      <c r="C131" s="98">
        <v>3473300</v>
      </c>
      <c r="D131" s="98">
        <v>3427280.8</v>
      </c>
      <c r="E131" s="16">
        <f t="shared" si="11"/>
        <v>98.675058301903078</v>
      </c>
      <c r="F131" s="31"/>
      <c r="G131" s="181"/>
      <c r="H131" s="209"/>
      <c r="I131" s="16">
        <f t="shared" si="15"/>
        <v>0</v>
      </c>
      <c r="J131" s="32">
        <f t="shared" ref="J131:J140" si="22">C131+F131</f>
        <v>3473300</v>
      </c>
      <c r="K131" s="32">
        <f t="shared" ref="K131:K140" si="23">D131+H131</f>
        <v>3427280.8</v>
      </c>
      <c r="L131" s="17">
        <f t="shared" ref="L131:L140" si="24">IF(J131=0,0,K131/J131*100)</f>
        <v>98.675058301903078</v>
      </c>
    </row>
    <row r="132" spans="1:12" ht="37.9" customHeight="1" x14ac:dyDescent="0.2">
      <c r="A132" s="200" t="s">
        <v>279</v>
      </c>
      <c r="B132" s="201" t="s">
        <v>241</v>
      </c>
      <c r="C132" s="98">
        <v>39777542</v>
      </c>
      <c r="D132" s="98">
        <v>39672261.689999998</v>
      </c>
      <c r="E132" s="16">
        <f t="shared" si="11"/>
        <v>99.735327260794534</v>
      </c>
      <c r="F132" s="98">
        <v>7960000</v>
      </c>
      <c r="G132" s="98">
        <v>13281908.93</v>
      </c>
      <c r="H132" s="98">
        <v>12438450.960000001</v>
      </c>
      <c r="I132" s="16">
        <f t="shared" si="15"/>
        <v>93.649572704907868</v>
      </c>
      <c r="J132" s="32">
        <f t="shared" si="22"/>
        <v>47737542</v>
      </c>
      <c r="K132" s="32">
        <f t="shared" si="23"/>
        <v>52110712.649999999</v>
      </c>
      <c r="L132" s="17">
        <f t="shared" si="24"/>
        <v>109.16086263930389</v>
      </c>
    </row>
    <row r="133" spans="1:12" ht="37.9" customHeight="1" x14ac:dyDescent="0.2">
      <c r="A133" s="200" t="s">
        <v>760</v>
      </c>
      <c r="B133" s="201" t="s">
        <v>242</v>
      </c>
      <c r="C133" s="98">
        <v>43947300</v>
      </c>
      <c r="D133" s="98">
        <v>43647004.670000002</v>
      </c>
      <c r="E133" s="16">
        <f t="shared" si="11"/>
        <v>99.316692197245331</v>
      </c>
      <c r="F133" s="98">
        <v>4442800</v>
      </c>
      <c r="G133" s="98">
        <v>4442800</v>
      </c>
      <c r="H133" s="98">
        <v>4360821.5999999996</v>
      </c>
      <c r="I133" s="16">
        <f t="shared" si="15"/>
        <v>98.154803277212565</v>
      </c>
      <c r="J133" s="32">
        <f t="shared" si="22"/>
        <v>48390100</v>
      </c>
      <c r="K133" s="32">
        <f t="shared" si="23"/>
        <v>48007826.270000003</v>
      </c>
      <c r="L133" s="17">
        <f t="shared" si="24"/>
        <v>99.210016656299544</v>
      </c>
    </row>
    <row r="134" spans="1:12" ht="52.15" customHeight="1" x14ac:dyDescent="0.2">
      <c r="A134" s="200" t="s">
        <v>107</v>
      </c>
      <c r="B134" s="201" t="s">
        <v>243</v>
      </c>
      <c r="C134" s="98">
        <v>37216900</v>
      </c>
      <c r="D134" s="98">
        <v>37144586.420000002</v>
      </c>
      <c r="E134" s="16">
        <f t="shared" si="11"/>
        <v>99.805696928008516</v>
      </c>
      <c r="F134" s="98"/>
      <c r="G134" s="98"/>
      <c r="H134" s="98"/>
      <c r="I134" s="16">
        <f t="shared" si="15"/>
        <v>0</v>
      </c>
      <c r="J134" s="32">
        <f t="shared" si="22"/>
        <v>37216900</v>
      </c>
      <c r="K134" s="32">
        <f t="shared" si="23"/>
        <v>37144586.420000002</v>
      </c>
      <c r="L134" s="17">
        <f t="shared" si="24"/>
        <v>99.805696928008516</v>
      </c>
    </row>
    <row r="135" spans="1:12" ht="29.45" customHeight="1" x14ac:dyDescent="0.2">
      <c r="A135" s="200" t="s">
        <v>108</v>
      </c>
      <c r="B135" s="201" t="s">
        <v>734</v>
      </c>
      <c r="C135" s="98">
        <v>19766200</v>
      </c>
      <c r="D135" s="98">
        <v>19688819.440000001</v>
      </c>
      <c r="E135" s="16">
        <f t="shared" si="11"/>
        <v>99.608520808248429</v>
      </c>
      <c r="F135" s="98">
        <v>55000</v>
      </c>
      <c r="G135" s="98">
        <v>819043.35</v>
      </c>
      <c r="H135" s="98">
        <v>731275.59</v>
      </c>
      <c r="I135" s="16">
        <f t="shared" si="15"/>
        <v>89.284112983763308</v>
      </c>
      <c r="J135" s="32">
        <f t="shared" si="22"/>
        <v>19821200</v>
      </c>
      <c r="K135" s="32">
        <f t="shared" si="23"/>
        <v>20420095.030000001</v>
      </c>
      <c r="L135" s="17">
        <f t="shared" si="24"/>
        <v>103.02148724597906</v>
      </c>
    </row>
    <row r="136" spans="1:12" ht="29.45" customHeight="1" x14ac:dyDescent="0.2">
      <c r="A136" s="200" t="s">
        <v>109</v>
      </c>
      <c r="B136" s="201" t="s">
        <v>735</v>
      </c>
      <c r="C136" s="98">
        <v>33224400</v>
      </c>
      <c r="D136" s="98">
        <v>32996058.370000001</v>
      </c>
      <c r="E136" s="16">
        <f t="shared" si="11"/>
        <v>99.312729108727325</v>
      </c>
      <c r="F136" s="98">
        <v>5900000</v>
      </c>
      <c r="G136" s="98">
        <v>10357667</v>
      </c>
      <c r="H136" s="98">
        <v>8515141.7400000002</v>
      </c>
      <c r="I136" s="16">
        <f t="shared" si="15"/>
        <v>82.211001183953883</v>
      </c>
      <c r="J136" s="32">
        <f t="shared" si="22"/>
        <v>39124400</v>
      </c>
      <c r="K136" s="32">
        <f t="shared" si="23"/>
        <v>41511200.109999999</v>
      </c>
      <c r="L136" s="17">
        <f t="shared" si="24"/>
        <v>106.10054112011942</v>
      </c>
    </row>
    <row r="137" spans="1:12" ht="37.9" customHeight="1" x14ac:dyDescent="0.2">
      <c r="A137" s="200" t="s">
        <v>110</v>
      </c>
      <c r="B137" s="201" t="s">
        <v>465</v>
      </c>
      <c r="C137" s="98">
        <v>3386800</v>
      </c>
      <c r="D137" s="98">
        <v>3270792.78</v>
      </c>
      <c r="E137" s="16">
        <f t="shared" si="11"/>
        <v>96.574724813983693</v>
      </c>
      <c r="F137" s="98"/>
      <c r="G137" s="98"/>
      <c r="H137" s="98"/>
      <c r="I137" s="16">
        <f t="shared" si="15"/>
        <v>0</v>
      </c>
      <c r="J137" s="32">
        <f t="shared" si="22"/>
        <v>3386800</v>
      </c>
      <c r="K137" s="32">
        <f t="shared" si="23"/>
        <v>3270792.78</v>
      </c>
      <c r="L137" s="17">
        <f t="shared" si="24"/>
        <v>96.574724813983693</v>
      </c>
    </row>
    <row r="138" spans="1:12" ht="28.15" customHeight="1" x14ac:dyDescent="0.2">
      <c r="A138" s="200" t="s">
        <v>111</v>
      </c>
      <c r="B138" s="201" t="s">
        <v>481</v>
      </c>
      <c r="C138" s="98">
        <v>2277800</v>
      </c>
      <c r="D138" s="98">
        <v>1645558.67</v>
      </c>
      <c r="E138" s="16">
        <f t="shared" si="11"/>
        <v>72.243334357713579</v>
      </c>
      <c r="F138" s="98">
        <v>295000</v>
      </c>
      <c r="G138" s="98">
        <v>295000</v>
      </c>
      <c r="H138" s="98">
        <v>293320</v>
      </c>
      <c r="I138" s="16">
        <f t="shared" si="15"/>
        <v>99.430508474576271</v>
      </c>
      <c r="J138" s="32">
        <f t="shared" si="22"/>
        <v>2572800</v>
      </c>
      <c r="K138" s="32">
        <f t="shared" si="23"/>
        <v>1938878.67</v>
      </c>
      <c r="L138" s="17">
        <f t="shared" si="24"/>
        <v>75.360644822761188</v>
      </c>
    </row>
    <row r="139" spans="1:12" ht="48" customHeight="1" x14ac:dyDescent="0.2">
      <c r="A139" s="200">
        <v>1019750</v>
      </c>
      <c r="B139" s="185" t="s">
        <v>403</v>
      </c>
      <c r="C139" s="193"/>
      <c r="D139" s="98"/>
      <c r="E139" s="16">
        <f t="shared" si="11"/>
        <v>0</v>
      </c>
      <c r="F139" s="98">
        <v>2100000</v>
      </c>
      <c r="G139" s="98">
        <v>2100000</v>
      </c>
      <c r="H139" s="98">
        <v>2090465</v>
      </c>
      <c r="I139" s="16">
        <f t="shared" si="15"/>
        <v>99.545952380952386</v>
      </c>
      <c r="J139" s="32">
        <f t="shared" si="22"/>
        <v>2100000</v>
      </c>
      <c r="K139" s="32">
        <f t="shared" si="23"/>
        <v>2090465</v>
      </c>
      <c r="L139" s="17">
        <f t="shared" si="24"/>
        <v>99.545952380952386</v>
      </c>
    </row>
    <row r="140" spans="1:12" ht="57" customHeight="1" x14ac:dyDescent="0.2">
      <c r="A140" s="200" t="s">
        <v>112</v>
      </c>
      <c r="B140" s="201" t="s">
        <v>485</v>
      </c>
      <c r="C140" s="98">
        <v>1680700</v>
      </c>
      <c r="D140" s="98">
        <v>1680700</v>
      </c>
      <c r="E140" s="16">
        <f t="shared" si="11"/>
        <v>100</v>
      </c>
      <c r="F140" s="93">
        <v>69000</v>
      </c>
      <c r="G140" s="93">
        <v>69000</v>
      </c>
      <c r="H140" s="93">
        <v>69000</v>
      </c>
      <c r="I140" s="16">
        <f t="shared" si="15"/>
        <v>100</v>
      </c>
      <c r="J140" s="32">
        <f t="shared" si="22"/>
        <v>1749700</v>
      </c>
      <c r="K140" s="32">
        <f t="shared" si="23"/>
        <v>1749700</v>
      </c>
      <c r="L140" s="17">
        <f t="shared" si="24"/>
        <v>100</v>
      </c>
    </row>
    <row r="141" spans="1:12" ht="74.45" customHeight="1" x14ac:dyDescent="0.2">
      <c r="A141" s="207">
        <v>1210000</v>
      </c>
      <c r="B141" s="208" t="s">
        <v>15</v>
      </c>
      <c r="C141" s="206">
        <f>SUM(C142:C145)</f>
        <v>726300</v>
      </c>
      <c r="D141" s="206">
        <f>SUM(D142:D145)</f>
        <v>726300</v>
      </c>
      <c r="E141" s="16">
        <f t="shared" si="11"/>
        <v>100</v>
      </c>
      <c r="F141" s="206">
        <f>SUM(F142:F145)</f>
        <v>6096000</v>
      </c>
      <c r="G141" s="206">
        <f>SUM(G142:G145)</f>
        <v>6096000</v>
      </c>
      <c r="H141" s="206">
        <f>SUM(H142:H145)</f>
        <v>6096000</v>
      </c>
      <c r="I141" s="16">
        <f t="shared" si="15"/>
        <v>100</v>
      </c>
      <c r="J141" s="206">
        <f>SUM(J142:J145)</f>
        <v>6822300</v>
      </c>
      <c r="K141" s="206">
        <f>SUM(K142:K145)</f>
        <v>6822300</v>
      </c>
      <c r="L141" s="15">
        <f t="shared" ref="L141:L185" si="25">IF(J141=0,0,K141/J141*100)</f>
        <v>100</v>
      </c>
    </row>
    <row r="142" spans="1:12" ht="37.15" customHeight="1" x14ac:dyDescent="0.2">
      <c r="A142" s="95" t="s">
        <v>332</v>
      </c>
      <c r="B142" s="185" t="s">
        <v>333</v>
      </c>
      <c r="C142" s="98">
        <v>57000</v>
      </c>
      <c r="D142" s="98">
        <v>57000</v>
      </c>
      <c r="E142" s="16">
        <f t="shared" ref="E142:E207" si="26">IF(C142=0,0,D142/C142*100)</f>
        <v>100</v>
      </c>
      <c r="F142" s="101"/>
      <c r="G142" s="101"/>
      <c r="H142" s="91"/>
      <c r="I142" s="16">
        <f t="shared" si="15"/>
        <v>0</v>
      </c>
      <c r="J142" s="32">
        <f>C142+F142</f>
        <v>57000</v>
      </c>
      <c r="K142" s="32">
        <f>D142+H142</f>
        <v>57000</v>
      </c>
      <c r="L142" s="17">
        <f t="shared" si="25"/>
        <v>100</v>
      </c>
    </row>
    <row r="143" spans="1:12" ht="37.15" customHeight="1" x14ac:dyDescent="0.2">
      <c r="A143" s="95">
        <v>1219720</v>
      </c>
      <c r="B143" s="201" t="s">
        <v>337</v>
      </c>
      <c r="C143" s="98"/>
      <c r="D143" s="98"/>
      <c r="E143" s="16">
        <f t="shared" si="26"/>
        <v>0</v>
      </c>
      <c r="F143" s="101">
        <v>1050000</v>
      </c>
      <c r="G143" s="101">
        <v>1050000</v>
      </c>
      <c r="H143" s="93">
        <v>1050000</v>
      </c>
      <c r="I143" s="16">
        <f t="shared" si="15"/>
        <v>100</v>
      </c>
      <c r="J143" s="32">
        <f>C143+F143</f>
        <v>1050000</v>
      </c>
      <c r="K143" s="32">
        <f>D143+H143</f>
        <v>1050000</v>
      </c>
      <c r="L143" s="17">
        <f>IF(J143=0,0,K143/J143*100)</f>
        <v>100</v>
      </c>
    </row>
    <row r="144" spans="1:12" ht="37.15" customHeight="1" x14ac:dyDescent="0.2">
      <c r="A144" s="95">
        <v>1219750</v>
      </c>
      <c r="B144" s="185" t="s">
        <v>403</v>
      </c>
      <c r="C144" s="98"/>
      <c r="D144" s="98"/>
      <c r="E144" s="16">
        <f t="shared" si="26"/>
        <v>0</v>
      </c>
      <c r="F144" s="101">
        <v>5000000</v>
      </c>
      <c r="G144" s="101">
        <v>5000000</v>
      </c>
      <c r="H144" s="93">
        <v>5000000</v>
      </c>
      <c r="I144" s="16">
        <f t="shared" si="15"/>
        <v>100</v>
      </c>
      <c r="J144" s="32">
        <f>C144+F144</f>
        <v>5000000</v>
      </c>
      <c r="K144" s="32">
        <f>D144+H144</f>
        <v>5000000</v>
      </c>
      <c r="L144" s="17">
        <f>IF(J144=0,0,K144/J144*100)</f>
        <v>100</v>
      </c>
    </row>
    <row r="145" spans="1:12" ht="58.9" customHeight="1" x14ac:dyDescent="0.2">
      <c r="A145" s="34" t="s">
        <v>66</v>
      </c>
      <c r="B145" s="27" t="s">
        <v>485</v>
      </c>
      <c r="C145" s="98">
        <v>669300</v>
      </c>
      <c r="D145" s="98">
        <v>669300</v>
      </c>
      <c r="E145" s="16">
        <f t="shared" si="26"/>
        <v>100</v>
      </c>
      <c r="F145" s="101">
        <v>46000</v>
      </c>
      <c r="G145" s="101">
        <v>46000</v>
      </c>
      <c r="H145" s="93">
        <v>46000</v>
      </c>
      <c r="I145" s="16">
        <f t="shared" si="15"/>
        <v>100</v>
      </c>
      <c r="J145" s="32">
        <f>C145+F145</f>
        <v>715300</v>
      </c>
      <c r="K145" s="32">
        <f>D145+H145</f>
        <v>715300</v>
      </c>
      <c r="L145" s="17">
        <f t="shared" si="25"/>
        <v>100</v>
      </c>
    </row>
    <row r="146" spans="1:12" s="23" customFormat="1" ht="61.9" customHeight="1" x14ac:dyDescent="0.2">
      <c r="A146" s="24" t="s">
        <v>113</v>
      </c>
      <c r="B146" s="25" t="s">
        <v>438</v>
      </c>
      <c r="C146" s="30">
        <f>SUM(C147:C154)</f>
        <v>512000</v>
      </c>
      <c r="D146" s="30">
        <f>SUM(D147:D154)</f>
        <v>512000</v>
      </c>
      <c r="E146" s="16">
        <f t="shared" si="26"/>
        <v>100</v>
      </c>
      <c r="F146" s="30">
        <f>SUM(F147:F154)</f>
        <v>93051215</v>
      </c>
      <c r="G146" s="30">
        <f>SUM(G147:G154)</f>
        <v>93051215</v>
      </c>
      <c r="H146" s="30">
        <f>SUM(H147:H154)</f>
        <v>79659609.870000005</v>
      </c>
      <c r="I146" s="16">
        <f t="shared" si="15"/>
        <v>85.608350057546261</v>
      </c>
      <c r="J146" s="30">
        <f>SUM(J147:J154)</f>
        <v>93563215</v>
      </c>
      <c r="K146" s="30">
        <f>SUM(K147:K154)</f>
        <v>80171609.870000005</v>
      </c>
      <c r="L146" s="15">
        <f t="shared" si="25"/>
        <v>85.687104563476154</v>
      </c>
    </row>
    <row r="147" spans="1:12" s="23" customFormat="1" ht="58.9" customHeight="1" x14ac:dyDescent="0.2">
      <c r="A147" s="200" t="s">
        <v>901</v>
      </c>
      <c r="B147" s="201" t="s">
        <v>59</v>
      </c>
      <c r="C147" s="30"/>
      <c r="D147" s="30"/>
      <c r="E147" s="16">
        <f t="shared" si="26"/>
        <v>0</v>
      </c>
      <c r="F147" s="159">
        <v>16032700</v>
      </c>
      <c r="G147" s="159">
        <v>16032700</v>
      </c>
      <c r="H147" s="159">
        <v>9485810.4399999995</v>
      </c>
      <c r="I147" s="16">
        <f t="shared" si="15"/>
        <v>59.165395971982257</v>
      </c>
      <c r="J147" s="32">
        <f t="shared" ref="J147:J154" si="27">C147+F147</f>
        <v>16032700</v>
      </c>
      <c r="K147" s="32">
        <f t="shared" ref="K147:K158" si="28">D147+H147</f>
        <v>9485810.4399999995</v>
      </c>
      <c r="L147" s="17">
        <f t="shared" si="25"/>
        <v>59.165395971982257</v>
      </c>
    </row>
    <row r="148" spans="1:12" ht="27.6" customHeight="1" x14ac:dyDescent="0.2">
      <c r="A148" s="96" t="s">
        <v>280</v>
      </c>
      <c r="B148" s="94" t="s">
        <v>604</v>
      </c>
      <c r="C148" s="32"/>
      <c r="D148" s="32"/>
      <c r="E148" s="16">
        <f t="shared" si="26"/>
        <v>0</v>
      </c>
      <c r="F148" s="98">
        <v>11266800</v>
      </c>
      <c r="G148" s="98">
        <v>11266800</v>
      </c>
      <c r="H148" s="197">
        <v>11266721</v>
      </c>
      <c r="I148" s="16">
        <f t="shared" si="15"/>
        <v>99.999298824865974</v>
      </c>
      <c r="J148" s="32">
        <f t="shared" si="27"/>
        <v>11266800</v>
      </c>
      <c r="K148" s="32">
        <f t="shared" si="28"/>
        <v>11266721</v>
      </c>
      <c r="L148" s="17">
        <f t="shared" si="25"/>
        <v>99.999298824865974</v>
      </c>
    </row>
    <row r="149" spans="1:12" ht="29.45" customHeight="1" x14ac:dyDescent="0.2">
      <c r="A149" s="96">
        <v>1517322</v>
      </c>
      <c r="B149" s="94" t="s">
        <v>608</v>
      </c>
      <c r="C149" s="32"/>
      <c r="D149" s="32"/>
      <c r="E149" s="16">
        <f t="shared" si="26"/>
        <v>0</v>
      </c>
      <c r="F149" s="98">
        <v>38500000</v>
      </c>
      <c r="G149" s="98">
        <v>38500000</v>
      </c>
      <c r="H149" s="98">
        <v>37155363.43</v>
      </c>
      <c r="I149" s="16">
        <f t="shared" si="15"/>
        <v>96.507437480519471</v>
      </c>
      <c r="J149" s="32">
        <f t="shared" si="27"/>
        <v>38500000</v>
      </c>
      <c r="K149" s="32">
        <f t="shared" si="28"/>
        <v>37155363.43</v>
      </c>
      <c r="L149" s="17">
        <f t="shared" si="25"/>
        <v>96.507437480519471</v>
      </c>
    </row>
    <row r="150" spans="1:12" ht="45" customHeight="1" x14ac:dyDescent="0.2">
      <c r="A150" s="116" t="s">
        <v>446</v>
      </c>
      <c r="B150" s="133" t="s">
        <v>493</v>
      </c>
      <c r="C150" s="32"/>
      <c r="D150" s="32"/>
      <c r="E150" s="16">
        <f t="shared" si="26"/>
        <v>0</v>
      </c>
      <c r="F150" s="98">
        <v>1583000</v>
      </c>
      <c r="G150" s="98">
        <v>1583000</v>
      </c>
      <c r="H150" s="98">
        <v>1583000</v>
      </c>
      <c r="I150" s="16">
        <f t="shared" si="15"/>
        <v>100</v>
      </c>
      <c r="J150" s="32">
        <f t="shared" si="27"/>
        <v>1583000</v>
      </c>
      <c r="K150" s="32">
        <f t="shared" si="28"/>
        <v>1583000</v>
      </c>
      <c r="L150" s="17">
        <f t="shared" si="25"/>
        <v>100</v>
      </c>
    </row>
    <row r="151" spans="1:12" ht="45" customHeight="1" x14ac:dyDescent="0.2">
      <c r="A151" s="34" t="s">
        <v>891</v>
      </c>
      <c r="B151" s="185" t="s">
        <v>890</v>
      </c>
      <c r="C151" s="185"/>
      <c r="D151" s="32"/>
      <c r="E151" s="16">
        <f t="shared" si="26"/>
        <v>0</v>
      </c>
      <c r="F151" s="98">
        <v>797383</v>
      </c>
      <c r="G151" s="98">
        <v>797383</v>
      </c>
      <c r="H151" s="98">
        <v>797383</v>
      </c>
      <c r="I151" s="16">
        <f t="shared" si="15"/>
        <v>100</v>
      </c>
      <c r="J151" s="32">
        <f t="shared" si="27"/>
        <v>797383</v>
      </c>
      <c r="K151" s="32">
        <f t="shared" si="28"/>
        <v>797383</v>
      </c>
      <c r="L151" s="17">
        <f t="shared" si="25"/>
        <v>100</v>
      </c>
    </row>
    <row r="152" spans="1:12" ht="45.6" customHeight="1" x14ac:dyDescent="0.2">
      <c r="A152" s="34" t="s">
        <v>892</v>
      </c>
      <c r="B152" s="185" t="s">
        <v>893</v>
      </c>
      <c r="C152" s="185"/>
      <c r="D152" s="32"/>
      <c r="E152" s="16">
        <f t="shared" si="26"/>
        <v>0</v>
      </c>
      <c r="F152" s="98">
        <v>15500000</v>
      </c>
      <c r="G152" s="98">
        <v>15500000</v>
      </c>
      <c r="H152" s="98">
        <v>10000000</v>
      </c>
      <c r="I152" s="16">
        <f t="shared" si="15"/>
        <v>64.516129032258064</v>
      </c>
      <c r="J152" s="32">
        <f t="shared" si="27"/>
        <v>15500000</v>
      </c>
      <c r="K152" s="32">
        <f t="shared" si="28"/>
        <v>10000000</v>
      </c>
      <c r="L152" s="17">
        <f t="shared" si="25"/>
        <v>64.516129032258064</v>
      </c>
    </row>
    <row r="153" spans="1:12" ht="107.45" customHeight="1" x14ac:dyDescent="0.2">
      <c r="A153" s="34" t="s">
        <v>175</v>
      </c>
      <c r="B153" s="210" t="s">
        <v>176</v>
      </c>
      <c r="C153" s="185"/>
      <c r="D153" s="32"/>
      <c r="E153" s="16">
        <f t="shared" si="26"/>
        <v>0</v>
      </c>
      <c r="F153" s="101">
        <v>9371332</v>
      </c>
      <c r="G153" s="101">
        <v>9371332</v>
      </c>
      <c r="H153" s="101">
        <v>9371332</v>
      </c>
      <c r="I153" s="16">
        <f t="shared" si="15"/>
        <v>100</v>
      </c>
      <c r="J153" s="32">
        <f t="shared" si="27"/>
        <v>9371332</v>
      </c>
      <c r="K153" s="32">
        <f t="shared" si="28"/>
        <v>9371332</v>
      </c>
      <c r="L153" s="17">
        <f t="shared" si="25"/>
        <v>100</v>
      </c>
    </row>
    <row r="154" spans="1:12" ht="61.9" customHeight="1" x14ac:dyDescent="0.2">
      <c r="A154" s="34" t="s">
        <v>726</v>
      </c>
      <c r="B154" s="27" t="s">
        <v>485</v>
      </c>
      <c r="C154" s="98">
        <v>512000</v>
      </c>
      <c r="D154" s="98">
        <v>512000</v>
      </c>
      <c r="E154" s="16">
        <f t="shared" si="26"/>
        <v>100</v>
      </c>
      <c r="F154" s="101"/>
      <c r="G154" s="115"/>
      <c r="H154" s="198"/>
      <c r="I154" s="16">
        <f t="shared" si="15"/>
        <v>0</v>
      </c>
      <c r="J154" s="32">
        <f t="shared" si="27"/>
        <v>512000</v>
      </c>
      <c r="K154" s="32">
        <f t="shared" si="28"/>
        <v>512000</v>
      </c>
      <c r="L154" s="17">
        <f t="shared" si="25"/>
        <v>100</v>
      </c>
    </row>
    <row r="155" spans="1:12" s="23" customFormat="1" ht="57" customHeight="1" x14ac:dyDescent="0.2">
      <c r="A155" s="24" t="s">
        <v>114</v>
      </c>
      <c r="B155" s="202" t="s">
        <v>344</v>
      </c>
      <c r="C155" s="30">
        <f>SUM(C156:C158)</f>
        <v>848300</v>
      </c>
      <c r="D155" s="30">
        <f>SUM(D156:D158)</f>
        <v>848300</v>
      </c>
      <c r="E155" s="16">
        <f t="shared" si="26"/>
        <v>100</v>
      </c>
      <c r="F155" s="37">
        <f>SUM(F156:F158)</f>
        <v>46000</v>
      </c>
      <c r="G155" s="110">
        <f>SUM(G156:G158)</f>
        <v>1185680</v>
      </c>
      <c r="H155" s="37">
        <f>SUM(H156:H158)</f>
        <v>1162207.78</v>
      </c>
      <c r="I155" s="16">
        <f t="shared" si="15"/>
        <v>98.020357938060869</v>
      </c>
      <c r="J155" s="33">
        <f>C155+G155</f>
        <v>2033980</v>
      </c>
      <c r="K155" s="33">
        <f t="shared" si="28"/>
        <v>2010507.78</v>
      </c>
      <c r="L155" s="15">
        <f t="shared" si="25"/>
        <v>98.845995535845972</v>
      </c>
    </row>
    <row r="156" spans="1:12" ht="48" customHeight="1" x14ac:dyDescent="0.2">
      <c r="A156" s="34" t="s">
        <v>115</v>
      </c>
      <c r="B156" s="27" t="s">
        <v>474</v>
      </c>
      <c r="C156" s="98">
        <v>60000</v>
      </c>
      <c r="D156" s="98">
        <v>60000</v>
      </c>
      <c r="E156" s="16">
        <f t="shared" si="26"/>
        <v>100</v>
      </c>
      <c r="F156" s="36"/>
      <c r="G156" s="105"/>
      <c r="H156" s="36"/>
      <c r="I156" s="16">
        <f t="shared" si="15"/>
        <v>0</v>
      </c>
      <c r="J156" s="32">
        <f>C156+F156</f>
        <v>60000</v>
      </c>
      <c r="K156" s="32">
        <f t="shared" si="28"/>
        <v>60000</v>
      </c>
      <c r="L156" s="17">
        <f t="shared" si="25"/>
        <v>100</v>
      </c>
    </row>
    <row r="157" spans="1:12" ht="81" customHeight="1" x14ac:dyDescent="0.2">
      <c r="A157" s="34" t="s">
        <v>620</v>
      </c>
      <c r="B157" s="133" t="s">
        <v>621</v>
      </c>
      <c r="C157" s="93"/>
      <c r="D157" s="93"/>
      <c r="E157" s="16">
        <f t="shared" si="26"/>
        <v>0</v>
      </c>
      <c r="F157" s="36"/>
      <c r="G157" s="98">
        <v>1139680</v>
      </c>
      <c r="H157" s="98">
        <v>1116207.78</v>
      </c>
      <c r="I157" s="16">
        <f t="shared" si="15"/>
        <v>97.940455215499085</v>
      </c>
      <c r="J157" s="32">
        <f>C157+F157</f>
        <v>0</v>
      </c>
      <c r="K157" s="32">
        <f t="shared" si="28"/>
        <v>1116207.78</v>
      </c>
      <c r="L157" s="17">
        <f t="shared" si="25"/>
        <v>0</v>
      </c>
    </row>
    <row r="158" spans="1:12" ht="63" customHeight="1" x14ac:dyDescent="0.2">
      <c r="A158" s="34" t="s">
        <v>116</v>
      </c>
      <c r="B158" s="27" t="s">
        <v>485</v>
      </c>
      <c r="C158" s="98">
        <v>788300</v>
      </c>
      <c r="D158" s="98">
        <v>788300</v>
      </c>
      <c r="E158" s="16">
        <f t="shared" si="26"/>
        <v>100</v>
      </c>
      <c r="F158" s="32">
        <v>46000</v>
      </c>
      <c r="G158" s="109">
        <v>46000</v>
      </c>
      <c r="H158" s="32">
        <v>46000</v>
      </c>
      <c r="I158" s="16">
        <f t="shared" si="15"/>
        <v>100</v>
      </c>
      <c r="J158" s="32">
        <f>C158+F158</f>
        <v>834300</v>
      </c>
      <c r="K158" s="32">
        <f t="shared" si="28"/>
        <v>834300</v>
      </c>
      <c r="L158" s="17">
        <f t="shared" si="25"/>
        <v>100</v>
      </c>
    </row>
    <row r="159" spans="1:12" s="23" customFormat="1" ht="87" customHeight="1" x14ac:dyDescent="0.2">
      <c r="A159" s="24" t="s">
        <v>117</v>
      </c>
      <c r="B159" s="202" t="s">
        <v>345</v>
      </c>
      <c r="C159" s="30">
        <f>SUM(C160:C166)</f>
        <v>122115393</v>
      </c>
      <c r="D159" s="30">
        <f>SUM(D160:D166)</f>
        <v>121381152.22999999</v>
      </c>
      <c r="E159" s="16">
        <f t="shared" si="26"/>
        <v>99.398732009157925</v>
      </c>
      <c r="F159" s="30">
        <f>SUM(F160:F166)</f>
        <v>365284708</v>
      </c>
      <c r="G159" s="30">
        <f>SUM(G160:G166)</f>
        <v>365284708</v>
      </c>
      <c r="H159" s="30">
        <f>SUM(H160:H166)</f>
        <v>360916883.72999996</v>
      </c>
      <c r="I159" s="16">
        <f t="shared" si="15"/>
        <v>98.804268513205855</v>
      </c>
      <c r="J159" s="30">
        <f>SUM(J160:J166)</f>
        <v>484400101</v>
      </c>
      <c r="K159" s="30">
        <f>SUM(K160:K166)</f>
        <v>479298326.66000003</v>
      </c>
      <c r="L159" s="15">
        <f t="shared" si="25"/>
        <v>98.946785037932941</v>
      </c>
    </row>
    <row r="160" spans="1:12" s="23" customFormat="1" ht="29.45" customHeight="1" x14ac:dyDescent="0.2">
      <c r="A160" s="191" t="s">
        <v>895</v>
      </c>
      <c r="B160" s="185" t="s">
        <v>894</v>
      </c>
      <c r="C160" s="98">
        <v>25500000</v>
      </c>
      <c r="D160" s="98">
        <v>25100168.66</v>
      </c>
      <c r="E160" s="16">
        <f t="shared" si="26"/>
        <v>98.43203396078431</v>
      </c>
      <c r="F160" s="98"/>
      <c r="G160" s="98"/>
      <c r="H160" s="36"/>
      <c r="I160" s="16">
        <f t="shared" si="15"/>
        <v>0</v>
      </c>
      <c r="J160" s="32">
        <f t="shared" ref="J160:J166" si="29">C160+F160</f>
        <v>25500000</v>
      </c>
      <c r="K160" s="32">
        <f t="shared" ref="K160:K166" si="30">D160+H160</f>
        <v>25100168.66</v>
      </c>
      <c r="L160" s="17">
        <f t="shared" si="25"/>
        <v>98.43203396078431</v>
      </c>
    </row>
    <row r="161" spans="1:12" s="23" customFormat="1" ht="60" customHeight="1" x14ac:dyDescent="0.2">
      <c r="A161" s="34" t="s">
        <v>118</v>
      </c>
      <c r="B161" s="120" t="s">
        <v>62</v>
      </c>
      <c r="C161" s="159">
        <v>71019893</v>
      </c>
      <c r="D161" s="159">
        <v>70967843.400000006</v>
      </c>
      <c r="E161" s="16">
        <f t="shared" si="26"/>
        <v>99.926711238497646</v>
      </c>
      <c r="F161" s="31"/>
      <c r="G161" s="31"/>
      <c r="H161" s="31"/>
      <c r="I161" s="16">
        <f t="shared" si="15"/>
        <v>0</v>
      </c>
      <c r="J161" s="32">
        <f t="shared" si="29"/>
        <v>71019893</v>
      </c>
      <c r="K161" s="32">
        <f t="shared" si="30"/>
        <v>70967843.400000006</v>
      </c>
      <c r="L161" s="17">
        <f t="shared" si="25"/>
        <v>99.926711238497646</v>
      </c>
    </row>
    <row r="162" spans="1:12" ht="63.6" customHeight="1" x14ac:dyDescent="0.2">
      <c r="A162" s="34" t="s">
        <v>119</v>
      </c>
      <c r="B162" s="27" t="s">
        <v>286</v>
      </c>
      <c r="C162" s="98"/>
      <c r="D162" s="98"/>
      <c r="E162" s="16">
        <f t="shared" si="26"/>
        <v>0</v>
      </c>
      <c r="F162" s="98">
        <v>319200408</v>
      </c>
      <c r="G162" s="98">
        <v>319200408</v>
      </c>
      <c r="H162" s="98">
        <v>316609719.32999998</v>
      </c>
      <c r="I162" s="16">
        <f t="shared" si="15"/>
        <v>99.188381779887948</v>
      </c>
      <c r="J162" s="32">
        <f t="shared" si="29"/>
        <v>319200408</v>
      </c>
      <c r="K162" s="32">
        <f t="shared" si="30"/>
        <v>316609719.32999998</v>
      </c>
      <c r="L162" s="17">
        <f t="shared" si="25"/>
        <v>99.188381779887948</v>
      </c>
    </row>
    <row r="163" spans="1:12" ht="54" customHeight="1" x14ac:dyDescent="0.2">
      <c r="A163" s="34" t="s">
        <v>796</v>
      </c>
      <c r="B163" s="27" t="s">
        <v>253</v>
      </c>
      <c r="C163" s="98">
        <v>21068000</v>
      </c>
      <c r="D163" s="98">
        <v>20786150.41</v>
      </c>
      <c r="E163" s="16">
        <f t="shared" si="26"/>
        <v>98.662191048034927</v>
      </c>
      <c r="F163" s="98"/>
      <c r="G163" s="98"/>
      <c r="H163" s="98"/>
      <c r="I163" s="16">
        <f t="shared" si="15"/>
        <v>0</v>
      </c>
      <c r="J163" s="32">
        <f>C163+F163</f>
        <v>21068000</v>
      </c>
      <c r="K163" s="32">
        <f>D163+H163</f>
        <v>20786150.41</v>
      </c>
      <c r="L163" s="17">
        <f>IF(J163=0,0,K163/J163*100)</f>
        <v>98.662191048034927</v>
      </c>
    </row>
    <row r="164" spans="1:12" ht="24.6" customHeight="1" x14ac:dyDescent="0.2">
      <c r="A164" s="34" t="s">
        <v>622</v>
      </c>
      <c r="B164" s="212" t="s">
        <v>618</v>
      </c>
      <c r="C164" s="98">
        <v>395100</v>
      </c>
      <c r="D164" s="98">
        <v>394880.46</v>
      </c>
      <c r="E164" s="16">
        <f t="shared" si="26"/>
        <v>99.944434320425216</v>
      </c>
      <c r="F164" s="98">
        <v>46015300</v>
      </c>
      <c r="G164" s="98">
        <v>46015300</v>
      </c>
      <c r="H164" s="98">
        <v>44238164.399999999</v>
      </c>
      <c r="I164" s="16">
        <f t="shared" ref="I164:I210" si="31">IF(G164=0,0,H164/G164*100)</f>
        <v>96.137946291776871</v>
      </c>
      <c r="J164" s="32">
        <f t="shared" si="29"/>
        <v>46410400</v>
      </c>
      <c r="K164" s="32">
        <f t="shared" si="30"/>
        <v>44633044.859999999</v>
      </c>
      <c r="L164" s="17">
        <f t="shared" si="25"/>
        <v>96.170351602227086</v>
      </c>
    </row>
    <row r="165" spans="1:12" ht="117.6" customHeight="1" x14ac:dyDescent="0.2">
      <c r="A165" s="34" t="s">
        <v>366</v>
      </c>
      <c r="B165" s="255" t="s">
        <v>51</v>
      </c>
      <c r="C165" s="98">
        <v>3000000</v>
      </c>
      <c r="D165" s="98">
        <v>2999709.3</v>
      </c>
      <c r="E165" s="16">
        <f t="shared" si="26"/>
        <v>99.990309999999994</v>
      </c>
      <c r="F165" s="101"/>
      <c r="G165" s="101"/>
      <c r="H165" s="101"/>
      <c r="I165" s="16"/>
      <c r="J165" s="32"/>
      <c r="K165" s="32"/>
      <c r="L165" s="17"/>
    </row>
    <row r="166" spans="1:12" ht="57" customHeight="1" x14ac:dyDescent="0.2">
      <c r="A166" s="34" t="s">
        <v>120</v>
      </c>
      <c r="B166" s="27" t="s">
        <v>485</v>
      </c>
      <c r="C166" s="98">
        <v>1132400</v>
      </c>
      <c r="D166" s="98">
        <v>1132400</v>
      </c>
      <c r="E166" s="16">
        <f t="shared" si="26"/>
        <v>100</v>
      </c>
      <c r="F166" s="32">
        <v>69000</v>
      </c>
      <c r="G166" s="109">
        <v>69000</v>
      </c>
      <c r="H166" s="32">
        <v>69000</v>
      </c>
      <c r="I166" s="16">
        <f t="shared" si="31"/>
        <v>100</v>
      </c>
      <c r="J166" s="32">
        <f t="shared" si="29"/>
        <v>1201400</v>
      </c>
      <c r="K166" s="32">
        <f t="shared" si="30"/>
        <v>1201400</v>
      </c>
      <c r="L166" s="17">
        <f t="shared" si="25"/>
        <v>100</v>
      </c>
    </row>
    <row r="167" spans="1:12" ht="63" customHeight="1" x14ac:dyDescent="0.2">
      <c r="A167" s="24" t="s">
        <v>63</v>
      </c>
      <c r="B167" s="202" t="s">
        <v>346</v>
      </c>
      <c r="C167" s="30">
        <f>SUM(C168:C170)</f>
        <v>9312900</v>
      </c>
      <c r="D167" s="30">
        <f>SUM(D168:D170)</f>
        <v>9239591.0899999999</v>
      </c>
      <c r="E167" s="16">
        <f t="shared" si="26"/>
        <v>99.212824039772784</v>
      </c>
      <c r="F167" s="30">
        <f>SUM(F168:F170)</f>
        <v>5313000</v>
      </c>
      <c r="G167" s="30">
        <f>SUM(G168:G170)</f>
        <v>5313000</v>
      </c>
      <c r="H167" s="30">
        <f>SUM(H168:H170)</f>
        <v>5308564.5999999996</v>
      </c>
      <c r="I167" s="16">
        <f t="shared" si="31"/>
        <v>99.916517974778841</v>
      </c>
      <c r="J167" s="30">
        <f>SUM(J168:J170)</f>
        <v>14625900</v>
      </c>
      <c r="K167" s="30">
        <f>SUM(K168:K170)</f>
        <v>14548155.689999999</v>
      </c>
      <c r="L167" s="17">
        <f t="shared" si="25"/>
        <v>99.468447685270647</v>
      </c>
    </row>
    <row r="168" spans="1:12" ht="44.45" customHeight="1" x14ac:dyDescent="0.2">
      <c r="A168" s="34" t="s">
        <v>64</v>
      </c>
      <c r="B168" s="199" t="s">
        <v>483</v>
      </c>
      <c r="C168" s="31">
        <v>6576200</v>
      </c>
      <c r="D168" s="31">
        <v>6571940</v>
      </c>
      <c r="E168" s="16">
        <f t="shared" si="26"/>
        <v>99.935220948267997</v>
      </c>
      <c r="F168" s="32">
        <v>5290000</v>
      </c>
      <c r="G168" s="109">
        <v>5290000</v>
      </c>
      <c r="H168" s="32">
        <v>5285564.5999999996</v>
      </c>
      <c r="I168" s="16">
        <f t="shared" si="31"/>
        <v>99.916155009451785</v>
      </c>
      <c r="J168" s="32">
        <f>C168+F168</f>
        <v>11866200</v>
      </c>
      <c r="K168" s="32">
        <f>D168+H168</f>
        <v>11857504.6</v>
      </c>
      <c r="L168" s="17">
        <f t="shared" si="25"/>
        <v>99.926721275555778</v>
      </c>
    </row>
    <row r="169" spans="1:12" ht="44.45" customHeight="1" x14ac:dyDescent="0.2">
      <c r="A169" s="34" t="s">
        <v>331</v>
      </c>
      <c r="B169" s="185" t="s">
        <v>896</v>
      </c>
      <c r="C169" s="98">
        <v>2229700</v>
      </c>
      <c r="D169" s="98">
        <v>2160651.09</v>
      </c>
      <c r="E169" s="16">
        <f t="shared" si="26"/>
        <v>96.903219715656803</v>
      </c>
      <c r="F169" s="32"/>
      <c r="G169" s="109"/>
      <c r="H169" s="32"/>
      <c r="I169" s="16">
        <f t="shared" si="31"/>
        <v>0</v>
      </c>
      <c r="J169" s="32">
        <f>C169+F169</f>
        <v>2229700</v>
      </c>
      <c r="K169" s="32">
        <f>D169+H169</f>
        <v>2160651.09</v>
      </c>
      <c r="L169" s="17">
        <f t="shared" si="25"/>
        <v>96.903219715656803</v>
      </c>
    </row>
    <row r="170" spans="1:12" ht="57" customHeight="1" x14ac:dyDescent="0.2">
      <c r="A170" s="34" t="s">
        <v>65</v>
      </c>
      <c r="B170" s="27" t="s">
        <v>485</v>
      </c>
      <c r="C170" s="98">
        <v>507000</v>
      </c>
      <c r="D170" s="98">
        <v>507000</v>
      </c>
      <c r="E170" s="16">
        <f t="shared" si="26"/>
        <v>100</v>
      </c>
      <c r="F170" s="32">
        <v>23000</v>
      </c>
      <c r="G170" s="109">
        <v>23000</v>
      </c>
      <c r="H170" s="32">
        <v>23000</v>
      </c>
      <c r="I170" s="16">
        <f t="shared" si="31"/>
        <v>100</v>
      </c>
      <c r="J170" s="32">
        <f>C170+F170</f>
        <v>530000</v>
      </c>
      <c r="K170" s="32">
        <f>D170+H170</f>
        <v>530000</v>
      </c>
      <c r="L170" s="17">
        <f t="shared" si="25"/>
        <v>100</v>
      </c>
    </row>
    <row r="171" spans="1:12" s="23" customFormat="1" ht="66" customHeight="1" x14ac:dyDescent="0.2">
      <c r="A171" s="24" t="s">
        <v>121</v>
      </c>
      <c r="B171" s="202" t="s">
        <v>347</v>
      </c>
      <c r="C171" s="30">
        <f>SUM(C172:C175)</f>
        <v>3747200</v>
      </c>
      <c r="D171" s="30">
        <f>SUM(D172:D175)</f>
        <v>3746392</v>
      </c>
      <c r="E171" s="16">
        <f t="shared" si="26"/>
        <v>99.978437233134073</v>
      </c>
      <c r="F171" s="30">
        <f t="shared" ref="F171:K171" si="32">SUM(F172:F175)</f>
        <v>69000</v>
      </c>
      <c r="G171" s="30">
        <f t="shared" si="32"/>
        <v>69000</v>
      </c>
      <c r="H171" s="30">
        <f t="shared" si="32"/>
        <v>69000</v>
      </c>
      <c r="I171" s="16">
        <f t="shared" si="31"/>
        <v>100</v>
      </c>
      <c r="J171" s="30">
        <f t="shared" si="32"/>
        <v>3816200</v>
      </c>
      <c r="K171" s="30">
        <f t="shared" si="32"/>
        <v>3815392</v>
      </c>
      <c r="L171" s="15">
        <f t="shared" si="25"/>
        <v>99.978827105497615</v>
      </c>
    </row>
    <row r="172" spans="1:12" s="23" customFormat="1" ht="22.9" customHeight="1" x14ac:dyDescent="0.2">
      <c r="A172" s="191" t="s">
        <v>14</v>
      </c>
      <c r="B172" s="185" t="s">
        <v>481</v>
      </c>
      <c r="C172" s="98">
        <v>1391500</v>
      </c>
      <c r="D172" s="98">
        <v>1390692</v>
      </c>
      <c r="E172" s="16">
        <f t="shared" si="26"/>
        <v>99.941933165648578</v>
      </c>
      <c r="F172" s="37"/>
      <c r="G172" s="104"/>
      <c r="H172" s="37"/>
      <c r="I172" s="16">
        <f t="shared" si="31"/>
        <v>0</v>
      </c>
      <c r="J172" s="32">
        <f>C172+F172</f>
        <v>1391500</v>
      </c>
      <c r="K172" s="32">
        <f t="shared" ref="K172:K178" si="33">D172+H172</f>
        <v>1390692</v>
      </c>
      <c r="L172" s="17">
        <f t="shared" si="25"/>
        <v>99.941933165648578</v>
      </c>
    </row>
    <row r="173" spans="1:12" ht="41.45" customHeight="1" x14ac:dyDescent="0.2">
      <c r="A173" s="34" t="s">
        <v>122</v>
      </c>
      <c r="B173" s="27" t="s">
        <v>287</v>
      </c>
      <c r="C173" s="98">
        <v>127000</v>
      </c>
      <c r="D173" s="98">
        <v>127000</v>
      </c>
      <c r="E173" s="16">
        <f t="shared" si="26"/>
        <v>100</v>
      </c>
      <c r="F173" s="32"/>
      <c r="G173" s="103"/>
      <c r="H173" s="32"/>
      <c r="I173" s="16">
        <f t="shared" si="31"/>
        <v>0</v>
      </c>
      <c r="J173" s="32">
        <f>C173+F173</f>
        <v>127000</v>
      </c>
      <c r="K173" s="32">
        <f t="shared" si="33"/>
        <v>127000</v>
      </c>
      <c r="L173" s="17">
        <f t="shared" si="25"/>
        <v>100</v>
      </c>
    </row>
    <row r="174" spans="1:12" ht="28.9" customHeight="1" x14ac:dyDescent="0.2">
      <c r="A174" s="34" t="s">
        <v>123</v>
      </c>
      <c r="B174" s="27" t="s">
        <v>288</v>
      </c>
      <c r="C174" s="98">
        <v>300000</v>
      </c>
      <c r="D174" s="98">
        <v>300000</v>
      </c>
      <c r="E174" s="16">
        <f t="shared" si="26"/>
        <v>100</v>
      </c>
      <c r="F174" s="32"/>
      <c r="G174" s="103"/>
      <c r="H174" s="32"/>
      <c r="I174" s="16">
        <f t="shared" si="31"/>
        <v>0</v>
      </c>
      <c r="J174" s="32">
        <f>C174+F174</f>
        <v>300000</v>
      </c>
      <c r="K174" s="32">
        <f t="shared" si="33"/>
        <v>300000</v>
      </c>
      <c r="L174" s="17">
        <f t="shared" si="25"/>
        <v>100</v>
      </c>
    </row>
    <row r="175" spans="1:12" ht="63" customHeight="1" x14ac:dyDescent="0.2">
      <c r="A175" s="34" t="s">
        <v>124</v>
      </c>
      <c r="B175" s="27" t="s">
        <v>485</v>
      </c>
      <c r="C175" s="98">
        <v>1928700</v>
      </c>
      <c r="D175" s="98">
        <v>1928700</v>
      </c>
      <c r="E175" s="16">
        <f t="shared" si="26"/>
        <v>100</v>
      </c>
      <c r="F175" s="36">
        <v>69000</v>
      </c>
      <c r="G175" s="111">
        <v>69000</v>
      </c>
      <c r="H175" s="36">
        <v>69000</v>
      </c>
      <c r="I175" s="16">
        <f t="shared" si="31"/>
        <v>100</v>
      </c>
      <c r="J175" s="32">
        <f>C175+F175</f>
        <v>1997700</v>
      </c>
      <c r="K175" s="32">
        <f t="shared" si="33"/>
        <v>1997700</v>
      </c>
      <c r="L175" s="17">
        <f t="shared" si="25"/>
        <v>100</v>
      </c>
    </row>
    <row r="176" spans="1:12" s="23" customFormat="1" ht="58.9" customHeight="1" x14ac:dyDescent="0.2">
      <c r="A176" s="24" t="s">
        <v>125</v>
      </c>
      <c r="B176" s="202" t="s">
        <v>348</v>
      </c>
      <c r="C176" s="30">
        <f>SUM(C177:C178)</f>
        <v>30666500</v>
      </c>
      <c r="D176" s="30">
        <f>SUM(D177:D178)</f>
        <v>30665947.350000001</v>
      </c>
      <c r="E176" s="16">
        <f t="shared" si="26"/>
        <v>99.99819787064061</v>
      </c>
      <c r="F176" s="37">
        <f>SUM(F177:F178)</f>
        <v>117500</v>
      </c>
      <c r="G176" s="110">
        <f>SUM(G177:G178)</f>
        <v>117500</v>
      </c>
      <c r="H176" s="37">
        <f>SUM(H177:H178)</f>
        <v>111000</v>
      </c>
      <c r="I176" s="16">
        <f t="shared" si="31"/>
        <v>94.468085106382986</v>
      </c>
      <c r="J176" s="32">
        <f>C176+G176</f>
        <v>30784000</v>
      </c>
      <c r="K176" s="32">
        <f t="shared" si="33"/>
        <v>30776947.350000001</v>
      </c>
      <c r="L176" s="17">
        <f t="shared" si="25"/>
        <v>99.977089884355522</v>
      </c>
    </row>
    <row r="177" spans="1:12" ht="43.15" customHeight="1" x14ac:dyDescent="0.2">
      <c r="A177" s="34" t="s">
        <v>126</v>
      </c>
      <c r="B177" s="27" t="s">
        <v>244</v>
      </c>
      <c r="C177" s="98">
        <v>29334500</v>
      </c>
      <c r="D177" s="98">
        <v>29333947.350000001</v>
      </c>
      <c r="E177" s="16">
        <f t="shared" si="26"/>
        <v>99.998116040839292</v>
      </c>
      <c r="F177" s="32">
        <v>48500</v>
      </c>
      <c r="G177" s="109">
        <v>48500</v>
      </c>
      <c r="H177" s="32">
        <v>42000</v>
      </c>
      <c r="I177" s="16">
        <f t="shared" si="31"/>
        <v>86.597938144329902</v>
      </c>
      <c r="J177" s="32">
        <f>C177+F177</f>
        <v>29383000</v>
      </c>
      <c r="K177" s="32">
        <f t="shared" si="33"/>
        <v>29375947.350000001</v>
      </c>
      <c r="L177" s="17">
        <f t="shared" si="25"/>
        <v>99.975997515570242</v>
      </c>
    </row>
    <row r="178" spans="1:12" ht="57.6" customHeight="1" x14ac:dyDescent="0.2">
      <c r="A178" s="34" t="s">
        <v>522</v>
      </c>
      <c r="B178" s="27" t="s">
        <v>485</v>
      </c>
      <c r="C178" s="98">
        <v>1332000</v>
      </c>
      <c r="D178" s="98">
        <v>1332000</v>
      </c>
      <c r="E178" s="16">
        <f t="shared" si="26"/>
        <v>100</v>
      </c>
      <c r="F178" s="32">
        <v>69000</v>
      </c>
      <c r="G178" s="109">
        <v>69000</v>
      </c>
      <c r="H178" s="32">
        <v>69000</v>
      </c>
      <c r="I178" s="16">
        <f t="shared" si="31"/>
        <v>100</v>
      </c>
      <c r="J178" s="32">
        <f>C178+F178</f>
        <v>1401000</v>
      </c>
      <c r="K178" s="32">
        <f t="shared" si="33"/>
        <v>1401000</v>
      </c>
      <c r="L178" s="17">
        <f t="shared" si="25"/>
        <v>100</v>
      </c>
    </row>
    <row r="179" spans="1:12" s="23" customFormat="1" ht="58.9" customHeight="1" x14ac:dyDescent="0.2">
      <c r="A179" s="24" t="s">
        <v>523</v>
      </c>
      <c r="B179" s="202" t="s">
        <v>349</v>
      </c>
      <c r="C179" s="30">
        <f>SUM(C180:C181)</f>
        <v>1556300</v>
      </c>
      <c r="D179" s="30">
        <f>SUM(D180:D181)</f>
        <v>1554822.06</v>
      </c>
      <c r="E179" s="14">
        <f t="shared" si="26"/>
        <v>99.905035018955218</v>
      </c>
      <c r="F179" s="37">
        <f>SUM(F180:F181)</f>
        <v>46000</v>
      </c>
      <c r="G179" s="110">
        <f>SUM(G180:G181)</f>
        <v>46000</v>
      </c>
      <c r="H179" s="37">
        <f>SUM(H180:H181)</f>
        <v>46000</v>
      </c>
      <c r="I179" s="16">
        <f t="shared" si="31"/>
        <v>100</v>
      </c>
      <c r="J179" s="33">
        <f t="shared" ref="J179:K181" si="34">C179+G179</f>
        <v>1602300</v>
      </c>
      <c r="K179" s="33">
        <f t="shared" si="34"/>
        <v>1600822.06</v>
      </c>
      <c r="L179" s="15">
        <f t="shared" si="25"/>
        <v>99.907761343069339</v>
      </c>
    </row>
    <row r="180" spans="1:12" ht="45" customHeight="1" x14ac:dyDescent="0.2">
      <c r="A180" s="34" t="s">
        <v>524</v>
      </c>
      <c r="B180" s="27" t="s">
        <v>609</v>
      </c>
      <c r="C180" s="98">
        <v>900000</v>
      </c>
      <c r="D180" s="98">
        <v>898522.06</v>
      </c>
      <c r="E180" s="16">
        <f t="shared" si="26"/>
        <v>99.835784444444457</v>
      </c>
      <c r="F180" s="36"/>
      <c r="G180" s="111"/>
      <c r="H180" s="36"/>
      <c r="I180" s="16">
        <f t="shared" si="31"/>
        <v>0</v>
      </c>
      <c r="J180" s="32">
        <f>C180+F180</f>
        <v>900000</v>
      </c>
      <c r="K180" s="32">
        <f t="shared" si="34"/>
        <v>898522.06</v>
      </c>
      <c r="L180" s="17">
        <f t="shared" si="25"/>
        <v>99.835784444444457</v>
      </c>
    </row>
    <row r="181" spans="1:12" ht="63" customHeight="1" x14ac:dyDescent="0.2">
      <c r="A181" s="34" t="s">
        <v>525</v>
      </c>
      <c r="B181" s="27" t="s">
        <v>485</v>
      </c>
      <c r="C181" s="98">
        <v>656300</v>
      </c>
      <c r="D181" s="98">
        <v>656300</v>
      </c>
      <c r="E181" s="16">
        <f t="shared" si="26"/>
        <v>100</v>
      </c>
      <c r="F181" s="32">
        <v>46000</v>
      </c>
      <c r="G181" s="109">
        <v>46000</v>
      </c>
      <c r="H181" s="32">
        <v>46000</v>
      </c>
      <c r="I181" s="16">
        <f t="shared" si="31"/>
        <v>100</v>
      </c>
      <c r="J181" s="32">
        <f>C181+F181</f>
        <v>702300</v>
      </c>
      <c r="K181" s="32">
        <f t="shared" si="34"/>
        <v>702300</v>
      </c>
      <c r="L181" s="17">
        <f t="shared" si="25"/>
        <v>100</v>
      </c>
    </row>
    <row r="182" spans="1:12" s="23" customFormat="1" ht="58.9" customHeight="1" x14ac:dyDescent="0.2">
      <c r="A182" s="24" t="s">
        <v>526</v>
      </c>
      <c r="B182" s="202" t="s">
        <v>350</v>
      </c>
      <c r="C182" s="30">
        <f>SUM(C183:C184)</f>
        <v>1196600</v>
      </c>
      <c r="D182" s="30">
        <f>SUM(D183:D184)</f>
        <v>1187095.1200000001</v>
      </c>
      <c r="E182" s="14">
        <f t="shared" si="26"/>
        <v>99.205676082233012</v>
      </c>
      <c r="F182" s="30">
        <f>SUM(F183:F184)</f>
        <v>46000</v>
      </c>
      <c r="G182" s="30">
        <f>SUM(G183:G184)</f>
        <v>46000</v>
      </c>
      <c r="H182" s="30">
        <f>SUM(H183:H184)</f>
        <v>46000</v>
      </c>
      <c r="I182" s="16">
        <f t="shared" si="31"/>
        <v>100</v>
      </c>
      <c r="J182" s="30">
        <f>SUM(J183:J184)</f>
        <v>1242600</v>
      </c>
      <c r="K182" s="30">
        <f>SUM(K183:K184)</f>
        <v>1233095.1200000001</v>
      </c>
      <c r="L182" s="15">
        <f t="shared" si="25"/>
        <v>99.23508128118462</v>
      </c>
    </row>
    <row r="183" spans="1:12" ht="44.45" customHeight="1" x14ac:dyDescent="0.2">
      <c r="A183" s="34" t="s">
        <v>527</v>
      </c>
      <c r="B183" s="27" t="s">
        <v>249</v>
      </c>
      <c r="C183" s="98">
        <v>650000</v>
      </c>
      <c r="D183" s="98">
        <v>640495.12</v>
      </c>
      <c r="E183" s="16">
        <f t="shared" si="26"/>
        <v>98.53771076923077</v>
      </c>
      <c r="F183" s="32"/>
      <c r="G183" s="103"/>
      <c r="H183" s="32"/>
      <c r="I183" s="16">
        <f t="shared" si="31"/>
        <v>0</v>
      </c>
      <c r="J183" s="32">
        <f>C183+F183</f>
        <v>650000</v>
      </c>
      <c r="K183" s="32">
        <f>D183+H183</f>
        <v>640495.12</v>
      </c>
      <c r="L183" s="17">
        <f t="shared" si="25"/>
        <v>98.53771076923077</v>
      </c>
    </row>
    <row r="184" spans="1:12" ht="56.45" customHeight="1" x14ac:dyDescent="0.2">
      <c r="A184" s="34" t="s">
        <v>335</v>
      </c>
      <c r="B184" s="27" t="s">
        <v>485</v>
      </c>
      <c r="C184" s="98">
        <v>546600</v>
      </c>
      <c r="D184" s="98">
        <v>546600</v>
      </c>
      <c r="E184" s="16">
        <f t="shared" si="26"/>
        <v>100</v>
      </c>
      <c r="F184" s="32">
        <v>46000</v>
      </c>
      <c r="G184" s="109">
        <v>46000</v>
      </c>
      <c r="H184" s="32">
        <v>46000</v>
      </c>
      <c r="I184" s="16">
        <f t="shared" si="31"/>
        <v>100</v>
      </c>
      <c r="J184" s="32">
        <f>C184+F184</f>
        <v>592600</v>
      </c>
      <c r="K184" s="32">
        <f>D184+H184</f>
        <v>592600</v>
      </c>
      <c r="L184" s="17">
        <f t="shared" si="25"/>
        <v>100</v>
      </c>
    </row>
    <row r="185" spans="1:12" s="23" customFormat="1" ht="48" customHeight="1" x14ac:dyDescent="0.2">
      <c r="A185" s="24" t="s">
        <v>528</v>
      </c>
      <c r="B185" s="202" t="s">
        <v>351</v>
      </c>
      <c r="C185" s="30">
        <f>SUM(C186:C194)</f>
        <v>34724683</v>
      </c>
      <c r="D185" s="30">
        <f>SUM(D186:D194)</f>
        <v>34034313.310000002</v>
      </c>
      <c r="E185" s="14">
        <f t="shared" si="26"/>
        <v>98.011876191929531</v>
      </c>
      <c r="F185" s="30">
        <f>SUM(F186:F194)</f>
        <v>34117820</v>
      </c>
      <c r="G185" s="30">
        <f>SUM(G186:G194)</f>
        <v>34117820</v>
      </c>
      <c r="H185" s="30">
        <f>SUM(H186:H194)</f>
        <v>32754622.350000001</v>
      </c>
      <c r="I185" s="16">
        <f t="shared" si="31"/>
        <v>96.004440934385613</v>
      </c>
      <c r="J185" s="30">
        <f>SUM(J186:J194)</f>
        <v>68842503</v>
      </c>
      <c r="K185" s="30">
        <f>SUM(K186:K194)</f>
        <v>66788935.660000004</v>
      </c>
      <c r="L185" s="15">
        <f t="shared" si="25"/>
        <v>97.017006572233441</v>
      </c>
    </row>
    <row r="186" spans="1:12" s="23" customFormat="1" ht="18.600000000000001" customHeight="1" x14ac:dyDescent="0.2">
      <c r="A186" s="34" t="s">
        <v>886</v>
      </c>
      <c r="B186" s="185" t="s">
        <v>885</v>
      </c>
      <c r="C186" s="98">
        <v>41400</v>
      </c>
      <c r="D186" s="98">
        <v>41353.919999999998</v>
      </c>
      <c r="E186" s="16">
        <f t="shared" si="26"/>
        <v>99.888695652173908</v>
      </c>
      <c r="F186" s="37"/>
      <c r="G186" s="110"/>
      <c r="H186" s="37"/>
      <c r="I186" s="16">
        <f t="shared" si="31"/>
        <v>0</v>
      </c>
      <c r="J186" s="32">
        <f t="shared" ref="J186:J194" si="35">C186+F186</f>
        <v>41400</v>
      </c>
      <c r="K186" s="32">
        <f t="shared" ref="K186:K194" si="36">D186+H186</f>
        <v>41353.919999999998</v>
      </c>
      <c r="L186" s="17">
        <f t="shared" ref="L186:L194" si="37">IF(J186=0,0,K186/J186*100)</f>
        <v>99.888695652173908</v>
      </c>
    </row>
    <row r="187" spans="1:12" ht="36" customHeight="1" x14ac:dyDescent="0.2">
      <c r="A187" s="34" t="s">
        <v>529</v>
      </c>
      <c r="B187" s="27" t="s">
        <v>250</v>
      </c>
      <c r="C187" s="98">
        <v>27626983</v>
      </c>
      <c r="D187" s="98">
        <v>27201780.280000001</v>
      </c>
      <c r="E187" s="16">
        <f t="shared" si="26"/>
        <v>98.460915113315124</v>
      </c>
      <c r="F187" s="32"/>
      <c r="G187" s="109"/>
      <c r="H187" s="32"/>
      <c r="I187" s="16">
        <f t="shared" si="31"/>
        <v>0</v>
      </c>
      <c r="J187" s="32">
        <f t="shared" si="35"/>
        <v>27626983</v>
      </c>
      <c r="K187" s="32">
        <f t="shared" si="36"/>
        <v>27201780.280000001</v>
      </c>
      <c r="L187" s="17">
        <f t="shared" si="37"/>
        <v>98.460915113315124</v>
      </c>
    </row>
    <row r="188" spans="1:12" ht="40.15" customHeight="1" x14ac:dyDescent="0.2">
      <c r="A188" s="34" t="s">
        <v>733</v>
      </c>
      <c r="B188" s="27" t="s">
        <v>609</v>
      </c>
      <c r="C188" s="98">
        <v>450000</v>
      </c>
      <c r="D188" s="98">
        <v>315385.08</v>
      </c>
      <c r="E188" s="16">
        <f t="shared" si="26"/>
        <v>70.085573333333343</v>
      </c>
      <c r="F188" s="32"/>
      <c r="G188" s="109"/>
      <c r="H188" s="32"/>
      <c r="I188" s="16">
        <f t="shared" si="31"/>
        <v>0</v>
      </c>
      <c r="J188" s="32">
        <f t="shared" si="35"/>
        <v>450000</v>
      </c>
      <c r="K188" s="32">
        <f t="shared" si="36"/>
        <v>315385.08</v>
      </c>
      <c r="L188" s="17">
        <f t="shared" si="37"/>
        <v>70.085573333333343</v>
      </c>
    </row>
    <row r="189" spans="1:12" ht="31.9" customHeight="1" x14ac:dyDescent="0.2">
      <c r="A189" s="34" t="s">
        <v>530</v>
      </c>
      <c r="B189" s="27" t="s">
        <v>251</v>
      </c>
      <c r="C189" s="98">
        <v>3402900</v>
      </c>
      <c r="D189" s="98">
        <v>3272394.03</v>
      </c>
      <c r="E189" s="16">
        <f t="shared" si="26"/>
        <v>96.164860266243494</v>
      </c>
      <c r="F189" s="32"/>
      <c r="G189" s="109"/>
      <c r="H189" s="32"/>
      <c r="I189" s="16">
        <f t="shared" si="31"/>
        <v>0</v>
      </c>
      <c r="J189" s="32">
        <f t="shared" si="35"/>
        <v>3402900</v>
      </c>
      <c r="K189" s="32">
        <f t="shared" si="36"/>
        <v>3272394.03</v>
      </c>
      <c r="L189" s="17">
        <f t="shared" si="37"/>
        <v>96.164860266243494</v>
      </c>
    </row>
    <row r="190" spans="1:12" ht="79.150000000000006" customHeight="1" x14ac:dyDescent="0.2">
      <c r="A190" s="191" t="s">
        <v>17</v>
      </c>
      <c r="B190" s="185" t="s">
        <v>16</v>
      </c>
      <c r="C190" s="98">
        <v>783000</v>
      </c>
      <c r="D190" s="98">
        <v>783000</v>
      </c>
      <c r="E190" s="16">
        <f t="shared" si="26"/>
        <v>100</v>
      </c>
      <c r="F190" s="98">
        <v>278700</v>
      </c>
      <c r="G190" s="98">
        <v>278700</v>
      </c>
      <c r="H190" s="98">
        <v>222700</v>
      </c>
      <c r="I190" s="16">
        <f t="shared" si="31"/>
        <v>79.906709723717256</v>
      </c>
      <c r="J190" s="32">
        <f t="shared" si="35"/>
        <v>1061700</v>
      </c>
      <c r="K190" s="32">
        <f t="shared" si="36"/>
        <v>1005700</v>
      </c>
      <c r="L190" s="17">
        <f t="shared" si="37"/>
        <v>94.725440331543751</v>
      </c>
    </row>
    <row r="191" spans="1:12" ht="135" customHeight="1" x14ac:dyDescent="0.2">
      <c r="A191" s="191">
        <v>2719580</v>
      </c>
      <c r="B191" s="185" t="s">
        <v>479</v>
      </c>
      <c r="C191" s="98"/>
      <c r="D191" s="98"/>
      <c r="E191" s="16">
        <f t="shared" si="26"/>
        <v>0</v>
      </c>
      <c r="F191" s="98">
        <v>6000000</v>
      </c>
      <c r="G191" s="98">
        <v>6000000</v>
      </c>
      <c r="H191" s="98">
        <v>6000000</v>
      </c>
      <c r="I191" s="16">
        <f t="shared" si="31"/>
        <v>100</v>
      </c>
      <c r="J191" s="32">
        <f>C191+F191</f>
        <v>6000000</v>
      </c>
      <c r="K191" s="32">
        <f>D191+H191</f>
        <v>6000000</v>
      </c>
      <c r="L191" s="17">
        <f>IF(J191=0,0,K191/J191*100)</f>
        <v>100</v>
      </c>
    </row>
    <row r="192" spans="1:12" ht="37.9" customHeight="1" x14ac:dyDescent="0.2">
      <c r="A192" s="191" t="s">
        <v>336</v>
      </c>
      <c r="B192" s="185" t="s">
        <v>337</v>
      </c>
      <c r="C192" s="185"/>
      <c r="D192" s="98"/>
      <c r="E192" s="16">
        <f t="shared" si="26"/>
        <v>0</v>
      </c>
      <c r="F192" s="98">
        <v>8900000</v>
      </c>
      <c r="G192" s="98">
        <v>8900000</v>
      </c>
      <c r="H192" s="98">
        <v>8874814</v>
      </c>
      <c r="I192" s="16">
        <f t="shared" si="31"/>
        <v>99.717011235955056</v>
      </c>
      <c r="J192" s="32">
        <f t="shared" si="35"/>
        <v>8900000</v>
      </c>
      <c r="K192" s="32">
        <f t="shared" si="36"/>
        <v>8874814</v>
      </c>
      <c r="L192" s="17">
        <f t="shared" si="37"/>
        <v>99.717011235955056</v>
      </c>
    </row>
    <row r="193" spans="1:12" ht="21" customHeight="1" x14ac:dyDescent="0.2">
      <c r="A193" s="34" t="s">
        <v>338</v>
      </c>
      <c r="B193" s="27" t="s">
        <v>499</v>
      </c>
      <c r="C193" s="185"/>
      <c r="D193" s="98"/>
      <c r="E193" s="16">
        <f t="shared" si="26"/>
        <v>0</v>
      </c>
      <c r="F193" s="98">
        <v>18847120</v>
      </c>
      <c r="G193" s="98">
        <v>18847120</v>
      </c>
      <c r="H193" s="98">
        <v>17565108.350000001</v>
      </c>
      <c r="I193" s="16">
        <f t="shared" si="31"/>
        <v>93.197837919003007</v>
      </c>
      <c r="J193" s="32">
        <f t="shared" si="35"/>
        <v>18847120</v>
      </c>
      <c r="K193" s="32">
        <f t="shared" si="36"/>
        <v>17565108.350000001</v>
      </c>
      <c r="L193" s="17">
        <f t="shared" si="37"/>
        <v>93.197837919003007</v>
      </c>
    </row>
    <row r="194" spans="1:12" ht="58.9" customHeight="1" x14ac:dyDescent="0.2">
      <c r="A194" s="34" t="s">
        <v>762</v>
      </c>
      <c r="B194" s="27" t="s">
        <v>485</v>
      </c>
      <c r="C194" s="98">
        <v>2420400</v>
      </c>
      <c r="D194" s="98">
        <v>2420400</v>
      </c>
      <c r="E194" s="16">
        <f t="shared" si="26"/>
        <v>100</v>
      </c>
      <c r="F194" s="32">
        <v>92000</v>
      </c>
      <c r="G194" s="109">
        <v>92000</v>
      </c>
      <c r="H194" s="32">
        <v>92000</v>
      </c>
      <c r="I194" s="16">
        <f t="shared" si="31"/>
        <v>100</v>
      </c>
      <c r="J194" s="32">
        <f t="shared" si="35"/>
        <v>2512400</v>
      </c>
      <c r="K194" s="32">
        <f t="shared" si="36"/>
        <v>2512400</v>
      </c>
      <c r="L194" s="17">
        <f t="shared" si="37"/>
        <v>100</v>
      </c>
    </row>
    <row r="195" spans="1:12" s="23" customFormat="1" ht="57" customHeight="1" x14ac:dyDescent="0.2">
      <c r="A195" s="24" t="s">
        <v>763</v>
      </c>
      <c r="B195" s="202" t="s">
        <v>352</v>
      </c>
      <c r="C195" s="30">
        <f>SUM(C196:C198)</f>
        <v>1358000</v>
      </c>
      <c r="D195" s="30">
        <f>SUM(D196:D198)</f>
        <v>1358000</v>
      </c>
      <c r="E195" s="14">
        <f t="shared" si="26"/>
        <v>100</v>
      </c>
      <c r="F195" s="30">
        <f>SUM(F196:F198)</f>
        <v>11556900</v>
      </c>
      <c r="G195" s="30">
        <f>SUM(G196:G198)</f>
        <v>11556900</v>
      </c>
      <c r="H195" s="30">
        <f>SUM(H196:H198)</f>
        <v>8117999.9000000004</v>
      </c>
      <c r="I195" s="16">
        <f t="shared" si="31"/>
        <v>70.243749621438283</v>
      </c>
      <c r="J195" s="33">
        <f t="shared" ref="J195:K202" si="38">C195+G195</f>
        <v>12914900</v>
      </c>
      <c r="K195" s="33">
        <f t="shared" si="38"/>
        <v>9475999.9000000004</v>
      </c>
      <c r="L195" s="15">
        <f t="shared" ref="L195:L203" si="39">IF(J195=0,0,K195/J195*100)</f>
        <v>73.372615351260947</v>
      </c>
    </row>
    <row r="196" spans="1:12" ht="36" customHeight="1" x14ac:dyDescent="0.2">
      <c r="A196" s="34" t="s">
        <v>764</v>
      </c>
      <c r="B196" s="27" t="s">
        <v>252</v>
      </c>
      <c r="C196" s="98"/>
      <c r="D196" s="98"/>
      <c r="E196" s="16">
        <f t="shared" si="26"/>
        <v>0</v>
      </c>
      <c r="F196" s="98">
        <v>3342900</v>
      </c>
      <c r="G196" s="98">
        <v>3342900</v>
      </c>
      <c r="H196" s="98">
        <v>304000</v>
      </c>
      <c r="I196" s="16">
        <f t="shared" si="31"/>
        <v>9.0939005055490743</v>
      </c>
      <c r="J196" s="32">
        <f>C196+F196</f>
        <v>3342900</v>
      </c>
      <c r="K196" s="32">
        <f t="shared" si="38"/>
        <v>304000</v>
      </c>
      <c r="L196" s="17">
        <f t="shared" si="39"/>
        <v>9.0939005055490743</v>
      </c>
    </row>
    <row r="197" spans="1:12" ht="39" customHeight="1" x14ac:dyDescent="0.2">
      <c r="A197" s="34" t="s">
        <v>177</v>
      </c>
      <c r="B197" s="27" t="s">
        <v>178</v>
      </c>
      <c r="C197" s="98"/>
      <c r="D197" s="98"/>
      <c r="E197" s="16">
        <f t="shared" si="26"/>
        <v>0</v>
      </c>
      <c r="F197" s="98">
        <v>45000</v>
      </c>
      <c r="G197" s="98">
        <v>45000</v>
      </c>
      <c r="H197" s="98">
        <v>44999.9</v>
      </c>
      <c r="I197" s="16">
        <f t="shared" si="31"/>
        <v>99.99977777777778</v>
      </c>
      <c r="J197" s="32">
        <f>C197+F197</f>
        <v>45000</v>
      </c>
      <c r="K197" s="32">
        <f>D197+H197</f>
        <v>44999.9</v>
      </c>
      <c r="L197" s="17">
        <f>IF(J197=0,0,K197/J197*100)</f>
        <v>99.99977777777778</v>
      </c>
    </row>
    <row r="198" spans="1:12" ht="49.9" customHeight="1" x14ac:dyDescent="0.2">
      <c r="A198" s="34" t="s">
        <v>727</v>
      </c>
      <c r="B198" s="27" t="s">
        <v>485</v>
      </c>
      <c r="C198" s="98">
        <v>1358000</v>
      </c>
      <c r="D198" s="98">
        <v>1358000</v>
      </c>
      <c r="E198" s="16">
        <f t="shared" si="26"/>
        <v>100</v>
      </c>
      <c r="F198" s="98">
        <v>8169000</v>
      </c>
      <c r="G198" s="98">
        <v>8169000</v>
      </c>
      <c r="H198" s="98">
        <v>7769000</v>
      </c>
      <c r="I198" s="16">
        <f t="shared" si="31"/>
        <v>95.103439833516958</v>
      </c>
      <c r="J198" s="32">
        <f>C198+F198</f>
        <v>9527000</v>
      </c>
      <c r="K198" s="32">
        <f t="shared" si="38"/>
        <v>9127000</v>
      </c>
      <c r="L198" s="17">
        <f t="shared" si="39"/>
        <v>95.801406528812848</v>
      </c>
    </row>
    <row r="199" spans="1:12" s="23" customFormat="1" ht="54.6" customHeight="1" x14ac:dyDescent="0.2">
      <c r="A199" s="24" t="s">
        <v>765</v>
      </c>
      <c r="B199" s="202" t="s">
        <v>353</v>
      </c>
      <c r="C199" s="30">
        <f>SUM(C200:C202)</f>
        <v>23968800</v>
      </c>
      <c r="D199" s="30">
        <f>SUM(D200:D202)</f>
        <v>23509470.689999998</v>
      </c>
      <c r="E199" s="14">
        <f t="shared" si="26"/>
        <v>98.08363660258334</v>
      </c>
      <c r="F199" s="37">
        <f>SUM(F200:F202)</f>
        <v>12161000</v>
      </c>
      <c r="G199" s="110">
        <f>SUM(G200:G202)</f>
        <v>16387471</v>
      </c>
      <c r="H199" s="37">
        <f>SUM(H200:H202)</f>
        <v>15954214.279999999</v>
      </c>
      <c r="I199" s="16">
        <f t="shared" si="31"/>
        <v>97.356170943033248</v>
      </c>
      <c r="J199" s="33">
        <f t="shared" si="38"/>
        <v>40356271</v>
      </c>
      <c r="K199" s="33">
        <f t="shared" si="38"/>
        <v>39463684.969999999</v>
      </c>
      <c r="L199" s="15">
        <f t="shared" si="39"/>
        <v>97.788234621578383</v>
      </c>
    </row>
    <row r="200" spans="1:12" ht="43.15" customHeight="1" x14ac:dyDescent="0.2">
      <c r="A200" s="34" t="s">
        <v>766</v>
      </c>
      <c r="B200" s="27" t="s">
        <v>253</v>
      </c>
      <c r="C200" s="98">
        <v>16400100</v>
      </c>
      <c r="D200" s="98">
        <v>16044475.75</v>
      </c>
      <c r="E200" s="16">
        <f t="shared" si="26"/>
        <v>97.831572673337348</v>
      </c>
      <c r="F200" s="98">
        <v>11300000</v>
      </c>
      <c r="G200" s="98">
        <v>15346587</v>
      </c>
      <c r="H200" s="98">
        <v>14957658.25</v>
      </c>
      <c r="I200" s="16">
        <f t="shared" si="31"/>
        <v>97.465698725065053</v>
      </c>
      <c r="J200" s="32">
        <f>C200+F200</f>
        <v>27700100</v>
      </c>
      <c r="K200" s="32">
        <f t="shared" si="38"/>
        <v>31002134</v>
      </c>
      <c r="L200" s="17">
        <f t="shared" si="39"/>
        <v>111.92065732614684</v>
      </c>
    </row>
    <row r="201" spans="1:12" ht="27" customHeight="1" x14ac:dyDescent="0.2">
      <c r="A201" s="34" t="s">
        <v>334</v>
      </c>
      <c r="B201" s="185" t="s">
        <v>619</v>
      </c>
      <c r="C201" s="98">
        <v>6151000</v>
      </c>
      <c r="D201" s="98">
        <v>6047384.0599999996</v>
      </c>
      <c r="E201" s="16">
        <f t="shared" si="26"/>
        <v>98.315461876117695</v>
      </c>
      <c r="F201" s="98">
        <v>665000</v>
      </c>
      <c r="G201" s="98">
        <v>844884</v>
      </c>
      <c r="H201" s="98">
        <v>800556.99</v>
      </c>
      <c r="I201" s="16">
        <f t="shared" si="31"/>
        <v>94.753479767636733</v>
      </c>
      <c r="J201" s="32">
        <f>C201+F201</f>
        <v>6816000</v>
      </c>
      <c r="K201" s="32">
        <f t="shared" si="38"/>
        <v>6847941.0499999998</v>
      </c>
      <c r="L201" s="17">
        <f t="shared" si="39"/>
        <v>100.46861869131456</v>
      </c>
    </row>
    <row r="202" spans="1:12" ht="60.6" customHeight="1" x14ac:dyDescent="0.2">
      <c r="A202" s="34" t="s">
        <v>767</v>
      </c>
      <c r="B202" s="27" t="s">
        <v>485</v>
      </c>
      <c r="C202" s="98">
        <v>1417700</v>
      </c>
      <c r="D202" s="98">
        <v>1417610.88</v>
      </c>
      <c r="E202" s="16">
        <f t="shared" si="26"/>
        <v>99.993713761726738</v>
      </c>
      <c r="F202" s="98">
        <v>196000</v>
      </c>
      <c r="G202" s="98">
        <v>196000</v>
      </c>
      <c r="H202" s="98">
        <v>195999.04</v>
      </c>
      <c r="I202" s="16">
        <f t="shared" si="31"/>
        <v>99.999510204081631</v>
      </c>
      <c r="J202" s="32">
        <f>C202+F202</f>
        <v>1613700</v>
      </c>
      <c r="K202" s="32">
        <f t="shared" si="38"/>
        <v>1613609.92</v>
      </c>
      <c r="L202" s="17">
        <f t="shared" si="39"/>
        <v>99.99441779760798</v>
      </c>
    </row>
    <row r="203" spans="1:12" s="23" customFormat="1" ht="40.9" customHeight="1" x14ac:dyDescent="0.2">
      <c r="A203" s="24" t="s">
        <v>768</v>
      </c>
      <c r="B203" s="202" t="s">
        <v>354</v>
      </c>
      <c r="C203" s="30">
        <f>SUM(C204:C209)</f>
        <v>135718333</v>
      </c>
      <c r="D203" s="30">
        <f>SUM(D204:D209)</f>
        <v>135069006.73000002</v>
      </c>
      <c r="E203" s="16">
        <f t="shared" si="26"/>
        <v>99.521563332199207</v>
      </c>
      <c r="F203" s="37">
        <f>SUM(F204:F209)</f>
        <v>26843245</v>
      </c>
      <c r="G203" s="110">
        <f>SUM(G204:G209)</f>
        <v>26843245</v>
      </c>
      <c r="H203" s="37">
        <f>SUM(H204:H209)</f>
        <v>26237213.600000001</v>
      </c>
      <c r="I203" s="16">
        <f t="shared" si="31"/>
        <v>97.742331823145832</v>
      </c>
      <c r="J203" s="33">
        <f>C203+G203</f>
        <v>162561578</v>
      </c>
      <c r="K203" s="33">
        <f t="shared" ref="K203:K209" si="40">D203+H203</f>
        <v>161306220.33000001</v>
      </c>
      <c r="L203" s="15">
        <f t="shared" si="39"/>
        <v>99.22776483505838</v>
      </c>
    </row>
    <row r="204" spans="1:12" ht="30.6" customHeight="1" x14ac:dyDescent="0.2">
      <c r="A204" s="95" t="s">
        <v>284</v>
      </c>
      <c r="B204" s="92" t="s">
        <v>285</v>
      </c>
      <c r="C204" s="98">
        <v>75</v>
      </c>
      <c r="D204" s="32"/>
      <c r="E204" s="16">
        <f t="shared" si="26"/>
        <v>0</v>
      </c>
      <c r="F204" s="32"/>
      <c r="G204" s="109"/>
      <c r="H204" s="32"/>
      <c r="I204" s="16">
        <f t="shared" si="31"/>
        <v>0</v>
      </c>
      <c r="J204" s="32">
        <f t="shared" ref="J204:J209" si="41">C204+F204</f>
        <v>75</v>
      </c>
      <c r="K204" s="32">
        <f t="shared" si="40"/>
        <v>0</v>
      </c>
      <c r="L204" s="17">
        <f t="shared" ref="L204:L209" si="42">IF(J204=0,0,K204/J204*100)</f>
        <v>0</v>
      </c>
    </row>
    <row r="205" spans="1:12" ht="93" customHeight="1" x14ac:dyDescent="0.2">
      <c r="A205" s="34" t="s">
        <v>769</v>
      </c>
      <c r="B205" s="27" t="s">
        <v>789</v>
      </c>
      <c r="C205" s="98">
        <v>67118300</v>
      </c>
      <c r="D205" s="98">
        <v>67118300</v>
      </c>
      <c r="E205" s="16">
        <f t="shared" si="26"/>
        <v>100</v>
      </c>
      <c r="F205" s="32"/>
      <c r="G205" s="109"/>
      <c r="H205" s="32"/>
      <c r="I205" s="16">
        <f t="shared" si="31"/>
        <v>0</v>
      </c>
      <c r="J205" s="32">
        <f t="shared" si="41"/>
        <v>67118300</v>
      </c>
      <c r="K205" s="32">
        <f t="shared" si="40"/>
        <v>67118300</v>
      </c>
      <c r="L205" s="17">
        <f t="shared" si="42"/>
        <v>100</v>
      </c>
    </row>
    <row r="206" spans="1:12" ht="29.45" customHeight="1" x14ac:dyDescent="0.2">
      <c r="A206" s="34" t="s">
        <v>728</v>
      </c>
      <c r="B206" s="27" t="s">
        <v>729</v>
      </c>
      <c r="C206" s="98">
        <v>55291958</v>
      </c>
      <c r="D206" s="98">
        <v>55291958</v>
      </c>
      <c r="E206" s="16">
        <f t="shared" si="26"/>
        <v>100</v>
      </c>
      <c r="F206" s="98"/>
      <c r="G206" s="109"/>
      <c r="H206" s="32"/>
      <c r="I206" s="16">
        <f t="shared" si="31"/>
        <v>0</v>
      </c>
      <c r="J206" s="32">
        <f t="shared" si="41"/>
        <v>55291958</v>
      </c>
      <c r="K206" s="32">
        <f t="shared" si="40"/>
        <v>55291958</v>
      </c>
      <c r="L206" s="17">
        <f t="shared" si="42"/>
        <v>100</v>
      </c>
    </row>
    <row r="207" spans="1:12" ht="40.15" customHeight="1" x14ac:dyDescent="0.2">
      <c r="A207" s="191">
        <v>3719720</v>
      </c>
      <c r="B207" s="185" t="s">
        <v>337</v>
      </c>
      <c r="C207" s="98"/>
      <c r="D207" s="31"/>
      <c r="E207" s="16">
        <f t="shared" si="26"/>
        <v>0</v>
      </c>
      <c r="F207" s="98">
        <v>11113200</v>
      </c>
      <c r="G207" s="98">
        <v>11113200</v>
      </c>
      <c r="H207" s="32">
        <v>11112339.67</v>
      </c>
      <c r="I207" s="16">
        <f t="shared" si="31"/>
        <v>99.992258485404733</v>
      </c>
      <c r="J207" s="32">
        <f t="shared" si="41"/>
        <v>11113200</v>
      </c>
      <c r="K207" s="32">
        <f t="shared" si="40"/>
        <v>11112339.67</v>
      </c>
      <c r="L207" s="17">
        <f t="shared" si="42"/>
        <v>99.992258485404733</v>
      </c>
    </row>
    <row r="208" spans="1:12" ht="24.6" customHeight="1" x14ac:dyDescent="0.2">
      <c r="A208" s="34" t="s">
        <v>770</v>
      </c>
      <c r="B208" s="27" t="s">
        <v>499</v>
      </c>
      <c r="C208" s="98">
        <v>8455800</v>
      </c>
      <c r="D208" s="98">
        <v>7806548.7300000004</v>
      </c>
      <c r="E208" s="16">
        <f>IF(C208=0,0,D208/C208*100)</f>
        <v>92.32182324558292</v>
      </c>
      <c r="F208" s="98">
        <v>15638045</v>
      </c>
      <c r="G208" s="98">
        <v>15638045</v>
      </c>
      <c r="H208" s="98">
        <v>15032873.93</v>
      </c>
      <c r="I208" s="16">
        <f t="shared" si="31"/>
        <v>96.130136024036247</v>
      </c>
      <c r="J208" s="32">
        <f t="shared" si="41"/>
        <v>24093845</v>
      </c>
      <c r="K208" s="32">
        <f t="shared" si="40"/>
        <v>22839422.66</v>
      </c>
      <c r="L208" s="17">
        <f t="shared" si="42"/>
        <v>94.793598365059623</v>
      </c>
    </row>
    <row r="209" spans="1:12" ht="57.6" customHeight="1" x14ac:dyDescent="0.2">
      <c r="A209" s="34" t="s">
        <v>771</v>
      </c>
      <c r="B209" s="27" t="s">
        <v>485</v>
      </c>
      <c r="C209" s="98">
        <v>4852200</v>
      </c>
      <c r="D209" s="98">
        <v>4852200</v>
      </c>
      <c r="E209" s="16">
        <f>IF(C209=0,0,D209/C209*100)</f>
        <v>100</v>
      </c>
      <c r="F209" s="36">
        <v>92000</v>
      </c>
      <c r="G209" s="111">
        <v>92000</v>
      </c>
      <c r="H209" s="36">
        <v>92000</v>
      </c>
      <c r="I209" s="16">
        <f t="shared" si="31"/>
        <v>100</v>
      </c>
      <c r="J209" s="32">
        <f t="shared" si="41"/>
        <v>4944200</v>
      </c>
      <c r="K209" s="32">
        <f t="shared" si="40"/>
        <v>4944200</v>
      </c>
      <c r="L209" s="17">
        <f t="shared" si="42"/>
        <v>100</v>
      </c>
    </row>
    <row r="210" spans="1:12" s="23" customFormat="1" ht="30.6" customHeight="1" x14ac:dyDescent="0.2">
      <c r="A210" s="35"/>
      <c r="B210" s="28" t="s">
        <v>874</v>
      </c>
      <c r="C210" s="30">
        <f>C10+C27+C35+C78+C100+C124+C129+C141+C146+C155+C159+C167+C171+C176+C179+C182+C185+C195+C199+C203</f>
        <v>2097652004.1500001</v>
      </c>
      <c r="D210" s="30">
        <f>D10+D27+D35+D78+D100+D124+D129+D141+D146+D155+D159+D167+D171+D176+D179+D182+D185+D195+D199+D203</f>
        <v>2048494645.4699996</v>
      </c>
      <c r="E210" s="14">
        <f>IF(C210=0,0,D210/C210*100)</f>
        <v>97.656553204118353</v>
      </c>
      <c r="F210" s="30">
        <f>F10+F27+F35+F78+F100+F124+F129+F141+F146+F155+F159+F167+F171+F176+F179+F182+F185+F195+F199+F203</f>
        <v>1291520447.71</v>
      </c>
      <c r="G210" s="30">
        <f>G10+G27+G35+G78+G100+G124+G129+G141+G146+G155+G159+G167+G171+G176+G179+G182+G185+G195+G199+G203</f>
        <v>1417345757.8899999</v>
      </c>
      <c r="H210" s="30">
        <f>H10+H27+H35+H78+H100+H124+H129+H141+H146+H155+H159+H167+H171+H176+H179+H182+H185+H195+H199+H203</f>
        <v>1213150660.0299997</v>
      </c>
      <c r="I210" s="16">
        <f t="shared" si="31"/>
        <v>85.593134439970029</v>
      </c>
      <c r="J210" s="30">
        <f>J10+J27+J35+J78+J100+J124+J129+J141+J146+J155+J159+J167+J171+J176+J179+J182+J185+J195+J199+J203</f>
        <v>3416770139.5799999</v>
      </c>
      <c r="K210" s="30">
        <f>K10+K27+K35+K78+K100+K124+K129+K141+K146+K155+K159+K167+K171+K176+K179+K182+K185+K195+K199+K203</f>
        <v>3258645596.1999989</v>
      </c>
      <c r="L210" s="15">
        <f>IF(J210=0,0,K210/J210*100)</f>
        <v>95.372104738674693</v>
      </c>
    </row>
    <row r="212" spans="1:12" ht="28.15" customHeight="1" x14ac:dyDescent="0.3">
      <c r="B212" s="339" t="s">
        <v>784</v>
      </c>
      <c r="C212"/>
      <c r="D212" s="340"/>
      <c r="E212" s="340"/>
      <c r="F212"/>
      <c r="G212"/>
      <c r="H212" s="72"/>
      <c r="I212"/>
      <c r="J212" s="352" t="s">
        <v>785</v>
      </c>
      <c r="K212" s="352"/>
    </row>
  </sheetData>
  <mergeCells count="19">
    <mergeCell ref="A4:L4"/>
    <mergeCell ref="A5:L5"/>
    <mergeCell ref="A7:A9"/>
    <mergeCell ref="B7:B9"/>
    <mergeCell ref="C7:E7"/>
    <mergeCell ref="F7:I7"/>
    <mergeCell ref="J7:L7"/>
    <mergeCell ref="C8:C9"/>
    <mergeCell ref="D8:D9"/>
    <mergeCell ref="E8:E9"/>
    <mergeCell ref="J212:K212"/>
    <mergeCell ref="B96:C96"/>
    <mergeCell ref="J8:J9"/>
    <mergeCell ref="K8:K9"/>
    <mergeCell ref="L8:L9"/>
    <mergeCell ref="F8:F9"/>
    <mergeCell ref="G8:G9"/>
    <mergeCell ref="H8:H9"/>
    <mergeCell ref="I8:I9"/>
  </mergeCells>
  <phoneticPr fontId="0" type="noConversion"/>
  <conditionalFormatting sqref="F104:F106">
    <cfRule type="expression" dxfId="0" priority="1" stopIfTrue="1">
      <formula>C104=1</formula>
    </cfRule>
  </conditionalFormatting>
  <pageMargins left="0.19685039370078741" right="0.23622047244094491" top="0.78740157480314965" bottom="0.43307086614173229" header="0" footer="0"/>
  <pageSetup paperSize="9" scale="70" orientation="landscape" r:id="rId1"/>
  <headerFooter alignWithMargins="0">
    <oddFooter>&amp;R&amp;P</oddFooter>
  </headerFooter>
  <rowBreaks count="2" manualBreakCount="2">
    <brk id="117" max="11" man="1"/>
    <brk id="12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20"/>
  <sheetViews>
    <sheetView showZeros="0" workbookViewId="0">
      <pane xSplit="2" ySplit="9" topLeftCell="C13" activePane="bottomRight" state="frozen"/>
      <selection activeCell="F9" sqref="F9"/>
      <selection pane="topRight" activeCell="F9" sqref="F9"/>
      <selection pane="bottomLeft" activeCell="F9" sqref="F9"/>
      <selection pane="bottomRight" activeCell="B18" sqref="B18:K18"/>
    </sheetView>
  </sheetViews>
  <sheetFormatPr defaultColWidth="11.140625" defaultRowHeight="12.75" x14ac:dyDescent="0.2"/>
  <cols>
    <col min="1" max="1" width="8.85546875" style="38" customWidth="1"/>
    <col min="2" max="2" width="36.140625" style="43" customWidth="1"/>
    <col min="3" max="3" width="14.85546875" style="38" customWidth="1"/>
    <col min="4" max="4" width="13.85546875" style="38" customWidth="1"/>
    <col min="5" max="5" width="11.140625" style="38" customWidth="1"/>
    <col min="6" max="6" width="14.5703125" style="38" customWidth="1"/>
    <col min="7" max="7" width="15" style="38" customWidth="1"/>
    <col min="8" max="8" width="11.140625" style="38" customWidth="1"/>
    <col min="9" max="9" width="15.140625" style="38" customWidth="1"/>
    <col min="10" max="10" width="18.28515625" style="38" customWidth="1"/>
    <col min="11" max="11" width="11.140625" style="38"/>
    <col min="12" max="12" width="14.140625" style="38" bestFit="1" customWidth="1"/>
    <col min="13" max="16384" width="11.140625" style="38"/>
  </cols>
  <sheetData>
    <row r="1" spans="1:12" ht="15.75" x14ac:dyDescent="0.25">
      <c r="J1" s="338" t="s">
        <v>787</v>
      </c>
    </row>
    <row r="2" spans="1:12" ht="15.75" x14ac:dyDescent="0.25">
      <c r="J2" s="338" t="s">
        <v>782</v>
      </c>
    </row>
    <row r="3" spans="1:12" ht="15.75" x14ac:dyDescent="0.25">
      <c r="J3" s="338" t="s">
        <v>783</v>
      </c>
    </row>
    <row r="4" spans="1:12" ht="15.75" x14ac:dyDescent="0.25">
      <c r="A4" s="366" t="s">
        <v>268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spans="1:12" ht="15.75" x14ac:dyDescent="0.25">
      <c r="A5" s="366" t="s">
        <v>23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2" x14ac:dyDescent="0.2">
      <c r="A6" s="39"/>
      <c r="B6" s="39"/>
      <c r="C6" s="39"/>
      <c r="D6" s="39"/>
      <c r="E6" s="39"/>
      <c r="F6" s="39"/>
      <c r="G6" s="39"/>
      <c r="H6" s="39"/>
      <c r="I6" s="40" t="s">
        <v>269</v>
      </c>
      <c r="J6" s="39"/>
      <c r="K6" s="39"/>
    </row>
    <row r="7" spans="1:12" s="132" customFormat="1" ht="12" x14ac:dyDescent="0.2">
      <c r="A7" s="367" t="s">
        <v>67</v>
      </c>
      <c r="B7" s="368" t="s">
        <v>179</v>
      </c>
      <c r="C7" s="369" t="s">
        <v>503</v>
      </c>
      <c r="D7" s="369"/>
      <c r="E7" s="369"/>
      <c r="F7" s="369" t="s">
        <v>180</v>
      </c>
      <c r="G7" s="369"/>
      <c r="H7" s="369"/>
      <c r="I7" s="369" t="s">
        <v>505</v>
      </c>
      <c r="J7" s="369"/>
      <c r="K7" s="369"/>
    </row>
    <row r="8" spans="1:12" s="132" customFormat="1" ht="12.95" customHeight="1" x14ac:dyDescent="0.2">
      <c r="A8" s="367"/>
      <c r="B8" s="368"/>
      <c r="C8" s="355" t="s">
        <v>557</v>
      </c>
      <c r="D8" s="355" t="s">
        <v>506</v>
      </c>
      <c r="E8" s="355" t="s">
        <v>507</v>
      </c>
      <c r="F8" s="355" t="s">
        <v>557</v>
      </c>
      <c r="G8" s="355" t="s">
        <v>506</v>
      </c>
      <c r="H8" s="355" t="s">
        <v>508</v>
      </c>
      <c r="I8" s="355" t="s">
        <v>557</v>
      </c>
      <c r="J8" s="355" t="s">
        <v>506</v>
      </c>
      <c r="K8" s="355" t="s">
        <v>508</v>
      </c>
    </row>
    <row r="9" spans="1:12" s="132" customFormat="1" ht="42.95" customHeight="1" x14ac:dyDescent="0.2">
      <c r="A9" s="367"/>
      <c r="B9" s="368"/>
      <c r="C9" s="355"/>
      <c r="D9" s="355"/>
      <c r="E9" s="355"/>
      <c r="F9" s="355"/>
      <c r="G9" s="355"/>
      <c r="H9" s="355"/>
      <c r="I9" s="355"/>
      <c r="J9" s="355"/>
      <c r="K9" s="355"/>
    </row>
    <row r="10" spans="1:12" s="41" customFormat="1" ht="68.45" customHeight="1" x14ac:dyDescent="0.2">
      <c r="A10" s="24" t="s">
        <v>528</v>
      </c>
      <c r="B10" s="202" t="s">
        <v>351</v>
      </c>
      <c r="C10" s="48">
        <f>C11+C12</f>
        <v>13217000</v>
      </c>
      <c r="D10" s="48">
        <f>D11+D12</f>
        <v>13217000</v>
      </c>
      <c r="E10" s="49">
        <f t="shared" ref="E10:E16" si="0">IF(C10=0,0,D10/C10*100)</f>
        <v>100</v>
      </c>
      <c r="F10" s="48">
        <f>F11+F12</f>
        <v>13245300</v>
      </c>
      <c r="G10" s="48">
        <f>G11+G12</f>
        <v>12210506</v>
      </c>
      <c r="H10" s="49">
        <f t="shared" ref="H10:H15" si="1">IF(F10=0,0,G10/F10*100)</f>
        <v>92.187462722626137</v>
      </c>
      <c r="I10" s="48">
        <f>I11+I12</f>
        <v>26462300</v>
      </c>
      <c r="J10" s="48">
        <f>J11+J12</f>
        <v>25427506</v>
      </c>
      <c r="K10" s="49">
        <f t="shared" ref="K10:K16" si="2">IF(I10=0,0,J10/I10*100)</f>
        <v>96.089553818073256</v>
      </c>
      <c r="L10" s="76"/>
    </row>
    <row r="11" spans="1:12" ht="88.9" customHeight="1" x14ac:dyDescent="0.2">
      <c r="A11" s="50">
        <v>2718821</v>
      </c>
      <c r="B11" s="214" t="s">
        <v>245</v>
      </c>
      <c r="C11" s="29">
        <v>4717000</v>
      </c>
      <c r="D11" s="29">
        <v>4717000</v>
      </c>
      <c r="E11" s="53">
        <f t="shared" si="0"/>
        <v>100</v>
      </c>
      <c r="F11" s="29">
        <v>4645300</v>
      </c>
      <c r="G11" s="29">
        <v>3610506</v>
      </c>
      <c r="H11" s="53">
        <f t="shared" si="1"/>
        <v>77.723849912815098</v>
      </c>
      <c r="I11" s="54">
        <f>C11+F11</f>
        <v>9362300</v>
      </c>
      <c r="J11" s="55">
        <f>D11+G11</f>
        <v>8327506</v>
      </c>
      <c r="K11" s="53">
        <f t="shared" si="2"/>
        <v>88.947224506798534</v>
      </c>
    </row>
    <row r="12" spans="1:12" ht="47.25" x14ac:dyDescent="0.2">
      <c r="A12" s="50">
        <v>2718831</v>
      </c>
      <c r="B12" s="51" t="s">
        <v>707</v>
      </c>
      <c r="C12" s="29">
        <v>8500000</v>
      </c>
      <c r="D12" s="29">
        <v>8500000</v>
      </c>
      <c r="E12" s="53">
        <f t="shared" si="0"/>
        <v>100</v>
      </c>
      <c r="F12" s="29">
        <v>8600000</v>
      </c>
      <c r="G12" s="29">
        <v>8600000</v>
      </c>
      <c r="H12" s="53">
        <f t="shared" si="1"/>
        <v>100</v>
      </c>
      <c r="I12" s="54">
        <f>C12+F12</f>
        <v>17100000</v>
      </c>
      <c r="J12" s="55">
        <f>D12+G12</f>
        <v>17100000</v>
      </c>
      <c r="K12" s="53">
        <f t="shared" si="2"/>
        <v>100</v>
      </c>
    </row>
    <row r="13" spans="1:12" s="41" customFormat="1" ht="36" customHeight="1" x14ac:dyDescent="0.2">
      <c r="A13" s="46">
        <v>3710000</v>
      </c>
      <c r="B13" s="47" t="s">
        <v>603</v>
      </c>
      <c r="C13" s="57">
        <f>SUM(C14:C15)</f>
        <v>0</v>
      </c>
      <c r="D13" s="57">
        <f>SUM(D14:D15)</f>
        <v>0</v>
      </c>
      <c r="E13" s="49">
        <f t="shared" si="0"/>
        <v>0</v>
      </c>
      <c r="F13" s="57">
        <f>SUM(F14:F15)</f>
        <v>-10851772</v>
      </c>
      <c r="G13" s="57">
        <f>SUM(G14:G15)</f>
        <v>-10755101.18</v>
      </c>
      <c r="H13" s="49">
        <f t="shared" si="1"/>
        <v>99.109170188979263</v>
      </c>
      <c r="I13" s="57">
        <f>SUM(I14:I15)</f>
        <v>-10851772</v>
      </c>
      <c r="J13" s="57">
        <f>SUM(J14:J15)</f>
        <v>-10755101.18</v>
      </c>
      <c r="K13" s="49">
        <f t="shared" si="2"/>
        <v>99.109170188979263</v>
      </c>
    </row>
    <row r="14" spans="1:12" ht="99.6" customHeight="1" x14ac:dyDescent="0.2">
      <c r="A14" s="50">
        <v>3718822</v>
      </c>
      <c r="B14" s="51" t="s">
        <v>246</v>
      </c>
      <c r="C14" s="58"/>
      <c r="D14" s="58"/>
      <c r="E14" s="53">
        <f t="shared" si="0"/>
        <v>0</v>
      </c>
      <c r="F14" s="29">
        <v>-2300000</v>
      </c>
      <c r="G14" s="29">
        <v>-2203329.1800000002</v>
      </c>
      <c r="H14" s="53">
        <f t="shared" si="1"/>
        <v>95.796920869565227</v>
      </c>
      <c r="I14" s="54">
        <f>C14+F14</f>
        <v>-2300000</v>
      </c>
      <c r="J14" s="55">
        <f>D14+G14</f>
        <v>-2203329.1800000002</v>
      </c>
      <c r="K14" s="53">
        <f t="shared" si="2"/>
        <v>95.796920869565227</v>
      </c>
    </row>
    <row r="15" spans="1:12" ht="49.9" customHeight="1" x14ac:dyDescent="0.2">
      <c r="A15" s="50">
        <v>3718832</v>
      </c>
      <c r="B15" s="51" t="s">
        <v>708</v>
      </c>
      <c r="C15" s="58"/>
      <c r="D15" s="58"/>
      <c r="E15" s="53">
        <f t="shared" si="0"/>
        <v>0</v>
      </c>
      <c r="F15" s="29">
        <v>-8551772</v>
      </c>
      <c r="G15" s="29">
        <v>-8551772</v>
      </c>
      <c r="H15" s="53">
        <f t="shared" si="1"/>
        <v>100</v>
      </c>
      <c r="I15" s="54">
        <f>C15+F15</f>
        <v>-8551772</v>
      </c>
      <c r="J15" s="55">
        <f>D15+G15</f>
        <v>-8551772</v>
      </c>
      <c r="K15" s="53">
        <f t="shared" si="2"/>
        <v>100</v>
      </c>
    </row>
    <row r="16" spans="1:12" ht="15.75" x14ac:dyDescent="0.2">
      <c r="A16" s="59"/>
      <c r="B16" s="60" t="s">
        <v>709</v>
      </c>
      <c r="C16" s="57">
        <f>C10+C13</f>
        <v>13217000</v>
      </c>
      <c r="D16" s="57">
        <f>D10+D13</f>
        <v>13217000</v>
      </c>
      <c r="E16" s="49">
        <f t="shared" si="0"/>
        <v>100</v>
      </c>
      <c r="F16" s="57">
        <f>F10+F13</f>
        <v>2393528</v>
      </c>
      <c r="G16" s="57">
        <f>G10+G13</f>
        <v>1455404.8200000003</v>
      </c>
      <c r="H16" s="49"/>
      <c r="I16" s="57">
        <f>I10+I13</f>
        <v>15610528</v>
      </c>
      <c r="J16" s="57">
        <f>J10+J13</f>
        <v>14672404.82</v>
      </c>
      <c r="K16" s="49">
        <f t="shared" si="2"/>
        <v>93.990445550592526</v>
      </c>
    </row>
    <row r="17" spans="1:11" x14ac:dyDescent="0.2">
      <c r="A17" s="42"/>
    </row>
    <row r="18" spans="1:11" ht="18.75" x14ac:dyDescent="0.3">
      <c r="B18" s="339" t="s">
        <v>784</v>
      </c>
      <c r="C18"/>
      <c r="D18" s="340"/>
      <c r="E18" s="340"/>
      <c r="F18"/>
      <c r="G18"/>
      <c r="H18" s="72"/>
      <c r="I18"/>
      <c r="J18" s="352" t="s">
        <v>785</v>
      </c>
      <c r="K18" s="352"/>
    </row>
    <row r="19" spans="1:11" x14ac:dyDescent="0.2">
      <c r="D19" s="45"/>
      <c r="F19" s="44"/>
    </row>
    <row r="20" spans="1:11" x14ac:dyDescent="0.2">
      <c r="J20" s="44"/>
    </row>
  </sheetData>
  <mergeCells count="17">
    <mergeCell ref="A4:K4"/>
    <mergeCell ref="A7:A9"/>
    <mergeCell ref="B7:B9"/>
    <mergeCell ref="C7:E7"/>
    <mergeCell ref="F7:H7"/>
    <mergeCell ref="I7:K7"/>
    <mergeCell ref="C8:C9"/>
    <mergeCell ref="D8:D9"/>
    <mergeCell ref="I8:I9"/>
    <mergeCell ref="A5:K5"/>
    <mergeCell ref="J18:K18"/>
    <mergeCell ref="J8:J9"/>
    <mergeCell ref="K8:K9"/>
    <mergeCell ref="E8:E9"/>
    <mergeCell ref="F8:F9"/>
    <mergeCell ref="G8:G9"/>
    <mergeCell ref="H8:H9"/>
  </mergeCells>
  <phoneticPr fontId="0" type="noConversion"/>
  <pageMargins left="0.19685039370078741" right="0.19685039370078741" top="0.78740157480314965" bottom="0.23622047244094491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21"/>
  <sheetViews>
    <sheetView showZeros="0" zoomScaleNormal="100" workbookViewId="0">
      <pane xSplit="1" ySplit="9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F1" sqref="F1"/>
    </sheetView>
  </sheetViews>
  <sheetFormatPr defaultColWidth="10.140625" defaultRowHeight="12.75" x14ac:dyDescent="0.2"/>
  <cols>
    <col min="1" max="1" width="33.28515625" style="39" customWidth="1"/>
    <col min="2" max="2" width="17.85546875" style="39" customWidth="1"/>
    <col min="3" max="4" width="17.42578125" style="39" customWidth="1"/>
    <col min="5" max="5" width="16.7109375" style="39" customWidth="1"/>
    <col min="6" max="6" width="17.42578125" style="39" customWidth="1"/>
    <col min="7" max="7" width="16.85546875" style="39" customWidth="1"/>
    <col min="8" max="8" width="13.42578125" style="39" bestFit="1" customWidth="1"/>
    <col min="9" max="16384" width="10.140625" style="39"/>
  </cols>
  <sheetData>
    <row r="1" spans="1:7" ht="15.75" x14ac:dyDescent="0.25">
      <c r="F1" s="338" t="s">
        <v>788</v>
      </c>
    </row>
    <row r="2" spans="1:7" ht="15.75" x14ac:dyDescent="0.25">
      <c r="F2" s="338" t="s">
        <v>782</v>
      </c>
    </row>
    <row r="3" spans="1:7" ht="15.75" x14ac:dyDescent="0.25">
      <c r="F3" s="338" t="s">
        <v>783</v>
      </c>
    </row>
    <row r="4" spans="1:7" ht="12.75" customHeight="1" x14ac:dyDescent="0.25">
      <c r="A4" s="366" t="s">
        <v>710</v>
      </c>
      <c r="B4" s="366"/>
      <c r="C4" s="366"/>
      <c r="D4" s="366"/>
      <c r="E4" s="366"/>
      <c r="F4" s="366"/>
      <c r="G4" s="366"/>
    </row>
    <row r="5" spans="1:7" ht="12.75" customHeight="1" x14ac:dyDescent="0.2">
      <c r="A5" s="370" t="s">
        <v>23</v>
      </c>
      <c r="B5" s="370"/>
      <c r="C5" s="370"/>
      <c r="D5" s="370"/>
      <c r="E5" s="370"/>
      <c r="F5" s="370"/>
      <c r="G5" s="370"/>
    </row>
    <row r="6" spans="1:7" x14ac:dyDescent="0.2">
      <c r="G6" s="40" t="s">
        <v>269</v>
      </c>
    </row>
    <row r="7" spans="1:7" ht="14.25" x14ac:dyDescent="0.2">
      <c r="A7" s="372" t="s">
        <v>711</v>
      </c>
      <c r="B7" s="371" t="s">
        <v>503</v>
      </c>
      <c r="C7" s="371"/>
      <c r="D7" s="371" t="s">
        <v>180</v>
      </c>
      <c r="E7" s="371"/>
      <c r="F7" s="371" t="s">
        <v>505</v>
      </c>
      <c r="G7" s="371"/>
    </row>
    <row r="8" spans="1:7" ht="15" customHeight="1" x14ac:dyDescent="0.2">
      <c r="A8" s="372"/>
      <c r="B8" s="373" t="s">
        <v>557</v>
      </c>
      <c r="C8" s="373" t="s">
        <v>506</v>
      </c>
      <c r="D8" s="373" t="s">
        <v>326</v>
      </c>
      <c r="E8" s="373" t="s">
        <v>506</v>
      </c>
      <c r="F8" s="373" t="s">
        <v>557</v>
      </c>
      <c r="G8" s="373" t="s">
        <v>506</v>
      </c>
    </row>
    <row r="9" spans="1:7" ht="35.1" customHeight="1" x14ac:dyDescent="0.2">
      <c r="A9" s="372"/>
      <c r="B9" s="373"/>
      <c r="C9" s="373"/>
      <c r="D9" s="373"/>
      <c r="E9" s="373"/>
      <c r="F9" s="373"/>
      <c r="G9" s="373"/>
    </row>
    <row r="10" spans="1:7" ht="15.75" x14ac:dyDescent="0.2">
      <c r="A10" s="60" t="s">
        <v>712</v>
      </c>
      <c r="B10" s="63">
        <f>Доходи!C113-Видатки!C210-Кредитування!C16</f>
        <v>275028565.8499999</v>
      </c>
      <c r="C10" s="63">
        <f>Доходи!D113-Видатки!D210-Кредитування!D16</f>
        <v>313681810.40000033</v>
      </c>
      <c r="D10" s="63">
        <f>Доходи!F113-Видатки!F210-Кредитування!F16</f>
        <v>-561034990.71000004</v>
      </c>
      <c r="E10" s="113">
        <f>Доходи!H113-Видатки!H210-Кредитування!G16</f>
        <v>-383281129.19999975</v>
      </c>
      <c r="F10" s="63">
        <f>B10+D10</f>
        <v>-286006424.86000013</v>
      </c>
      <c r="G10" s="63">
        <f>C10+E10</f>
        <v>-69599318.799999416</v>
      </c>
    </row>
    <row r="11" spans="1:7" s="62" customFormat="1" ht="31.5" x14ac:dyDescent="0.2">
      <c r="A11" s="66" t="s">
        <v>448</v>
      </c>
      <c r="B11" s="64">
        <f t="shared" ref="B11:G11" si="0">B12-B13+B14+B15</f>
        <v>-275028565.85000002</v>
      </c>
      <c r="C11" s="64">
        <f t="shared" si="0"/>
        <v>-313681810.39999998</v>
      </c>
      <c r="D11" s="64">
        <f t="shared" si="0"/>
        <v>561034990.71000004</v>
      </c>
      <c r="E11" s="64">
        <f t="shared" si="0"/>
        <v>383281129.19999999</v>
      </c>
      <c r="F11" s="64">
        <f t="shared" si="0"/>
        <v>286006424.86000001</v>
      </c>
      <c r="G11" s="64">
        <f t="shared" si="0"/>
        <v>69599318.799999997</v>
      </c>
    </row>
    <row r="12" spans="1:7" ht="20.45" customHeight="1" x14ac:dyDescent="0.2">
      <c r="A12" s="67" t="s">
        <v>449</v>
      </c>
      <c r="B12" s="29">
        <v>216484987.02000001</v>
      </c>
      <c r="C12" s="29">
        <v>216484987.02000001</v>
      </c>
      <c r="D12" s="284">
        <v>79189234.790000007</v>
      </c>
      <c r="E12" s="284">
        <v>141860846.41</v>
      </c>
      <c r="F12" s="65">
        <f t="shared" ref="F12:G16" si="1">B12+D12</f>
        <v>295674221.81</v>
      </c>
      <c r="G12" s="65">
        <f t="shared" si="1"/>
        <v>358345833.43000001</v>
      </c>
    </row>
    <row r="13" spans="1:7" ht="21" customHeight="1" x14ac:dyDescent="0.2">
      <c r="A13" s="68" t="s">
        <v>450</v>
      </c>
      <c r="B13" s="29">
        <v>5002928.18</v>
      </c>
      <c r="C13" s="29">
        <v>67447832.090000004</v>
      </c>
      <c r="D13" s="284">
        <v>2600674.6800000002</v>
      </c>
      <c r="E13" s="284">
        <v>219051387.28</v>
      </c>
      <c r="F13" s="65">
        <f t="shared" si="1"/>
        <v>7603602.8599999994</v>
      </c>
      <c r="G13" s="65">
        <f t="shared" si="1"/>
        <v>286499219.37</v>
      </c>
    </row>
    <row r="14" spans="1:7" ht="21" customHeight="1" x14ac:dyDescent="0.2">
      <c r="A14" s="218" t="s">
        <v>452</v>
      </c>
      <c r="B14" s="29">
        <v>-2054025.69</v>
      </c>
      <c r="C14" s="29">
        <v>-2056876.25</v>
      </c>
      <c r="D14" s="284">
        <v>-10168.4</v>
      </c>
      <c r="E14" s="284">
        <v>-190419.01</v>
      </c>
      <c r="F14" s="65">
        <f t="shared" si="1"/>
        <v>-2064194.0899999999</v>
      </c>
      <c r="G14" s="65">
        <f t="shared" si="1"/>
        <v>-2247295.2599999998</v>
      </c>
    </row>
    <row r="15" spans="1:7" ht="67.150000000000006" customHeight="1" x14ac:dyDescent="0.2">
      <c r="A15" s="68" t="s">
        <v>451</v>
      </c>
      <c r="B15" s="29">
        <v>-484456599</v>
      </c>
      <c r="C15" s="29">
        <v>-460662089.07999998</v>
      </c>
      <c r="D15" s="29">
        <v>484456599</v>
      </c>
      <c r="E15" s="29">
        <v>460662089.07999998</v>
      </c>
      <c r="F15" s="65">
        <f t="shared" si="1"/>
        <v>0</v>
      </c>
      <c r="G15" s="65">
        <f t="shared" si="1"/>
        <v>0</v>
      </c>
    </row>
    <row r="16" spans="1:7" ht="24" hidden="1" customHeight="1" x14ac:dyDescent="0.2">
      <c r="A16" s="68" t="s">
        <v>452</v>
      </c>
      <c r="B16" s="130"/>
      <c r="C16" s="131"/>
      <c r="D16" s="130"/>
      <c r="E16" s="112"/>
      <c r="F16" s="65">
        <f t="shared" si="1"/>
        <v>0</v>
      </c>
      <c r="G16" s="65">
        <f t="shared" si="1"/>
        <v>0</v>
      </c>
    </row>
    <row r="17" spans="1:8" x14ac:dyDescent="0.2">
      <c r="D17" s="61"/>
    </row>
    <row r="18" spans="1:8" x14ac:dyDescent="0.2">
      <c r="B18" s="61"/>
      <c r="F18" s="61"/>
      <c r="G18" s="61"/>
    </row>
    <row r="19" spans="1:8" ht="18.75" x14ac:dyDescent="0.3">
      <c r="A19" s="339" t="s">
        <v>784</v>
      </c>
      <c r="B19"/>
      <c r="C19" s="340"/>
      <c r="D19" s="340"/>
      <c r="E19"/>
      <c r="F19" s="352" t="s">
        <v>785</v>
      </c>
      <c r="G19" s="352"/>
      <c r="H19"/>
    </row>
    <row r="21" spans="1:8" x14ac:dyDescent="0.2">
      <c r="C21" s="285"/>
    </row>
  </sheetData>
  <mergeCells count="13">
    <mergeCell ref="F19:G19"/>
    <mergeCell ref="E8:E9"/>
    <mergeCell ref="D8:D9"/>
    <mergeCell ref="A4:G4"/>
    <mergeCell ref="A5:G5"/>
    <mergeCell ref="B7:C7"/>
    <mergeCell ref="D7:E7"/>
    <mergeCell ref="A7:A9"/>
    <mergeCell ref="F8:F9"/>
    <mergeCell ref="G8:G9"/>
    <mergeCell ref="B8:B9"/>
    <mergeCell ref="F7:G7"/>
    <mergeCell ref="C8:C9"/>
  </mergeCells>
  <phoneticPr fontId="48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Q153"/>
  <sheetViews>
    <sheetView showZeros="0" view="pageBreakPreview" zoomScale="60" zoomScaleNormal="100" workbookViewId="0">
      <pane xSplit="2" ySplit="5" topLeftCell="C60" activePane="bottomRight" state="frozen"/>
      <selection pane="topRight" activeCell="C1" sqref="C1"/>
      <selection pane="bottomLeft" activeCell="A6" sqref="A6"/>
      <selection pane="bottomRight" activeCell="K72" sqref="K72"/>
    </sheetView>
  </sheetViews>
  <sheetFormatPr defaultRowHeight="12.75" x14ac:dyDescent="0.2"/>
  <cols>
    <col min="1" max="1" width="11.5703125" style="74" customWidth="1"/>
    <col min="2" max="2" width="38.28515625" style="1" customWidth="1"/>
    <col min="3" max="3" width="17.42578125" customWidth="1"/>
    <col min="4" max="4" width="17.28515625" customWidth="1"/>
    <col min="5" max="5" width="9.28515625" customWidth="1"/>
    <col min="6" max="6" width="16.5703125" customWidth="1"/>
    <col min="7" max="7" width="15.85546875" customWidth="1"/>
    <col min="8" max="8" width="17.28515625" customWidth="1"/>
    <col min="9" max="9" width="10.28515625" customWidth="1"/>
    <col min="10" max="10" width="16.28515625" customWidth="1"/>
    <col min="11" max="11" width="17.7109375" customWidth="1"/>
    <col min="12" max="12" width="18" customWidth="1"/>
    <col min="13" max="13" width="7.7109375" customWidth="1"/>
    <col min="14" max="14" width="15.85546875" customWidth="1"/>
    <col min="16" max="16" width="17.5703125" bestFit="1" customWidth="1"/>
    <col min="17" max="17" width="23" customWidth="1"/>
  </cols>
  <sheetData>
    <row r="1" spans="1:17" ht="15.75" x14ac:dyDescent="0.25">
      <c r="A1" s="353" t="s">
        <v>24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7" ht="15.75" x14ac:dyDescent="0.2">
      <c r="D2" s="226"/>
      <c r="F2" s="72"/>
      <c r="H2" s="99"/>
      <c r="I2" s="72"/>
      <c r="M2" s="7" t="s">
        <v>884</v>
      </c>
    </row>
    <row r="3" spans="1:17" ht="16.899999999999999" customHeight="1" x14ac:dyDescent="0.2">
      <c r="A3" s="378" t="s">
        <v>501</v>
      </c>
      <c r="B3" s="379" t="s">
        <v>502</v>
      </c>
      <c r="C3" s="376" t="s">
        <v>503</v>
      </c>
      <c r="D3" s="376"/>
      <c r="E3" s="376"/>
      <c r="F3" s="376"/>
      <c r="G3" s="376" t="s">
        <v>504</v>
      </c>
      <c r="H3" s="376"/>
      <c r="I3" s="376"/>
      <c r="J3" s="376"/>
      <c r="K3" s="376" t="s">
        <v>505</v>
      </c>
      <c r="L3" s="376"/>
      <c r="M3" s="376"/>
      <c r="N3" s="376"/>
    </row>
    <row r="4" spans="1:17" ht="28.15" customHeight="1" x14ac:dyDescent="0.2">
      <c r="A4" s="378"/>
      <c r="B4" s="379"/>
      <c r="C4" s="374">
        <v>44927</v>
      </c>
      <c r="D4" s="374">
        <v>45292</v>
      </c>
      <c r="E4" s="375" t="s">
        <v>247</v>
      </c>
      <c r="F4" s="377" t="s">
        <v>157</v>
      </c>
      <c r="G4" s="374">
        <v>44927</v>
      </c>
      <c r="H4" s="374">
        <v>45292</v>
      </c>
      <c r="I4" s="375" t="s">
        <v>247</v>
      </c>
      <c r="J4" s="377" t="s">
        <v>157</v>
      </c>
      <c r="K4" s="374">
        <v>44927</v>
      </c>
      <c r="L4" s="374">
        <v>45292</v>
      </c>
      <c r="M4" s="375" t="s">
        <v>247</v>
      </c>
      <c r="N4" s="377" t="s">
        <v>157</v>
      </c>
    </row>
    <row r="5" spans="1:17" ht="27.6" customHeight="1" x14ac:dyDescent="0.2">
      <c r="A5" s="378"/>
      <c r="B5" s="379"/>
      <c r="C5" s="375"/>
      <c r="D5" s="375"/>
      <c r="E5" s="375"/>
      <c r="F5" s="377"/>
      <c r="G5" s="375"/>
      <c r="H5" s="375"/>
      <c r="I5" s="375"/>
      <c r="J5" s="377"/>
      <c r="K5" s="375"/>
      <c r="L5" s="375"/>
      <c r="M5" s="375"/>
      <c r="N5" s="377"/>
    </row>
    <row r="6" spans="1:17" s="2" customFormat="1" ht="24" customHeight="1" x14ac:dyDescent="0.2">
      <c r="A6" s="179"/>
      <c r="B6" s="221" t="s">
        <v>158</v>
      </c>
      <c r="C6" s="222">
        <f>C36+C37</f>
        <v>2198324652.7799997</v>
      </c>
      <c r="D6" s="222">
        <f t="shared" ref="D6:L6" si="0">D36+D37</f>
        <v>2375393455.8699999</v>
      </c>
      <c r="E6" s="227">
        <f>IF(C6=0,0,D6/C6*100)</f>
        <v>108.05471579759973</v>
      </c>
      <c r="F6" s="155">
        <f>D6-C6</f>
        <v>177068803.09000015</v>
      </c>
      <c r="G6" s="222">
        <f t="shared" si="0"/>
        <v>353085088.44</v>
      </c>
      <c r="H6" s="222">
        <f t="shared" si="0"/>
        <v>831324935.64999998</v>
      </c>
      <c r="I6" s="223">
        <f>IF(G6=0,0,H6/G6*100)</f>
        <v>235.44606183256241</v>
      </c>
      <c r="J6" s="156">
        <f>H6-G6</f>
        <v>478239847.20999998</v>
      </c>
      <c r="K6" s="222">
        <f t="shared" si="0"/>
        <v>2551409741.2199998</v>
      </c>
      <c r="L6" s="222">
        <f t="shared" si="0"/>
        <v>3206718391.52</v>
      </c>
      <c r="M6" s="227">
        <f>IF(K6=0,0,L6/K6*100)</f>
        <v>125.6841792093595</v>
      </c>
      <c r="N6" s="154">
        <f>L6-K6</f>
        <v>655308650.30000019</v>
      </c>
    </row>
    <row r="7" spans="1:17" s="2" customFormat="1" ht="22.15" customHeight="1" x14ac:dyDescent="0.2">
      <c r="A7" s="136">
        <v>10000000</v>
      </c>
      <c r="B7" s="137" t="s">
        <v>772</v>
      </c>
      <c r="C7" s="138">
        <f>C8+C11+C13+C16</f>
        <v>1377405288.5799999</v>
      </c>
      <c r="D7" s="138">
        <f>D8+D11+D13+D16</f>
        <v>1544888453.47</v>
      </c>
      <c r="E7" s="228">
        <f>IF(C7=0,0,D7/C7*100)</f>
        <v>112.1593234960396</v>
      </c>
      <c r="F7" s="139">
        <f t="shared" ref="F7:F70" si="1">D7-C7</f>
        <v>167483164.8900001</v>
      </c>
      <c r="G7" s="138">
        <f>G8+G11+G13+G16</f>
        <v>4815707.5999999996</v>
      </c>
      <c r="H7" s="138">
        <f>H8+H11+H13+H16</f>
        <v>5752179.7399999993</v>
      </c>
      <c r="I7" s="224">
        <f>IF(G7=0,0,H7/G7*100)</f>
        <v>119.44620018042622</v>
      </c>
      <c r="J7" s="140">
        <f t="shared" ref="J7:J70" si="2">H7-G7</f>
        <v>936472.13999999966</v>
      </c>
      <c r="K7" s="138">
        <f>K8+K11+K13+K16</f>
        <v>1382220996.1799998</v>
      </c>
      <c r="L7" s="138">
        <f>L8+L11+L13+L16</f>
        <v>1550640633.21</v>
      </c>
      <c r="M7" s="228">
        <f>IF(K7=0,0,L7/K7*100)</f>
        <v>112.18471123615225</v>
      </c>
      <c r="N7" s="141">
        <f t="shared" ref="N7:N70" si="3">L7-K7</f>
        <v>168419637.03000021</v>
      </c>
      <c r="Q7" s="106"/>
    </row>
    <row r="8" spans="1:17" s="2" customFormat="1" ht="54.6" customHeight="1" x14ac:dyDescent="0.2">
      <c r="A8" s="136">
        <v>11000000</v>
      </c>
      <c r="B8" s="137" t="s">
        <v>773</v>
      </c>
      <c r="C8" s="138">
        <f>SUM(C9:C10)</f>
        <v>1363453503.22</v>
      </c>
      <c r="D8" s="138">
        <f>SUM(D9:D10)</f>
        <v>1527321129.9400001</v>
      </c>
      <c r="E8" s="228">
        <f>IF(C8=0,0,D8/C8*100)</f>
        <v>112.01857095478518</v>
      </c>
      <c r="F8" s="139">
        <f t="shared" si="1"/>
        <v>163867626.72000003</v>
      </c>
      <c r="G8" s="138">
        <f>SUM(G9:G10)</f>
        <v>0</v>
      </c>
      <c r="H8" s="138">
        <f>SUM(H9:H10)</f>
        <v>0</v>
      </c>
      <c r="I8" s="224">
        <f t="shared" ref="I8:I54" si="4">IF(G8=0,0,H8/G8*100)</f>
        <v>0</v>
      </c>
      <c r="J8" s="140">
        <f t="shared" si="2"/>
        <v>0</v>
      </c>
      <c r="K8" s="138">
        <f>SUM(K9:K10)</f>
        <v>1363453503.22</v>
      </c>
      <c r="L8" s="138">
        <f>SUM(L9:L10)</f>
        <v>1527321129.9400001</v>
      </c>
      <c r="M8" s="228">
        <f>IF(K8=0,0,L8/K8*100)</f>
        <v>112.01857095478518</v>
      </c>
      <c r="N8" s="141">
        <f t="shared" si="3"/>
        <v>163867626.72000003</v>
      </c>
      <c r="P8" s="106"/>
    </row>
    <row r="9" spans="1:17" s="73" customFormat="1" ht="38.450000000000003" customHeight="1" x14ac:dyDescent="0.2">
      <c r="A9" s="142">
        <v>11010000</v>
      </c>
      <c r="B9" s="143" t="s">
        <v>774</v>
      </c>
      <c r="C9" s="11">
        <v>1290197342.3299999</v>
      </c>
      <c r="D9" s="209">
        <v>1436888800.54</v>
      </c>
      <c r="E9" s="229">
        <f>IF(C9=0,0,D9/C9*100)</f>
        <v>111.36969155006058</v>
      </c>
      <c r="F9" s="145">
        <f t="shared" si="1"/>
        <v>146691458.21000004</v>
      </c>
      <c r="G9" s="11"/>
      <c r="H9" s="11">
        <v>0</v>
      </c>
      <c r="I9" s="225">
        <f t="shared" si="4"/>
        <v>0</v>
      </c>
      <c r="J9" s="146">
        <f t="shared" si="2"/>
        <v>0</v>
      </c>
      <c r="K9" s="11">
        <f t="shared" ref="K9:L12" si="5">C9+G9</f>
        <v>1290197342.3299999</v>
      </c>
      <c r="L9" s="11">
        <f t="shared" si="5"/>
        <v>1436888800.54</v>
      </c>
      <c r="M9" s="229">
        <f>IF(K9=0,0,L9/K9*100)</f>
        <v>111.36969155006058</v>
      </c>
      <c r="N9" s="147">
        <f t="shared" si="3"/>
        <v>146691458.21000004</v>
      </c>
      <c r="P9" s="117"/>
    </row>
    <row r="10" spans="1:17" s="73" customFormat="1" ht="21.6" customHeight="1" x14ac:dyDescent="0.2">
      <c r="A10" s="142">
        <v>11020000</v>
      </c>
      <c r="B10" s="143" t="s">
        <v>761</v>
      </c>
      <c r="C10" s="11">
        <v>73256160.890000001</v>
      </c>
      <c r="D10" s="209">
        <v>90432329.400000006</v>
      </c>
      <c r="E10" s="229">
        <f t="shared" ref="E10:E52" si="6">IF(C10=0,0,D10/C10*100)</f>
        <v>123.44672216141848</v>
      </c>
      <c r="F10" s="145">
        <f t="shared" si="1"/>
        <v>17176168.510000005</v>
      </c>
      <c r="G10" s="11"/>
      <c r="H10" s="11">
        <v>0</v>
      </c>
      <c r="I10" s="225">
        <f t="shared" si="4"/>
        <v>0</v>
      </c>
      <c r="J10" s="146">
        <f t="shared" si="2"/>
        <v>0</v>
      </c>
      <c r="K10" s="11">
        <f t="shared" si="5"/>
        <v>73256160.890000001</v>
      </c>
      <c r="L10" s="11">
        <f t="shared" si="5"/>
        <v>90432329.400000006</v>
      </c>
      <c r="M10" s="229">
        <f t="shared" ref="M10:M54" si="7">IF(K10=0,0,L10/K10*100)</f>
        <v>123.44672216141848</v>
      </c>
      <c r="N10" s="147">
        <f t="shared" si="3"/>
        <v>17176168.510000005</v>
      </c>
    </row>
    <row r="11" spans="1:17" s="73" customFormat="1" ht="30" customHeight="1" x14ac:dyDescent="0.2">
      <c r="A11" s="136">
        <v>12000000</v>
      </c>
      <c r="B11" s="137" t="s">
        <v>471</v>
      </c>
      <c r="C11" s="12">
        <f>C12</f>
        <v>0</v>
      </c>
      <c r="D11" s="12">
        <f>D12</f>
        <v>0</v>
      </c>
      <c r="E11" s="229">
        <f>IF(C11=0,0,D11/C11*100)</f>
        <v>0</v>
      </c>
      <c r="F11" s="145">
        <f>D11-C11</f>
        <v>0</v>
      </c>
      <c r="G11" s="13">
        <f>G12</f>
        <v>524.51</v>
      </c>
      <c r="H11" s="13">
        <f>H12</f>
        <v>268.3</v>
      </c>
      <c r="I11" s="224">
        <f>IF(G11=0,0,H11/G11*100)</f>
        <v>51.152504242054498</v>
      </c>
      <c r="J11" s="140">
        <f>H11-G11</f>
        <v>-256.20999999999998</v>
      </c>
      <c r="K11" s="9">
        <f t="shared" si="5"/>
        <v>524.51</v>
      </c>
      <c r="L11" s="9">
        <f t="shared" si="5"/>
        <v>268.3</v>
      </c>
      <c r="M11" s="228">
        <f>IF(K11=0,0,L11/K11*100)</f>
        <v>51.152504242054498</v>
      </c>
      <c r="N11" s="141">
        <f>L11-K11</f>
        <v>-256.20999999999998</v>
      </c>
    </row>
    <row r="12" spans="1:17" s="73" customFormat="1" ht="57" customHeight="1" x14ac:dyDescent="0.2">
      <c r="A12" s="129">
        <v>12020900</v>
      </c>
      <c r="B12" s="4" t="s">
        <v>5</v>
      </c>
      <c r="C12" s="12"/>
      <c r="D12" s="12"/>
      <c r="E12" s="229">
        <f>IF(C12=0,0,D12/C12*100)</f>
        <v>0</v>
      </c>
      <c r="F12" s="145">
        <f>D12-C12</f>
        <v>0</v>
      </c>
      <c r="G12" s="12">
        <v>524.51</v>
      </c>
      <c r="H12" s="209">
        <v>268.3</v>
      </c>
      <c r="I12" s="225">
        <f>IF(G12=0,0,H12/G12*100)</f>
        <v>51.152504242054498</v>
      </c>
      <c r="J12" s="146">
        <f>H12-G12</f>
        <v>-256.20999999999998</v>
      </c>
      <c r="K12" s="11">
        <f t="shared" si="5"/>
        <v>524.51</v>
      </c>
      <c r="L12" s="11">
        <f t="shared" si="5"/>
        <v>268.3</v>
      </c>
      <c r="M12" s="229">
        <f>IF(K12=0,0,L12/K12*100)</f>
        <v>51.152504242054498</v>
      </c>
      <c r="N12" s="147">
        <f>L12-K12</f>
        <v>-256.20999999999998</v>
      </c>
    </row>
    <row r="13" spans="1:17" s="2" customFormat="1" ht="59.45" customHeight="1" x14ac:dyDescent="0.2">
      <c r="A13" s="136">
        <v>13000000</v>
      </c>
      <c r="B13" s="137" t="s">
        <v>127</v>
      </c>
      <c r="C13" s="138">
        <f>SUM(C14:C15)</f>
        <v>13951785.359999999</v>
      </c>
      <c r="D13" s="138">
        <f>SUM(D14:D15)</f>
        <v>17567323.530000001</v>
      </c>
      <c r="E13" s="228">
        <f t="shared" si="6"/>
        <v>125.91451973140163</v>
      </c>
      <c r="F13" s="139">
        <f t="shared" si="1"/>
        <v>3615538.1700000018</v>
      </c>
      <c r="G13" s="138">
        <f>SUM(G14:G15)</f>
        <v>0</v>
      </c>
      <c r="H13" s="138">
        <f>SUM(H14:H15)</f>
        <v>0</v>
      </c>
      <c r="I13" s="224">
        <f t="shared" si="4"/>
        <v>0</v>
      </c>
      <c r="J13" s="140">
        <f t="shared" si="2"/>
        <v>0</v>
      </c>
      <c r="K13" s="138">
        <f>SUM(K14:K15)</f>
        <v>13951785.359999999</v>
      </c>
      <c r="L13" s="138">
        <f>SUM(L14:L15)</f>
        <v>17567323.530000001</v>
      </c>
      <c r="M13" s="228">
        <f t="shared" si="7"/>
        <v>125.91451973140163</v>
      </c>
      <c r="N13" s="141">
        <f t="shared" si="3"/>
        <v>3615538.1700000018</v>
      </c>
    </row>
    <row r="14" spans="1:17" s="73" customFormat="1" ht="39" customHeight="1" x14ac:dyDescent="0.2">
      <c r="A14" s="142">
        <v>13020000</v>
      </c>
      <c r="B14" s="143" t="s">
        <v>128</v>
      </c>
      <c r="C14" s="11">
        <v>7237794.9800000004</v>
      </c>
      <c r="D14" s="209">
        <v>8099863.9299999997</v>
      </c>
      <c r="E14" s="229">
        <f t="shared" si="6"/>
        <v>111.9106572151067</v>
      </c>
      <c r="F14" s="145">
        <f t="shared" si="1"/>
        <v>862068.94999999925</v>
      </c>
      <c r="G14" s="11"/>
      <c r="H14" s="11">
        <v>0</v>
      </c>
      <c r="I14" s="225">
        <f t="shared" si="4"/>
        <v>0</v>
      </c>
      <c r="J14" s="146">
        <f t="shared" si="2"/>
        <v>0</v>
      </c>
      <c r="K14" s="11">
        <f>C14+G14</f>
        <v>7237794.9800000004</v>
      </c>
      <c r="L14" s="11">
        <f>D14+H14</f>
        <v>8099863.9299999997</v>
      </c>
      <c r="M14" s="229">
        <f t="shared" si="7"/>
        <v>111.9106572151067</v>
      </c>
      <c r="N14" s="147">
        <f t="shared" si="3"/>
        <v>862068.94999999925</v>
      </c>
    </row>
    <row r="15" spans="1:17" s="73" customFormat="1" ht="31.5" x14ac:dyDescent="0.2">
      <c r="A15" s="142">
        <v>13030000</v>
      </c>
      <c r="B15" s="143" t="s">
        <v>513</v>
      </c>
      <c r="C15" s="11">
        <v>6713990.3799999999</v>
      </c>
      <c r="D15" s="209">
        <v>9467459.5999999996</v>
      </c>
      <c r="E15" s="229">
        <f t="shared" si="6"/>
        <v>141.01091994713283</v>
      </c>
      <c r="F15" s="145">
        <f t="shared" si="1"/>
        <v>2753469.2199999997</v>
      </c>
      <c r="G15" s="11"/>
      <c r="H15" s="11">
        <v>0</v>
      </c>
      <c r="I15" s="225">
        <f t="shared" si="4"/>
        <v>0</v>
      </c>
      <c r="J15" s="146">
        <f t="shared" si="2"/>
        <v>0</v>
      </c>
      <c r="K15" s="11">
        <f>C15+G15</f>
        <v>6713990.3799999999</v>
      </c>
      <c r="L15" s="11">
        <f>D15+H15</f>
        <v>9467459.5999999996</v>
      </c>
      <c r="M15" s="229">
        <f t="shared" si="7"/>
        <v>141.01091994713283</v>
      </c>
      <c r="N15" s="147">
        <f t="shared" si="3"/>
        <v>2753469.2199999997</v>
      </c>
    </row>
    <row r="16" spans="1:17" s="2" customFormat="1" ht="28.9" customHeight="1" x14ac:dyDescent="0.2">
      <c r="A16" s="136">
        <v>19000000</v>
      </c>
      <c r="B16" s="137" t="s">
        <v>516</v>
      </c>
      <c r="C16" s="13">
        <f>SUM(C17:C18)</f>
        <v>0</v>
      </c>
      <c r="D16" s="13">
        <f>SUM(D17:D18)</f>
        <v>0</v>
      </c>
      <c r="E16" s="228">
        <f t="shared" si="6"/>
        <v>0</v>
      </c>
      <c r="F16" s="139">
        <f t="shared" si="1"/>
        <v>0</v>
      </c>
      <c r="G16" s="13">
        <f>SUM(G17:G18)</f>
        <v>4815183.09</v>
      </c>
      <c r="H16" s="13">
        <f>SUM(H17:H18)</f>
        <v>5751911.4399999995</v>
      </c>
      <c r="I16" s="224">
        <f t="shared" si="4"/>
        <v>119.45363930076437</v>
      </c>
      <c r="J16" s="140">
        <f t="shared" si="2"/>
        <v>936728.34999999963</v>
      </c>
      <c r="K16" s="13">
        <f>SUM(K17:K18)</f>
        <v>4815183.09</v>
      </c>
      <c r="L16" s="13">
        <f>SUM(L17:L18)</f>
        <v>5751911.4399999995</v>
      </c>
      <c r="M16" s="228">
        <f t="shared" si="7"/>
        <v>119.45363930076437</v>
      </c>
      <c r="N16" s="141">
        <f t="shared" si="3"/>
        <v>936728.34999999963</v>
      </c>
    </row>
    <row r="17" spans="1:14" s="73" customFormat="1" ht="28.15" customHeight="1" x14ac:dyDescent="0.2">
      <c r="A17" s="142">
        <v>19010000</v>
      </c>
      <c r="B17" s="143" t="s">
        <v>517</v>
      </c>
      <c r="C17" s="12"/>
      <c r="D17" s="12">
        <v>0</v>
      </c>
      <c r="E17" s="229">
        <f t="shared" si="6"/>
        <v>0</v>
      </c>
      <c r="F17" s="145">
        <f t="shared" si="1"/>
        <v>0</v>
      </c>
      <c r="G17" s="12">
        <v>4825547.3499999996</v>
      </c>
      <c r="H17" s="209">
        <v>5746240.5599999996</v>
      </c>
      <c r="I17" s="225">
        <f t="shared" si="4"/>
        <v>119.07956016637161</v>
      </c>
      <c r="J17" s="146">
        <f t="shared" si="2"/>
        <v>920693.21</v>
      </c>
      <c r="K17" s="11">
        <f>C17+G17</f>
        <v>4825547.3499999996</v>
      </c>
      <c r="L17" s="11">
        <f>D17+H17</f>
        <v>5746240.5599999996</v>
      </c>
      <c r="M17" s="229">
        <f t="shared" si="7"/>
        <v>119.07956016637161</v>
      </c>
      <c r="N17" s="147">
        <f t="shared" si="3"/>
        <v>920693.21</v>
      </c>
    </row>
    <row r="18" spans="1:14" s="73" customFormat="1" ht="40.9" customHeight="1" x14ac:dyDescent="0.2">
      <c r="A18" s="142">
        <v>19050000</v>
      </c>
      <c r="B18" s="143" t="s">
        <v>965</v>
      </c>
      <c r="C18" s="12"/>
      <c r="D18" s="12">
        <v>0</v>
      </c>
      <c r="E18" s="229">
        <f t="shared" si="6"/>
        <v>0</v>
      </c>
      <c r="F18" s="145">
        <f t="shared" si="1"/>
        <v>0</v>
      </c>
      <c r="G18" s="12">
        <v>-10364.26</v>
      </c>
      <c r="H18" s="209">
        <v>5670.88</v>
      </c>
      <c r="I18" s="225">
        <f t="shared" si="4"/>
        <v>-54.715725001109583</v>
      </c>
      <c r="J18" s="146">
        <f t="shared" si="2"/>
        <v>16035.14</v>
      </c>
      <c r="K18" s="11">
        <f>C18+G18</f>
        <v>-10364.26</v>
      </c>
      <c r="L18" s="11">
        <f>D18+H18</f>
        <v>5670.88</v>
      </c>
      <c r="M18" s="229">
        <f t="shared" si="7"/>
        <v>-54.715725001109583</v>
      </c>
      <c r="N18" s="147">
        <f t="shared" si="3"/>
        <v>16035.14</v>
      </c>
    </row>
    <row r="19" spans="1:14" s="2" customFormat="1" ht="29.45" customHeight="1" x14ac:dyDescent="0.2">
      <c r="A19" s="136">
        <v>20000000</v>
      </c>
      <c r="B19" s="137" t="s">
        <v>966</v>
      </c>
      <c r="C19" s="138">
        <f>C25+C29+C32+C20</f>
        <v>40807106.189999998</v>
      </c>
      <c r="D19" s="138">
        <f>D25+D29+D32+D20</f>
        <v>44227904.930000007</v>
      </c>
      <c r="E19" s="228">
        <f t="shared" si="6"/>
        <v>108.38285058507357</v>
      </c>
      <c r="F19" s="139">
        <f t="shared" si="1"/>
        <v>3420798.7400000095</v>
      </c>
      <c r="G19" s="138">
        <f>G25+G29+G32+G20</f>
        <v>172071916.38000003</v>
      </c>
      <c r="H19" s="138">
        <f>H25+H29+H32+H20</f>
        <v>198783979.34999999</v>
      </c>
      <c r="I19" s="224">
        <f t="shared" si="4"/>
        <v>115.52377838985043</v>
      </c>
      <c r="J19" s="140">
        <f t="shared" si="2"/>
        <v>26712062.969999969</v>
      </c>
      <c r="K19" s="138">
        <f>K25+K29+K32+K20</f>
        <v>212879022.56999999</v>
      </c>
      <c r="L19" s="138">
        <f>L25+L29+L32+L20</f>
        <v>243011884.28</v>
      </c>
      <c r="M19" s="228">
        <f t="shared" si="7"/>
        <v>114.15492299157451</v>
      </c>
      <c r="N19" s="141">
        <f t="shared" si="3"/>
        <v>30132861.710000008</v>
      </c>
    </row>
    <row r="20" spans="1:14" s="73" customFormat="1" ht="39.6" customHeight="1" x14ac:dyDescent="0.2">
      <c r="A20" s="142">
        <v>21000000</v>
      </c>
      <c r="B20" s="143" t="s">
        <v>967</v>
      </c>
      <c r="C20" s="144">
        <v>894510.68</v>
      </c>
      <c r="D20" s="209">
        <v>-97874.4</v>
      </c>
      <c r="E20" s="229">
        <f t="shared" si="6"/>
        <v>-10.941669248711484</v>
      </c>
      <c r="F20" s="145">
        <f t="shared" si="1"/>
        <v>-992385.08000000007</v>
      </c>
      <c r="G20" s="144">
        <f>SUM(G21:G24)</f>
        <v>1066761.3</v>
      </c>
      <c r="H20" s="144">
        <f>SUM(H21:H24)</f>
        <v>404577.06</v>
      </c>
      <c r="I20" s="225">
        <f t="shared" si="4"/>
        <v>37.925734651228908</v>
      </c>
      <c r="J20" s="146">
        <f t="shared" si="2"/>
        <v>-662184.24</v>
      </c>
      <c r="K20" s="11">
        <f t="shared" ref="K20:L24" si="8">C20+G20</f>
        <v>1961271.98</v>
      </c>
      <c r="L20" s="11">
        <f t="shared" si="8"/>
        <v>306702.66000000003</v>
      </c>
      <c r="M20" s="229">
        <f t="shared" si="7"/>
        <v>15.637946349491008</v>
      </c>
      <c r="N20" s="147">
        <f t="shared" si="3"/>
        <v>-1654569.3199999998</v>
      </c>
    </row>
    <row r="21" spans="1:14" s="73" customFormat="1" ht="132" customHeight="1" x14ac:dyDescent="0.2">
      <c r="A21" s="142">
        <v>21010000</v>
      </c>
      <c r="B21" s="143" t="s">
        <v>968</v>
      </c>
      <c r="C21" s="11">
        <v>12191.32</v>
      </c>
      <c r="D21" s="209">
        <v>10993.6</v>
      </c>
      <c r="E21" s="229">
        <f t="shared" si="6"/>
        <v>90.175633155392532</v>
      </c>
      <c r="F21" s="145">
        <f t="shared" si="1"/>
        <v>-1197.7199999999993</v>
      </c>
      <c r="G21" s="11"/>
      <c r="H21" s="11"/>
      <c r="I21" s="225">
        <f t="shared" si="4"/>
        <v>0</v>
      </c>
      <c r="J21" s="146">
        <f t="shared" si="2"/>
        <v>0</v>
      </c>
      <c r="K21" s="11">
        <f t="shared" si="8"/>
        <v>12191.32</v>
      </c>
      <c r="L21" s="11">
        <f t="shared" si="8"/>
        <v>10993.6</v>
      </c>
      <c r="M21" s="229">
        <f t="shared" si="7"/>
        <v>90.175633155392532</v>
      </c>
      <c r="N21" s="147">
        <f t="shared" si="3"/>
        <v>-1197.7199999999993</v>
      </c>
    </row>
    <row r="22" spans="1:14" s="2" customFormat="1" ht="43.15" customHeight="1" x14ac:dyDescent="0.2">
      <c r="A22" s="136">
        <v>21050000</v>
      </c>
      <c r="B22" s="149" t="s">
        <v>970</v>
      </c>
      <c r="C22" s="9">
        <v>469300.86</v>
      </c>
      <c r="D22" s="9"/>
      <c r="E22" s="228">
        <f t="shared" si="6"/>
        <v>0</v>
      </c>
      <c r="F22" s="139">
        <f t="shared" si="1"/>
        <v>-469300.86</v>
      </c>
      <c r="G22" s="13"/>
      <c r="H22" s="13"/>
      <c r="I22" s="224">
        <f t="shared" si="4"/>
        <v>0</v>
      </c>
      <c r="J22" s="140">
        <f t="shared" si="2"/>
        <v>0</v>
      </c>
      <c r="K22" s="9">
        <f t="shared" si="8"/>
        <v>469300.86</v>
      </c>
      <c r="L22" s="9">
        <f t="shared" si="8"/>
        <v>0</v>
      </c>
      <c r="M22" s="228">
        <f t="shared" si="7"/>
        <v>0</v>
      </c>
      <c r="N22" s="141">
        <f t="shared" si="3"/>
        <v>-469300.86</v>
      </c>
    </row>
    <row r="23" spans="1:14" s="2" customFormat="1" ht="25.15" customHeight="1" x14ac:dyDescent="0.2">
      <c r="A23" s="128">
        <v>21080000</v>
      </c>
      <c r="B23" s="6" t="s">
        <v>962</v>
      </c>
      <c r="C23" s="9">
        <v>413018.5</v>
      </c>
      <c r="D23" s="215">
        <v>-108868</v>
      </c>
      <c r="E23" s="228">
        <f t="shared" si="6"/>
        <v>-26.359109821957126</v>
      </c>
      <c r="F23" s="139">
        <f t="shared" si="1"/>
        <v>-521886.5</v>
      </c>
      <c r="G23" s="13"/>
      <c r="H23" s="13"/>
      <c r="I23" s="224">
        <f t="shared" si="4"/>
        <v>0</v>
      </c>
      <c r="J23" s="140">
        <f t="shared" si="2"/>
        <v>0</v>
      </c>
      <c r="K23" s="9">
        <f t="shared" si="8"/>
        <v>413018.5</v>
      </c>
      <c r="L23" s="9">
        <f t="shared" si="8"/>
        <v>-108868</v>
      </c>
      <c r="M23" s="228">
        <f t="shared" si="7"/>
        <v>-26.359109821957126</v>
      </c>
      <c r="N23" s="141">
        <f t="shared" si="3"/>
        <v>-521886.5</v>
      </c>
    </row>
    <row r="24" spans="1:14" s="2" customFormat="1" ht="71.45" customHeight="1" x14ac:dyDescent="0.2">
      <c r="A24" s="136">
        <v>21110000</v>
      </c>
      <c r="B24" s="149" t="s">
        <v>971</v>
      </c>
      <c r="C24" s="13"/>
      <c r="D24" s="13"/>
      <c r="E24" s="228">
        <f t="shared" si="6"/>
        <v>0</v>
      </c>
      <c r="F24" s="139">
        <f t="shared" si="1"/>
        <v>0</v>
      </c>
      <c r="G24" s="9">
        <v>1066761.3</v>
      </c>
      <c r="H24" s="215">
        <v>404577.06</v>
      </c>
      <c r="I24" s="224">
        <f t="shared" si="4"/>
        <v>37.925734651228908</v>
      </c>
      <c r="J24" s="140">
        <f t="shared" si="2"/>
        <v>-662184.24</v>
      </c>
      <c r="K24" s="9">
        <f t="shared" si="8"/>
        <v>1066761.3</v>
      </c>
      <c r="L24" s="9">
        <f t="shared" si="8"/>
        <v>404577.06</v>
      </c>
      <c r="M24" s="228">
        <f t="shared" si="7"/>
        <v>37.925734651228908</v>
      </c>
      <c r="N24" s="141">
        <f t="shared" si="3"/>
        <v>-662184.24</v>
      </c>
    </row>
    <row r="25" spans="1:14" s="2" customFormat="1" ht="54.6" customHeight="1" x14ac:dyDescent="0.2">
      <c r="A25" s="136">
        <v>22000000</v>
      </c>
      <c r="B25" s="137" t="s">
        <v>11</v>
      </c>
      <c r="C25" s="9">
        <f>SUM(C26:C28)</f>
        <v>38009384.079999998</v>
      </c>
      <c r="D25" s="9">
        <f>SUM(D26:D28)</f>
        <v>39608805.630000003</v>
      </c>
      <c r="E25" s="228">
        <f t="shared" si="6"/>
        <v>104.20796492422406</v>
      </c>
      <c r="F25" s="139">
        <f t="shared" si="1"/>
        <v>1599421.5500000045</v>
      </c>
      <c r="G25" s="9">
        <f>SUM(G26:G28)</f>
        <v>0</v>
      </c>
      <c r="H25" s="9">
        <f>SUM(H26:H28)</f>
        <v>0</v>
      </c>
      <c r="I25" s="224">
        <f t="shared" si="4"/>
        <v>0</v>
      </c>
      <c r="J25" s="140">
        <f t="shared" si="2"/>
        <v>0</v>
      </c>
      <c r="K25" s="9">
        <f>SUM(K26:K28)</f>
        <v>38009384.079999998</v>
      </c>
      <c r="L25" s="9">
        <f>SUM(L26:L28)</f>
        <v>39608805.630000003</v>
      </c>
      <c r="M25" s="228">
        <f t="shared" si="7"/>
        <v>104.20796492422406</v>
      </c>
      <c r="N25" s="141">
        <f t="shared" si="3"/>
        <v>1599421.5500000045</v>
      </c>
    </row>
    <row r="26" spans="1:14" s="73" customFormat="1" ht="41.45" customHeight="1" x14ac:dyDescent="0.2">
      <c r="A26" s="142">
        <v>22010000</v>
      </c>
      <c r="B26" s="143" t="s">
        <v>12</v>
      </c>
      <c r="C26" s="11">
        <v>34426065</v>
      </c>
      <c r="D26" s="209">
        <v>35877986.490000002</v>
      </c>
      <c r="E26" s="229">
        <f t="shared" si="6"/>
        <v>104.21750638651265</v>
      </c>
      <c r="F26" s="145">
        <f t="shared" si="1"/>
        <v>1451921.4900000021</v>
      </c>
      <c r="G26" s="11"/>
      <c r="H26" s="11">
        <v>0</v>
      </c>
      <c r="I26" s="225">
        <f t="shared" si="4"/>
        <v>0</v>
      </c>
      <c r="J26" s="146">
        <f t="shared" si="2"/>
        <v>0</v>
      </c>
      <c r="K26" s="11">
        <f t="shared" ref="K26:L31" si="9">C26+G26</f>
        <v>34426065</v>
      </c>
      <c r="L26" s="11">
        <f t="shared" si="9"/>
        <v>35877986.490000002</v>
      </c>
      <c r="M26" s="229">
        <f t="shared" si="7"/>
        <v>104.21750638651265</v>
      </c>
      <c r="N26" s="147">
        <f t="shared" si="3"/>
        <v>1451921.4900000021</v>
      </c>
    </row>
    <row r="27" spans="1:14" s="73" customFormat="1" ht="69" customHeight="1" x14ac:dyDescent="0.2">
      <c r="A27" s="142">
        <v>22080000</v>
      </c>
      <c r="B27" s="143" t="s">
        <v>972</v>
      </c>
      <c r="C27" s="11">
        <v>3582319.08</v>
      </c>
      <c r="D27" s="209">
        <v>3729919.14</v>
      </c>
      <c r="E27" s="229">
        <f t="shared" si="6"/>
        <v>104.12023766459129</v>
      </c>
      <c r="F27" s="145">
        <f t="shared" si="1"/>
        <v>147600.06000000006</v>
      </c>
      <c r="G27" s="11"/>
      <c r="H27" s="11">
        <v>0</v>
      </c>
      <c r="I27" s="225">
        <f t="shared" si="4"/>
        <v>0</v>
      </c>
      <c r="J27" s="146">
        <f t="shared" si="2"/>
        <v>0</v>
      </c>
      <c r="K27" s="11">
        <f t="shared" si="9"/>
        <v>3582319.08</v>
      </c>
      <c r="L27" s="11">
        <f t="shared" si="9"/>
        <v>3729919.14</v>
      </c>
      <c r="M27" s="229">
        <f t="shared" si="7"/>
        <v>104.12023766459129</v>
      </c>
      <c r="N27" s="147">
        <f t="shared" si="3"/>
        <v>147600.06000000006</v>
      </c>
    </row>
    <row r="28" spans="1:14" s="2" customFormat="1" ht="160.15" customHeight="1" x14ac:dyDescent="0.2">
      <c r="A28" s="128">
        <v>22130000</v>
      </c>
      <c r="B28" s="6" t="s">
        <v>101</v>
      </c>
      <c r="C28" s="9">
        <v>1000</v>
      </c>
      <c r="D28" s="215">
        <v>900</v>
      </c>
      <c r="E28" s="228">
        <f>IF(C28=0,0,D28/C28*100)</f>
        <v>90</v>
      </c>
      <c r="F28" s="139">
        <f t="shared" si="1"/>
        <v>-100</v>
      </c>
      <c r="G28" s="9"/>
      <c r="H28" s="9"/>
      <c r="I28" s="224">
        <f>IF(G28=0,0,H28/G28*100)</f>
        <v>0</v>
      </c>
      <c r="J28" s="140">
        <f t="shared" si="2"/>
        <v>0</v>
      </c>
      <c r="K28" s="9">
        <f t="shared" si="9"/>
        <v>1000</v>
      </c>
      <c r="L28" s="9">
        <f t="shared" si="9"/>
        <v>900</v>
      </c>
      <c r="M28" s="228">
        <f>IF(K28=0,0,L28/K28*100)</f>
        <v>90</v>
      </c>
      <c r="N28" s="141">
        <f t="shared" si="3"/>
        <v>-100</v>
      </c>
    </row>
    <row r="29" spans="1:14" s="2" customFormat="1" ht="27.6" customHeight="1" x14ac:dyDescent="0.2">
      <c r="A29" s="136">
        <v>24000000</v>
      </c>
      <c r="B29" s="137" t="s">
        <v>102</v>
      </c>
      <c r="C29" s="138">
        <f>C30+C31</f>
        <v>1903211.43</v>
      </c>
      <c r="D29" s="138">
        <f>D30+D31</f>
        <v>4716973.7</v>
      </c>
      <c r="E29" s="228">
        <f t="shared" si="6"/>
        <v>247.84286315472582</v>
      </c>
      <c r="F29" s="139">
        <f t="shared" si="1"/>
        <v>2813762.2700000005</v>
      </c>
      <c r="G29" s="138">
        <f>G30+G31</f>
        <v>604077.42999999993</v>
      </c>
      <c r="H29" s="138">
        <f>H30+H31</f>
        <v>1673063.8199999998</v>
      </c>
      <c r="I29" s="224">
        <f t="shared" si="4"/>
        <v>276.96181597117442</v>
      </c>
      <c r="J29" s="140">
        <f t="shared" si="2"/>
        <v>1068986.3899999999</v>
      </c>
      <c r="K29" s="9">
        <f t="shared" si="9"/>
        <v>2507288.86</v>
      </c>
      <c r="L29" s="9">
        <f t="shared" si="9"/>
        <v>6390037.5199999996</v>
      </c>
      <c r="M29" s="228">
        <f t="shared" si="7"/>
        <v>254.85844977590654</v>
      </c>
      <c r="N29" s="141">
        <f t="shared" si="3"/>
        <v>3882748.6599999997</v>
      </c>
    </row>
    <row r="30" spans="1:14" s="73" customFormat="1" ht="27.6" customHeight="1" x14ac:dyDescent="0.2">
      <c r="A30" s="142">
        <v>24060000</v>
      </c>
      <c r="B30" s="143" t="s">
        <v>103</v>
      </c>
      <c r="C30" s="11">
        <v>1903211.43</v>
      </c>
      <c r="D30" s="209">
        <v>4716973.7</v>
      </c>
      <c r="E30" s="229">
        <f t="shared" si="6"/>
        <v>247.84286315472582</v>
      </c>
      <c r="F30" s="145">
        <f t="shared" si="1"/>
        <v>2813762.2700000005</v>
      </c>
      <c r="G30" s="11">
        <v>481002.43</v>
      </c>
      <c r="H30" s="209">
        <v>1583228.92</v>
      </c>
      <c r="I30" s="225">
        <f t="shared" si="4"/>
        <v>329.15195875413769</v>
      </c>
      <c r="J30" s="146">
        <f t="shared" si="2"/>
        <v>1102226.49</v>
      </c>
      <c r="K30" s="11">
        <f t="shared" si="9"/>
        <v>2384213.86</v>
      </c>
      <c r="L30" s="11">
        <f t="shared" si="9"/>
        <v>6300202.6200000001</v>
      </c>
      <c r="M30" s="229">
        <f t="shared" si="7"/>
        <v>264.24653952812776</v>
      </c>
      <c r="N30" s="147">
        <f t="shared" si="3"/>
        <v>3915988.7600000002</v>
      </c>
    </row>
    <row r="31" spans="1:14" s="73" customFormat="1" ht="47.45" customHeight="1" x14ac:dyDescent="0.2">
      <c r="A31" s="142">
        <v>24110000</v>
      </c>
      <c r="B31" s="143" t="s">
        <v>105</v>
      </c>
      <c r="C31" s="12"/>
      <c r="D31" s="12">
        <v>0</v>
      </c>
      <c r="E31" s="229">
        <f t="shared" si="6"/>
        <v>0</v>
      </c>
      <c r="F31" s="145">
        <f t="shared" si="1"/>
        <v>0</v>
      </c>
      <c r="G31" s="12">
        <v>123075</v>
      </c>
      <c r="H31" s="209">
        <v>89834.9</v>
      </c>
      <c r="I31" s="225">
        <f t="shared" si="4"/>
        <v>72.991996749949223</v>
      </c>
      <c r="J31" s="146">
        <f t="shared" si="2"/>
        <v>-33240.100000000006</v>
      </c>
      <c r="K31" s="11">
        <f t="shared" si="9"/>
        <v>123075</v>
      </c>
      <c r="L31" s="11">
        <f t="shared" si="9"/>
        <v>89834.9</v>
      </c>
      <c r="M31" s="229">
        <f t="shared" si="7"/>
        <v>72.991996749949223</v>
      </c>
      <c r="N31" s="147">
        <f t="shared" si="3"/>
        <v>-33240.100000000006</v>
      </c>
    </row>
    <row r="32" spans="1:14" s="2" customFormat="1" ht="49.15" customHeight="1" x14ac:dyDescent="0.2">
      <c r="A32" s="136">
        <v>25000000</v>
      </c>
      <c r="B32" s="137" t="s">
        <v>722</v>
      </c>
      <c r="C32" s="13">
        <f>SUM(C33:C34)</f>
        <v>0</v>
      </c>
      <c r="D32" s="13">
        <f>SUM(D33:D34)</f>
        <v>0</v>
      </c>
      <c r="E32" s="228">
        <f t="shared" si="6"/>
        <v>0</v>
      </c>
      <c r="F32" s="139">
        <f t="shared" si="1"/>
        <v>0</v>
      </c>
      <c r="G32" s="13">
        <f>SUM(G33:G34)</f>
        <v>170401077.65000001</v>
      </c>
      <c r="H32" s="13">
        <f>SUM(H33:H34)</f>
        <v>196706338.47</v>
      </c>
      <c r="I32" s="224">
        <f t="shared" si="4"/>
        <v>115.43726200724529</v>
      </c>
      <c r="J32" s="140">
        <f t="shared" si="2"/>
        <v>26305260.819999993</v>
      </c>
      <c r="K32" s="13">
        <f>SUM(K33:K34)</f>
        <v>170401077.65000001</v>
      </c>
      <c r="L32" s="13">
        <f>SUM(L33:L34)</f>
        <v>196706338.47</v>
      </c>
      <c r="M32" s="228">
        <f t="shared" si="7"/>
        <v>115.43726200724529</v>
      </c>
      <c r="N32" s="141">
        <f t="shared" si="3"/>
        <v>26305260.819999993</v>
      </c>
    </row>
    <row r="33" spans="1:14" s="73" customFormat="1" ht="64.150000000000006" customHeight="1" x14ac:dyDescent="0.2">
      <c r="A33" s="142">
        <v>25010000</v>
      </c>
      <c r="B33" s="143" t="s">
        <v>723</v>
      </c>
      <c r="C33" s="12"/>
      <c r="D33" s="12">
        <v>0</v>
      </c>
      <c r="E33" s="229">
        <f t="shared" si="6"/>
        <v>0</v>
      </c>
      <c r="F33" s="145">
        <f t="shared" si="1"/>
        <v>0</v>
      </c>
      <c r="G33" s="12">
        <v>60103160.869999997</v>
      </c>
      <c r="H33" s="209">
        <v>63347441.780000001</v>
      </c>
      <c r="I33" s="225">
        <f t="shared" si="4"/>
        <v>105.39785406131503</v>
      </c>
      <c r="J33" s="146">
        <f t="shared" si="2"/>
        <v>3244280.9100000039</v>
      </c>
      <c r="K33" s="11">
        <f t="shared" ref="K33:L35" si="10">C33+G33</f>
        <v>60103160.869999997</v>
      </c>
      <c r="L33" s="11">
        <f t="shared" si="10"/>
        <v>63347441.780000001</v>
      </c>
      <c r="M33" s="229">
        <f t="shared" si="7"/>
        <v>105.39785406131503</v>
      </c>
      <c r="N33" s="147">
        <f t="shared" si="3"/>
        <v>3244280.9100000039</v>
      </c>
    </row>
    <row r="34" spans="1:14" s="73" customFormat="1" ht="46.9" customHeight="1" x14ac:dyDescent="0.2">
      <c r="A34" s="142">
        <v>25020000</v>
      </c>
      <c r="B34" s="143" t="s">
        <v>156</v>
      </c>
      <c r="C34" s="12"/>
      <c r="D34" s="12">
        <v>0</v>
      </c>
      <c r="E34" s="229">
        <f t="shared" si="6"/>
        <v>0</v>
      </c>
      <c r="F34" s="145">
        <f t="shared" si="1"/>
        <v>0</v>
      </c>
      <c r="G34" s="12">
        <v>110297916.78</v>
      </c>
      <c r="H34" s="209">
        <v>133358896.69</v>
      </c>
      <c r="I34" s="225">
        <f t="shared" si="4"/>
        <v>120.90790160252745</v>
      </c>
      <c r="J34" s="146">
        <f t="shared" si="2"/>
        <v>23060979.909999996</v>
      </c>
      <c r="K34" s="11">
        <f t="shared" si="10"/>
        <v>110297916.78</v>
      </c>
      <c r="L34" s="11">
        <f t="shared" si="10"/>
        <v>133358896.69</v>
      </c>
      <c r="M34" s="229">
        <f t="shared" si="7"/>
        <v>120.90790160252745</v>
      </c>
      <c r="N34" s="147">
        <f t="shared" si="3"/>
        <v>23060979.909999996</v>
      </c>
    </row>
    <row r="35" spans="1:14" s="73" customFormat="1" ht="55.9" customHeight="1" x14ac:dyDescent="0.2">
      <c r="A35" s="279">
        <v>42000000</v>
      </c>
      <c r="B35" s="343" t="s">
        <v>161</v>
      </c>
      <c r="C35" s="13"/>
      <c r="D35" s="13"/>
      <c r="E35" s="228">
        <f>IF(C35=0,0,D35/C35*100)</f>
        <v>0</v>
      </c>
      <c r="F35" s="139">
        <f>D35-C35</f>
        <v>0</v>
      </c>
      <c r="G35" s="13"/>
      <c r="H35" s="344">
        <v>1224860</v>
      </c>
      <c r="I35" s="224">
        <f>IF(G35=0,0,H35/G35*100)</f>
        <v>0</v>
      </c>
      <c r="J35" s="140">
        <f>H35-G35</f>
        <v>1224860</v>
      </c>
      <c r="K35" s="9">
        <f t="shared" si="10"/>
        <v>0</v>
      </c>
      <c r="L35" s="9">
        <f t="shared" si="10"/>
        <v>1224860</v>
      </c>
      <c r="M35" s="228">
        <f>IF(K35=0,0,L35/K35*100)</f>
        <v>0</v>
      </c>
      <c r="N35" s="141">
        <f>L35-K35</f>
        <v>1224860</v>
      </c>
    </row>
    <row r="36" spans="1:14" s="2" customFormat="1" ht="36.6" customHeight="1" x14ac:dyDescent="0.2">
      <c r="A36" s="136"/>
      <c r="B36" s="149" t="s">
        <v>509</v>
      </c>
      <c r="C36" s="13">
        <f>C7+C19+C35</f>
        <v>1418212394.77</v>
      </c>
      <c r="D36" s="13">
        <f>D7+D19+D35</f>
        <v>1589116358.4000001</v>
      </c>
      <c r="E36" s="228">
        <f t="shared" si="6"/>
        <v>112.05066069512928</v>
      </c>
      <c r="F36" s="139">
        <f t="shared" si="1"/>
        <v>170903963.63000011</v>
      </c>
      <c r="G36" s="13">
        <f>G7+G19+G35</f>
        <v>176887623.98000002</v>
      </c>
      <c r="H36" s="13">
        <f>H7+H19+H35</f>
        <v>205761019.09</v>
      </c>
      <c r="I36" s="224">
        <f t="shared" si="4"/>
        <v>116.32301596931653</v>
      </c>
      <c r="J36" s="140">
        <f t="shared" si="2"/>
        <v>28873395.109999985</v>
      </c>
      <c r="K36" s="13">
        <f>K7+K19+K35</f>
        <v>1595100018.7499998</v>
      </c>
      <c r="L36" s="13">
        <f>L7+L19+L35</f>
        <v>1794877377.49</v>
      </c>
      <c r="M36" s="228">
        <f t="shared" si="7"/>
        <v>112.52444087465787</v>
      </c>
      <c r="N36" s="141">
        <f t="shared" si="3"/>
        <v>199777358.74000025</v>
      </c>
    </row>
    <row r="37" spans="1:14" s="2" customFormat="1" ht="34.9" customHeight="1" x14ac:dyDescent="0.2">
      <c r="A37" s="136">
        <v>40000000</v>
      </c>
      <c r="B37" s="137" t="s">
        <v>542</v>
      </c>
      <c r="C37" s="9">
        <f>C38</f>
        <v>780112258.00999999</v>
      </c>
      <c r="D37" s="9">
        <f t="shared" ref="D37:L37" si="11">D38</f>
        <v>786277097.47000003</v>
      </c>
      <c r="E37" s="228">
        <f t="shared" si="6"/>
        <v>100.79025030009477</v>
      </c>
      <c r="F37" s="139">
        <f t="shared" si="1"/>
        <v>6164839.4600000381</v>
      </c>
      <c r="G37" s="9">
        <f t="shared" si="11"/>
        <v>176197464.45999998</v>
      </c>
      <c r="H37" s="9">
        <f t="shared" si="11"/>
        <v>625563916.55999994</v>
      </c>
      <c r="I37" s="224">
        <f t="shared" si="4"/>
        <v>355.03570864495288</v>
      </c>
      <c r="J37" s="140">
        <f t="shared" si="2"/>
        <v>449366452.09999996</v>
      </c>
      <c r="K37" s="9">
        <f t="shared" si="11"/>
        <v>956309722.47000003</v>
      </c>
      <c r="L37" s="9">
        <f t="shared" si="11"/>
        <v>1411841014.03</v>
      </c>
      <c r="M37" s="228">
        <f t="shared" si="7"/>
        <v>147.63428425504586</v>
      </c>
      <c r="N37" s="141">
        <f t="shared" si="3"/>
        <v>455531291.55999994</v>
      </c>
    </row>
    <row r="38" spans="1:14" s="2" customFormat="1" ht="44.45" customHeight="1" x14ac:dyDescent="0.2">
      <c r="A38" s="136">
        <v>41000000</v>
      </c>
      <c r="B38" s="137" t="s">
        <v>543</v>
      </c>
      <c r="C38" s="9">
        <f>C39+C45+C59</f>
        <v>780112258.00999999</v>
      </c>
      <c r="D38" s="9">
        <f>D39+D45+D59</f>
        <v>786277097.47000003</v>
      </c>
      <c r="E38" s="228">
        <f t="shared" si="6"/>
        <v>100.79025030009477</v>
      </c>
      <c r="F38" s="139">
        <f t="shared" si="1"/>
        <v>6164839.4600000381</v>
      </c>
      <c r="G38" s="9">
        <f>G39+G45+G59</f>
        <v>176197464.45999998</v>
      </c>
      <c r="H38" s="9">
        <f>H39+H45+H59</f>
        <v>625563916.55999994</v>
      </c>
      <c r="I38" s="224">
        <f t="shared" si="4"/>
        <v>355.03570864495288</v>
      </c>
      <c r="J38" s="140">
        <f t="shared" si="2"/>
        <v>449366452.09999996</v>
      </c>
      <c r="K38" s="9">
        <f>K39+K45+K59</f>
        <v>956309722.47000003</v>
      </c>
      <c r="L38" s="9">
        <f>L39+L45+L59</f>
        <v>1411841014.03</v>
      </c>
      <c r="M38" s="228">
        <f t="shared" si="7"/>
        <v>147.63428425504586</v>
      </c>
      <c r="N38" s="141">
        <f t="shared" si="3"/>
        <v>455531291.55999994</v>
      </c>
    </row>
    <row r="39" spans="1:14" s="2" customFormat="1" ht="37.15" customHeight="1" x14ac:dyDescent="0.2">
      <c r="A39" s="136">
        <v>41020000</v>
      </c>
      <c r="B39" s="137" t="s">
        <v>544</v>
      </c>
      <c r="C39" s="9">
        <f>SUM(C40:C44)</f>
        <v>508299797</v>
      </c>
      <c r="D39" s="9">
        <f>SUM(D40:D44)</f>
        <v>373584688</v>
      </c>
      <c r="E39" s="228">
        <f t="shared" si="6"/>
        <v>73.49691859113608</v>
      </c>
      <c r="F39" s="9">
        <f>SUM(F40:F44)</f>
        <v>-134715109</v>
      </c>
      <c r="G39" s="9">
        <f>SUM(G40:G44)</f>
        <v>0</v>
      </c>
      <c r="H39" s="9">
        <f>SUM(H40:H44)</f>
        <v>0</v>
      </c>
      <c r="I39" s="224">
        <f t="shared" si="4"/>
        <v>0</v>
      </c>
      <c r="J39" s="9">
        <f>SUM(J40:J44)</f>
        <v>0</v>
      </c>
      <c r="K39" s="9">
        <f>SUM(K40:K44)</f>
        <v>508299797</v>
      </c>
      <c r="L39" s="9">
        <f>SUM(L40:L44)</f>
        <v>373584688</v>
      </c>
      <c r="M39" s="228">
        <f t="shared" si="7"/>
        <v>73.49691859113608</v>
      </c>
      <c r="N39" s="9">
        <f>SUM(N40:N44)</f>
        <v>-134715109</v>
      </c>
    </row>
    <row r="40" spans="1:14" s="73" customFormat="1" ht="25.9" customHeight="1" x14ac:dyDescent="0.2">
      <c r="A40" s="142">
        <v>41020100</v>
      </c>
      <c r="B40" s="148" t="s">
        <v>545</v>
      </c>
      <c r="C40" s="11">
        <v>278069600</v>
      </c>
      <c r="D40" s="209">
        <v>184770500</v>
      </c>
      <c r="E40" s="229">
        <f t="shared" si="6"/>
        <v>66.447572837879449</v>
      </c>
      <c r="F40" s="145">
        <f t="shared" si="1"/>
        <v>-93299100</v>
      </c>
      <c r="G40" s="12"/>
      <c r="H40" s="12"/>
      <c r="I40" s="225">
        <f t="shared" si="4"/>
        <v>0</v>
      </c>
      <c r="J40" s="146">
        <f t="shared" si="2"/>
        <v>0</v>
      </c>
      <c r="K40" s="11">
        <f t="shared" ref="K40:L42" si="12">C40+G40</f>
        <v>278069600</v>
      </c>
      <c r="L40" s="11">
        <f t="shared" si="12"/>
        <v>184770500</v>
      </c>
      <c r="M40" s="229">
        <f t="shared" si="7"/>
        <v>66.447572837879449</v>
      </c>
      <c r="N40" s="147">
        <f t="shared" si="3"/>
        <v>-93299100</v>
      </c>
    </row>
    <row r="41" spans="1:14" s="73" customFormat="1" ht="91.9" customHeight="1" x14ac:dyDescent="0.2">
      <c r="A41" s="166">
        <v>41020200</v>
      </c>
      <c r="B41" s="165" t="s">
        <v>546</v>
      </c>
      <c r="C41" s="11">
        <v>136637900</v>
      </c>
      <c r="D41" s="209">
        <v>134365900</v>
      </c>
      <c r="E41" s="229">
        <f t="shared" si="6"/>
        <v>98.337210978798709</v>
      </c>
      <c r="F41" s="145">
        <f t="shared" si="1"/>
        <v>-2272000</v>
      </c>
      <c r="G41" s="12"/>
      <c r="H41" s="12"/>
      <c r="I41" s="225">
        <f t="shared" si="4"/>
        <v>0</v>
      </c>
      <c r="J41" s="146">
        <f t="shared" si="2"/>
        <v>0</v>
      </c>
      <c r="K41" s="11">
        <f t="shared" si="12"/>
        <v>136637900</v>
      </c>
      <c r="L41" s="11">
        <f t="shared" si="12"/>
        <v>134365900</v>
      </c>
      <c r="M41" s="229">
        <f t="shared" si="7"/>
        <v>98.337210978798709</v>
      </c>
      <c r="N41" s="147">
        <f t="shared" si="3"/>
        <v>-2272000</v>
      </c>
    </row>
    <row r="42" spans="1:14" s="73" customFormat="1" ht="160.15" customHeight="1" x14ac:dyDescent="0.2">
      <c r="A42" s="150">
        <v>41021100</v>
      </c>
      <c r="B42" s="92" t="s">
        <v>926</v>
      </c>
      <c r="C42" s="11">
        <v>45926400</v>
      </c>
      <c r="D42" s="11"/>
      <c r="E42" s="229">
        <f>IF(C42=0,0,D42/C42*100)</f>
        <v>0</v>
      </c>
      <c r="F42" s="145">
        <f>D42-C42</f>
        <v>-45926400</v>
      </c>
      <c r="G42" s="12"/>
      <c r="H42" s="12"/>
      <c r="I42" s="225"/>
      <c r="J42" s="146"/>
      <c r="K42" s="11">
        <f t="shared" si="12"/>
        <v>45926400</v>
      </c>
      <c r="L42" s="11">
        <f t="shared" si="12"/>
        <v>0</v>
      </c>
      <c r="M42" s="229">
        <f>IF(K42=0,0,L42/K42*100)</f>
        <v>0</v>
      </c>
      <c r="N42" s="147">
        <f>L42-K42</f>
        <v>-45926400</v>
      </c>
    </row>
    <row r="43" spans="1:14" s="73" customFormat="1" ht="167.45" customHeight="1" x14ac:dyDescent="0.2">
      <c r="A43" s="150">
        <v>41021300</v>
      </c>
      <c r="B43" s="219" t="s">
        <v>844</v>
      </c>
      <c r="C43" s="217">
        <v>47665897</v>
      </c>
      <c r="D43" s="209">
        <v>35161288</v>
      </c>
      <c r="E43" s="229">
        <f>IF(C43=0,0,D43/C43*100)</f>
        <v>73.766130951023541</v>
      </c>
      <c r="F43" s="145">
        <f>D43-C43</f>
        <v>-12504609</v>
      </c>
      <c r="G43" s="12"/>
      <c r="H43" s="12"/>
      <c r="I43" s="225"/>
      <c r="J43" s="146"/>
      <c r="K43" s="11">
        <f>C43+G43</f>
        <v>47665897</v>
      </c>
      <c r="L43" s="11">
        <f>D43+H43</f>
        <v>35161288</v>
      </c>
      <c r="M43" s="229">
        <f>IF(K43=0,0,L43/K43*100)</f>
        <v>73.766130951023541</v>
      </c>
      <c r="N43" s="147">
        <f>L43-K43</f>
        <v>-12504609</v>
      </c>
    </row>
    <row r="44" spans="1:14" s="73" customFormat="1" ht="153.6" customHeight="1" x14ac:dyDescent="0.2">
      <c r="A44" s="150">
        <v>41021400</v>
      </c>
      <c r="B44" s="219" t="s">
        <v>845</v>
      </c>
      <c r="C44" s="217"/>
      <c r="D44" s="209">
        <v>19287000</v>
      </c>
      <c r="E44" s="229">
        <f>IF(C44=0,0,D44/C44*100)</f>
        <v>0</v>
      </c>
      <c r="F44" s="145">
        <f>D44-C44</f>
        <v>19287000</v>
      </c>
      <c r="G44" s="12"/>
      <c r="H44" s="12"/>
      <c r="I44" s="225"/>
      <c r="J44" s="146"/>
      <c r="K44" s="11"/>
      <c r="L44" s="11">
        <f>D44+H44</f>
        <v>19287000</v>
      </c>
      <c r="M44" s="229">
        <f>IF(K44=0,0,L44/K44*100)</f>
        <v>0</v>
      </c>
      <c r="N44" s="147">
        <f>L44-K44</f>
        <v>19287000</v>
      </c>
    </row>
    <row r="45" spans="1:14" s="2" customFormat="1" ht="46.9" customHeight="1" x14ac:dyDescent="0.2">
      <c r="A45" s="136">
        <v>41030000</v>
      </c>
      <c r="B45" s="137" t="s">
        <v>547</v>
      </c>
      <c r="C45" s="9">
        <f>SUM(C46:C58)</f>
        <v>263201099.23000002</v>
      </c>
      <c r="D45" s="9">
        <f>SUM(D46:D58)</f>
        <v>399598107.46999997</v>
      </c>
      <c r="E45" s="228">
        <f t="shared" si="6"/>
        <v>151.82235508857374</v>
      </c>
      <c r="F45" s="9">
        <f>SUM(F46:F58)</f>
        <v>41842810.079999998</v>
      </c>
      <c r="G45" s="9">
        <f>SUM(G46:G58)</f>
        <v>135402829.41999999</v>
      </c>
      <c r="H45" s="9">
        <f>SUM(H46:H58)</f>
        <v>449607332</v>
      </c>
      <c r="I45" s="224">
        <f t="shared" si="4"/>
        <v>332.05165204146738</v>
      </c>
      <c r="J45" s="140">
        <f t="shared" si="2"/>
        <v>314204502.58000004</v>
      </c>
      <c r="K45" s="9">
        <f>SUM(K46:K58)</f>
        <v>398603928.64999998</v>
      </c>
      <c r="L45" s="9">
        <f>SUM(L46:L58)</f>
        <v>849205439.47000003</v>
      </c>
      <c r="M45" s="228">
        <f t="shared" si="7"/>
        <v>213.04492465643943</v>
      </c>
      <c r="N45" s="141">
        <f t="shared" si="3"/>
        <v>450601510.82000005</v>
      </c>
    </row>
    <row r="46" spans="1:14" s="2" customFormat="1" ht="409.15" customHeight="1" x14ac:dyDescent="0.2">
      <c r="A46" s="142">
        <v>41030500</v>
      </c>
      <c r="B46" s="341" t="s">
        <v>598</v>
      </c>
      <c r="C46" s="11"/>
      <c r="D46" s="11">
        <v>39315613.090000004</v>
      </c>
      <c r="E46" s="229">
        <f>IF(C46=0,0,D46/C46*100)</f>
        <v>0</v>
      </c>
      <c r="F46" s="145">
        <f>D46-C46</f>
        <v>39315613.090000004</v>
      </c>
      <c r="G46" s="11"/>
      <c r="H46" s="11"/>
      <c r="I46" s="225">
        <f>IF(G46=0,0,H46/G46*100)</f>
        <v>0</v>
      </c>
      <c r="J46" s="146">
        <f>H46-G46</f>
        <v>0</v>
      </c>
      <c r="K46" s="11">
        <f>C46+G46</f>
        <v>0</v>
      </c>
      <c r="L46" s="11">
        <f>D46+H46</f>
        <v>39315613.090000004</v>
      </c>
      <c r="M46" s="229">
        <f>IF(K46=0,0,L46/K46*100)</f>
        <v>0</v>
      </c>
      <c r="N46" s="147">
        <f>L46-K46</f>
        <v>39315613.090000004</v>
      </c>
    </row>
    <row r="47" spans="1:14" s="2" customFormat="1" ht="316.14999999999998" customHeight="1" x14ac:dyDescent="0.2">
      <c r="A47" s="142">
        <v>41031300</v>
      </c>
      <c r="B47" s="151" t="s">
        <v>599</v>
      </c>
      <c r="C47" s="9"/>
      <c r="D47" s="209">
        <v>2187966.2999999998</v>
      </c>
      <c r="E47" s="229">
        <f t="shared" si="6"/>
        <v>0</v>
      </c>
      <c r="F47" s="145">
        <f t="shared" si="1"/>
        <v>2187966.2999999998</v>
      </c>
      <c r="G47" s="9"/>
      <c r="H47" s="9"/>
      <c r="I47" s="225">
        <f>IF(G47=0,0,H47/G47*100)</f>
        <v>0</v>
      </c>
      <c r="J47" s="146">
        <f>H47-G47</f>
        <v>0</v>
      </c>
      <c r="K47" s="11">
        <f t="shared" ref="K47:L50" si="13">C47+G47</f>
        <v>0</v>
      </c>
      <c r="L47" s="11">
        <f t="shared" si="13"/>
        <v>2187966.2999999998</v>
      </c>
      <c r="M47" s="229">
        <f>IF(K47=0,0,L47/K47*100)</f>
        <v>0</v>
      </c>
      <c r="N47" s="147">
        <f>L47-K47</f>
        <v>2187966.2999999998</v>
      </c>
    </row>
    <row r="48" spans="1:14" s="2" customFormat="1" ht="54.6" customHeight="1" x14ac:dyDescent="0.2">
      <c r="A48" s="142">
        <v>41031900</v>
      </c>
      <c r="B48" s="151" t="s">
        <v>600</v>
      </c>
      <c r="C48" s="9"/>
      <c r="D48" s="209">
        <v>66083000</v>
      </c>
      <c r="E48" s="229">
        <f t="shared" si="6"/>
        <v>0</v>
      </c>
      <c r="F48" s="145"/>
      <c r="G48" s="9"/>
      <c r="H48" s="9"/>
      <c r="I48" s="225"/>
      <c r="J48" s="146">
        <f>H48-G48</f>
        <v>0</v>
      </c>
      <c r="K48" s="11">
        <f t="shared" si="13"/>
        <v>0</v>
      </c>
      <c r="L48" s="11">
        <f t="shared" si="13"/>
        <v>66083000</v>
      </c>
      <c r="M48" s="229">
        <f>IF(K48=0,0,L48/K48*100)</f>
        <v>0</v>
      </c>
      <c r="N48" s="147">
        <f>L48-K48</f>
        <v>66083000</v>
      </c>
    </row>
    <row r="49" spans="1:14" s="2" customFormat="1" ht="81" customHeight="1" x14ac:dyDescent="0.2">
      <c r="A49" s="142">
        <v>41032800</v>
      </c>
      <c r="B49" s="151" t="s">
        <v>601</v>
      </c>
      <c r="C49" s="9"/>
      <c r="D49" s="209">
        <v>10365357.189999999</v>
      </c>
      <c r="E49" s="229">
        <f t="shared" si="6"/>
        <v>0</v>
      </c>
      <c r="F49" s="145"/>
      <c r="G49" s="9"/>
      <c r="H49" s="9"/>
      <c r="I49" s="225"/>
      <c r="J49" s="146">
        <f>H49-G49</f>
        <v>0</v>
      </c>
      <c r="K49" s="11">
        <f t="shared" si="13"/>
        <v>0</v>
      </c>
      <c r="L49" s="11">
        <f t="shared" si="13"/>
        <v>10365357.189999999</v>
      </c>
      <c r="M49" s="229">
        <f>IF(K49=0,0,L49/K49*100)</f>
        <v>0</v>
      </c>
      <c r="N49" s="147">
        <f>L49-K49</f>
        <v>10365357.189999999</v>
      </c>
    </row>
    <row r="50" spans="1:14" s="2" customFormat="1" ht="85.9" customHeight="1" x14ac:dyDescent="0.2">
      <c r="A50" s="142">
        <v>41032900</v>
      </c>
      <c r="B50" s="151" t="s">
        <v>602</v>
      </c>
      <c r="C50" s="9"/>
      <c r="D50" s="209">
        <v>1351809.58</v>
      </c>
      <c r="E50" s="229"/>
      <c r="F50" s="145"/>
      <c r="G50" s="9"/>
      <c r="H50" s="9"/>
      <c r="I50" s="225"/>
      <c r="J50" s="146"/>
      <c r="K50" s="11">
        <f t="shared" si="13"/>
        <v>0</v>
      </c>
      <c r="L50" s="11">
        <f t="shared" si="13"/>
        <v>1351809.58</v>
      </c>
      <c r="M50" s="229">
        <f>IF(K50=0,0,L50/K50*100)</f>
        <v>0</v>
      </c>
      <c r="N50" s="147">
        <f>L50-K50</f>
        <v>1351809.58</v>
      </c>
    </row>
    <row r="51" spans="1:14" s="73" customFormat="1" ht="66.599999999999994" customHeight="1" x14ac:dyDescent="0.2">
      <c r="A51" s="142">
        <v>41033000</v>
      </c>
      <c r="B51" s="148" t="s">
        <v>548</v>
      </c>
      <c r="C51" s="11">
        <v>96863799.230000004</v>
      </c>
      <c r="D51" s="209">
        <v>73587904.829999998</v>
      </c>
      <c r="E51" s="229">
        <f t="shared" si="6"/>
        <v>75.970491984593608</v>
      </c>
      <c r="F51" s="145">
        <f t="shared" si="1"/>
        <v>-23275894.400000006</v>
      </c>
      <c r="G51" s="12"/>
      <c r="H51" s="12"/>
      <c r="I51" s="225">
        <f t="shared" si="4"/>
        <v>0</v>
      </c>
      <c r="J51" s="146">
        <f t="shared" si="2"/>
        <v>0</v>
      </c>
      <c r="K51" s="11">
        <f t="shared" ref="K51:L54" si="14">C51+G51</f>
        <v>96863799.230000004</v>
      </c>
      <c r="L51" s="11">
        <f t="shared" si="14"/>
        <v>73587904.829999998</v>
      </c>
      <c r="M51" s="229">
        <f t="shared" si="7"/>
        <v>75.970491984593608</v>
      </c>
      <c r="N51" s="147">
        <f t="shared" si="3"/>
        <v>-23275894.400000006</v>
      </c>
    </row>
    <row r="52" spans="1:14" s="73" customFormat="1" ht="40.15" customHeight="1" x14ac:dyDescent="0.2">
      <c r="A52" s="142">
        <v>41033900</v>
      </c>
      <c r="B52" s="148" t="s">
        <v>495</v>
      </c>
      <c r="C52" s="11">
        <v>150744700</v>
      </c>
      <c r="D52" s="209">
        <v>157909400</v>
      </c>
      <c r="E52" s="229">
        <f t="shared" si="6"/>
        <v>104.75287025016469</v>
      </c>
      <c r="F52" s="145">
        <f t="shared" si="1"/>
        <v>7164700</v>
      </c>
      <c r="G52" s="12"/>
      <c r="H52" s="12">
        <v>145673900</v>
      </c>
      <c r="I52" s="225">
        <f t="shared" si="4"/>
        <v>0</v>
      </c>
      <c r="J52" s="146">
        <f t="shared" si="2"/>
        <v>145673900</v>
      </c>
      <c r="K52" s="11">
        <f t="shared" si="14"/>
        <v>150744700</v>
      </c>
      <c r="L52" s="11">
        <f t="shared" si="14"/>
        <v>303583300</v>
      </c>
      <c r="M52" s="229">
        <f t="shared" si="7"/>
        <v>201.38903722651608</v>
      </c>
      <c r="N52" s="147">
        <f t="shared" si="3"/>
        <v>152838600</v>
      </c>
    </row>
    <row r="53" spans="1:14" s="73" customFormat="1" ht="173.25" x14ac:dyDescent="0.2">
      <c r="A53" s="142">
        <v>41034800</v>
      </c>
      <c r="B53" s="148" t="s">
        <v>379</v>
      </c>
      <c r="C53" s="11"/>
      <c r="D53" s="209"/>
      <c r="E53" s="229">
        <f>IF(C53=0,0,D53/C53*100)</f>
        <v>0</v>
      </c>
      <c r="F53" s="145">
        <f>D53-C53</f>
        <v>0</v>
      </c>
      <c r="G53" s="12"/>
      <c r="H53" s="12">
        <v>15371332</v>
      </c>
      <c r="I53" s="225">
        <f>IF(G53=0,0,H53/G53*100)</f>
        <v>0</v>
      </c>
      <c r="J53" s="146">
        <f>H53-G53</f>
        <v>15371332</v>
      </c>
      <c r="K53" s="11">
        <f>C53+G53</f>
        <v>0</v>
      </c>
      <c r="L53" s="11">
        <f>D53+H53</f>
        <v>15371332</v>
      </c>
      <c r="M53" s="229">
        <f>IF(K53=0,0,L53/K53*100)</f>
        <v>0</v>
      </c>
      <c r="N53" s="147">
        <f>L53-K53</f>
        <v>15371332</v>
      </c>
    </row>
    <row r="54" spans="1:14" s="73" customFormat="1" ht="73.150000000000006" customHeight="1" x14ac:dyDescent="0.2">
      <c r="A54" s="142">
        <v>41035400</v>
      </c>
      <c r="B54" s="148" t="s">
        <v>496</v>
      </c>
      <c r="C54" s="11">
        <v>15592600</v>
      </c>
      <c r="D54" s="209">
        <v>10911700</v>
      </c>
      <c r="E54" s="229">
        <f t="shared" ref="E54:E95" si="15">IF(C54=0,0,D54/C54*100)</f>
        <v>69.979990508318053</v>
      </c>
      <c r="F54" s="145">
        <f t="shared" si="1"/>
        <v>-4680900</v>
      </c>
      <c r="G54" s="12"/>
      <c r="H54" s="12"/>
      <c r="I54" s="225">
        <f t="shared" si="4"/>
        <v>0</v>
      </c>
      <c r="J54" s="146">
        <f t="shared" si="2"/>
        <v>0</v>
      </c>
      <c r="K54" s="11">
        <f t="shared" si="14"/>
        <v>15592600</v>
      </c>
      <c r="L54" s="11">
        <f t="shared" si="14"/>
        <v>10911700</v>
      </c>
      <c r="M54" s="229">
        <f t="shared" si="7"/>
        <v>69.979990508318053</v>
      </c>
      <c r="N54" s="147">
        <f t="shared" si="3"/>
        <v>-4680900</v>
      </c>
    </row>
    <row r="55" spans="1:14" s="73" customFormat="1" ht="103.9" customHeight="1" x14ac:dyDescent="0.2">
      <c r="A55" s="142">
        <v>41035600</v>
      </c>
      <c r="B55" s="148" t="s">
        <v>35</v>
      </c>
      <c r="C55" s="11"/>
      <c r="D55" s="209">
        <v>505705.74</v>
      </c>
      <c r="E55" s="229">
        <f t="shared" si="15"/>
        <v>0</v>
      </c>
      <c r="F55" s="145"/>
      <c r="G55" s="12"/>
      <c r="H55" s="12"/>
      <c r="I55" s="225"/>
      <c r="J55" s="146">
        <f>H55-G55</f>
        <v>0</v>
      </c>
      <c r="K55" s="11">
        <f t="shared" ref="K55:L58" si="16">C55+G55</f>
        <v>0</v>
      </c>
      <c r="L55" s="11">
        <f t="shared" si="16"/>
        <v>505705.74</v>
      </c>
      <c r="M55" s="229">
        <f>IF(K55=0,0,L55/K55*100)</f>
        <v>0</v>
      </c>
      <c r="N55" s="147">
        <f>L55-K55</f>
        <v>505705.74</v>
      </c>
    </row>
    <row r="56" spans="1:14" s="73" customFormat="1" ht="409.6" customHeight="1" x14ac:dyDescent="0.2">
      <c r="A56" s="142">
        <v>41036100</v>
      </c>
      <c r="B56" s="220" t="s">
        <v>897</v>
      </c>
      <c r="C56" s="11"/>
      <c r="D56" s="209">
        <v>21131325.09</v>
      </c>
      <c r="E56" s="229">
        <f t="shared" si="15"/>
        <v>0</v>
      </c>
      <c r="F56" s="145">
        <f>D56-C56</f>
        <v>21131325.09</v>
      </c>
      <c r="G56" s="12"/>
      <c r="H56" s="12"/>
      <c r="I56" s="225"/>
      <c r="J56" s="146">
        <f>H56-G56</f>
        <v>0</v>
      </c>
      <c r="K56" s="11">
        <f t="shared" si="16"/>
        <v>0</v>
      </c>
      <c r="L56" s="11">
        <f t="shared" si="16"/>
        <v>21131325.09</v>
      </c>
      <c r="M56" s="229">
        <f>IF(K56=0,0,L56/K56*100)</f>
        <v>0</v>
      </c>
      <c r="N56" s="147">
        <f>L56-K56</f>
        <v>21131325.09</v>
      </c>
    </row>
    <row r="57" spans="1:14" s="73" customFormat="1" ht="345" customHeight="1" x14ac:dyDescent="0.2">
      <c r="A57" s="142">
        <v>41036400</v>
      </c>
      <c r="B57" s="148" t="s">
        <v>355</v>
      </c>
      <c r="C57" s="11"/>
      <c r="D57" s="209">
        <v>16248325.65</v>
      </c>
      <c r="E57" s="229"/>
      <c r="F57" s="145"/>
      <c r="G57" s="12"/>
      <c r="H57" s="12"/>
      <c r="I57" s="225"/>
      <c r="J57" s="146"/>
      <c r="K57" s="11">
        <f t="shared" si="16"/>
        <v>0</v>
      </c>
      <c r="L57" s="11">
        <f t="shared" si="16"/>
        <v>16248325.65</v>
      </c>
      <c r="M57" s="229">
        <f>IF(K57=0,0,L57/K57*100)</f>
        <v>0</v>
      </c>
      <c r="N57" s="147">
        <f>L57-K57</f>
        <v>16248325.65</v>
      </c>
    </row>
    <row r="58" spans="1:14" s="73" customFormat="1" ht="133.15" customHeight="1" x14ac:dyDescent="0.2">
      <c r="A58" s="142">
        <v>41037300</v>
      </c>
      <c r="B58" s="148" t="s">
        <v>497</v>
      </c>
      <c r="C58" s="12"/>
      <c r="D58" s="12"/>
      <c r="E58" s="229">
        <f t="shared" si="15"/>
        <v>0</v>
      </c>
      <c r="F58" s="145">
        <f t="shared" si="1"/>
        <v>0</v>
      </c>
      <c r="G58" s="11">
        <v>135402829.41999999</v>
      </c>
      <c r="H58" s="209">
        <v>288562100</v>
      </c>
      <c r="I58" s="225">
        <f t="shared" ref="I58:I102" si="17">IF(G58=0,0,H58/G58*100)</f>
        <v>213.11378885955338</v>
      </c>
      <c r="J58" s="146">
        <f t="shared" si="2"/>
        <v>153159270.58000001</v>
      </c>
      <c r="K58" s="11">
        <f t="shared" si="16"/>
        <v>135402829.41999999</v>
      </c>
      <c r="L58" s="11">
        <f t="shared" si="16"/>
        <v>288562100</v>
      </c>
      <c r="M58" s="229">
        <f>IF(K58=0,0,L58/K58*100)</f>
        <v>213.11378885955338</v>
      </c>
      <c r="N58" s="147">
        <f>L58-K58</f>
        <v>153159270.58000001</v>
      </c>
    </row>
    <row r="59" spans="1:14" s="73" customFormat="1" ht="51" customHeight="1" x14ac:dyDescent="0.2">
      <c r="A59" s="128">
        <v>41050000</v>
      </c>
      <c r="B59" s="5" t="s">
        <v>498</v>
      </c>
      <c r="C59" s="13">
        <f>C61+C60</f>
        <v>8611361.7799999993</v>
      </c>
      <c r="D59" s="13">
        <f t="shared" ref="D59:N59" si="18">D61+D60</f>
        <v>13094302</v>
      </c>
      <c r="E59" s="230">
        <f t="shared" si="18"/>
        <v>152.05843552423599</v>
      </c>
      <c r="F59" s="13">
        <f t="shared" si="18"/>
        <v>4482940.2200000007</v>
      </c>
      <c r="G59" s="13">
        <f t="shared" si="18"/>
        <v>40794635.039999999</v>
      </c>
      <c r="H59" s="13">
        <f t="shared" si="18"/>
        <v>175956584.56</v>
      </c>
      <c r="I59" s="13">
        <f t="shared" si="18"/>
        <v>393.32766282298871</v>
      </c>
      <c r="J59" s="13">
        <f t="shared" si="18"/>
        <v>135161949.52000001</v>
      </c>
      <c r="K59" s="13">
        <f t="shared" si="18"/>
        <v>49405996.82</v>
      </c>
      <c r="L59" s="13">
        <f t="shared" si="18"/>
        <v>189050886.56</v>
      </c>
      <c r="M59" s="230">
        <f t="shared" si="18"/>
        <v>351.27494176930566</v>
      </c>
      <c r="N59" s="13">
        <f t="shared" si="18"/>
        <v>139644889.74000001</v>
      </c>
    </row>
    <row r="60" spans="1:14" s="73" customFormat="1" ht="49.15" customHeight="1" x14ac:dyDescent="0.2">
      <c r="A60" s="129">
        <v>41053700</v>
      </c>
      <c r="B60" s="4" t="s">
        <v>520</v>
      </c>
      <c r="C60" s="13"/>
      <c r="D60" s="13"/>
      <c r="E60" s="229">
        <f t="shared" si="15"/>
        <v>0</v>
      </c>
      <c r="F60" s="145">
        <f t="shared" si="1"/>
        <v>0</v>
      </c>
      <c r="G60" s="13"/>
      <c r="H60" s="209">
        <v>15500000</v>
      </c>
      <c r="I60" s="225">
        <f t="shared" si="17"/>
        <v>0</v>
      </c>
      <c r="J60" s="146">
        <f t="shared" si="2"/>
        <v>15500000</v>
      </c>
      <c r="K60" s="11">
        <f>C60+G60</f>
        <v>0</v>
      </c>
      <c r="L60" s="11">
        <f>D60+H60</f>
        <v>15500000</v>
      </c>
      <c r="M60" s="229">
        <f>IF(K60=0,0,L60/K60*100)</f>
        <v>0</v>
      </c>
      <c r="N60" s="147">
        <f>L60-K60</f>
        <v>15500000</v>
      </c>
    </row>
    <row r="61" spans="1:14" s="73" customFormat="1" ht="39.6" customHeight="1" x14ac:dyDescent="0.2">
      <c r="A61" s="150">
        <v>41053900</v>
      </c>
      <c r="B61" s="185" t="s">
        <v>499</v>
      </c>
      <c r="C61" s="217">
        <v>8611361.7799999993</v>
      </c>
      <c r="D61" s="209">
        <v>13094302</v>
      </c>
      <c r="E61" s="229">
        <f>IF(C61=0,0,D61/C61*100)</f>
        <v>152.05843552423599</v>
      </c>
      <c r="F61" s="145">
        <f>D61-C61</f>
        <v>4482940.2200000007</v>
      </c>
      <c r="G61" s="11">
        <v>40794635.039999999</v>
      </c>
      <c r="H61" s="209">
        <v>160456584.56</v>
      </c>
      <c r="I61" s="225">
        <f>IF(G61=0,0,H61/G61*100)</f>
        <v>393.32766282298871</v>
      </c>
      <c r="J61" s="146">
        <f>H61-G61</f>
        <v>119661949.52000001</v>
      </c>
      <c r="K61" s="11">
        <f>C61+G61</f>
        <v>49405996.82</v>
      </c>
      <c r="L61" s="11">
        <f>D61+H61</f>
        <v>173550886.56</v>
      </c>
      <c r="M61" s="229">
        <f>IF(K61=0,0,L61/K61*100)</f>
        <v>351.27494176930566</v>
      </c>
      <c r="N61" s="147">
        <f>L61-K61</f>
        <v>124144889.74000001</v>
      </c>
    </row>
    <row r="62" spans="1:14" s="75" customFormat="1" ht="39.6" customHeight="1" x14ac:dyDescent="0.2">
      <c r="A62" s="152"/>
      <c r="B62" s="153" t="s">
        <v>159</v>
      </c>
      <c r="C62" s="154">
        <f>C72+C73</f>
        <v>1906965867.7</v>
      </c>
      <c r="D62" s="154">
        <f>D72+D73</f>
        <v>2048494645.4699996</v>
      </c>
      <c r="E62" s="227">
        <f t="shared" si="15"/>
        <v>107.42167335908839</v>
      </c>
      <c r="F62" s="155">
        <f t="shared" si="1"/>
        <v>141528777.7699995</v>
      </c>
      <c r="G62" s="154">
        <f t="shared" ref="G62:L62" si="19">G72+G73</f>
        <v>623496286.26999998</v>
      </c>
      <c r="H62" s="154">
        <f t="shared" si="19"/>
        <v>1213150660.03</v>
      </c>
      <c r="I62" s="223">
        <f t="shared" si="17"/>
        <v>194.57223511106127</v>
      </c>
      <c r="J62" s="156">
        <f t="shared" si="2"/>
        <v>589654373.75999999</v>
      </c>
      <c r="K62" s="154">
        <f t="shared" si="19"/>
        <v>2530462153.9700003</v>
      </c>
      <c r="L62" s="154">
        <f t="shared" si="19"/>
        <v>3261645305.4999995</v>
      </c>
      <c r="M62" s="227">
        <f t="shared" ref="M62:M104" si="20">IF(K62=0,0,L62/K62*100)</f>
        <v>128.89524154245336</v>
      </c>
      <c r="N62" s="154">
        <f t="shared" si="3"/>
        <v>731183151.52999926</v>
      </c>
    </row>
    <row r="63" spans="1:14" s="73" customFormat="1" ht="31.15" customHeight="1" x14ac:dyDescent="0.2">
      <c r="A63" s="157" t="s">
        <v>160</v>
      </c>
      <c r="B63" s="158" t="s">
        <v>743</v>
      </c>
      <c r="C63" s="159">
        <v>42693746.719999999</v>
      </c>
      <c r="D63" s="209">
        <v>50270507.049999997</v>
      </c>
      <c r="E63" s="229">
        <f t="shared" si="15"/>
        <v>117.7467683492174</v>
      </c>
      <c r="F63" s="145">
        <f t="shared" si="1"/>
        <v>7576760.3299999982</v>
      </c>
      <c r="G63" s="159">
        <v>26400298.73</v>
      </c>
      <c r="H63" s="209">
        <v>169171925.80000001</v>
      </c>
      <c r="I63" s="225">
        <f t="shared" si="17"/>
        <v>640.79549830154519</v>
      </c>
      <c r="J63" s="146">
        <f t="shared" si="2"/>
        <v>142771627.07000002</v>
      </c>
      <c r="K63" s="11">
        <f t="shared" ref="K63:K71" si="21">C63+G63</f>
        <v>69094045.450000003</v>
      </c>
      <c r="L63" s="11">
        <f t="shared" ref="L63:L71" si="22">D63+H63</f>
        <v>219442432.85000002</v>
      </c>
      <c r="M63" s="229">
        <f t="shared" si="20"/>
        <v>317.59963021531263</v>
      </c>
      <c r="N63" s="147">
        <f t="shared" si="3"/>
        <v>150348387.40000004</v>
      </c>
    </row>
    <row r="64" spans="1:14" s="73" customFormat="1" ht="32.450000000000003" customHeight="1" x14ac:dyDescent="0.2">
      <c r="A64" s="157" t="s">
        <v>744</v>
      </c>
      <c r="B64" s="158" t="s">
        <v>745</v>
      </c>
      <c r="C64" s="159">
        <v>681842574.83000004</v>
      </c>
      <c r="D64" s="209">
        <v>693237007.41999996</v>
      </c>
      <c r="E64" s="229">
        <f t="shared" si="15"/>
        <v>101.67112365971585</v>
      </c>
      <c r="F64" s="145">
        <f t="shared" si="1"/>
        <v>11394432.589999914</v>
      </c>
      <c r="G64" s="159">
        <v>78806694.530000001</v>
      </c>
      <c r="H64" s="209">
        <v>180905858.47</v>
      </c>
      <c r="I64" s="225">
        <f t="shared" si="17"/>
        <v>229.55646033489333</v>
      </c>
      <c r="J64" s="146">
        <f t="shared" si="2"/>
        <v>102099163.94</v>
      </c>
      <c r="K64" s="11">
        <f t="shared" si="21"/>
        <v>760649269.36000001</v>
      </c>
      <c r="L64" s="11">
        <f t="shared" si="22"/>
        <v>874142865.88999999</v>
      </c>
      <c r="M64" s="229">
        <f t="shared" si="20"/>
        <v>114.92062125103885</v>
      </c>
      <c r="N64" s="147">
        <f t="shared" si="3"/>
        <v>113493596.52999997</v>
      </c>
    </row>
    <row r="65" spans="1:14" s="73" customFormat="1" ht="30" customHeight="1" x14ac:dyDescent="0.2">
      <c r="A65" s="157" t="s">
        <v>746</v>
      </c>
      <c r="B65" s="158" t="s">
        <v>747</v>
      </c>
      <c r="C65" s="159">
        <v>209147237.47</v>
      </c>
      <c r="D65" s="209">
        <v>208699757.88</v>
      </c>
      <c r="E65" s="229">
        <f t="shared" si="15"/>
        <v>99.78604566074452</v>
      </c>
      <c r="F65" s="145">
        <f t="shared" si="1"/>
        <v>-447479.59000000358</v>
      </c>
      <c r="G65" s="159">
        <v>10636963.449999999</v>
      </c>
      <c r="H65" s="209">
        <v>38356258.560000002</v>
      </c>
      <c r="I65" s="225">
        <f t="shared" si="17"/>
        <v>360.59406183256186</v>
      </c>
      <c r="J65" s="146">
        <f t="shared" si="2"/>
        <v>27719295.110000003</v>
      </c>
      <c r="K65" s="11">
        <f t="shared" si="21"/>
        <v>219784200.91999999</v>
      </c>
      <c r="L65" s="11">
        <f t="shared" si="22"/>
        <v>247056016.44</v>
      </c>
      <c r="M65" s="229">
        <f t="shared" si="20"/>
        <v>112.40845129260532</v>
      </c>
      <c r="N65" s="147">
        <f t="shared" si="3"/>
        <v>27271815.520000011</v>
      </c>
    </row>
    <row r="66" spans="1:14" s="73" customFormat="1" ht="43.9" customHeight="1" x14ac:dyDescent="0.2">
      <c r="A66" s="157" t="s">
        <v>748</v>
      </c>
      <c r="B66" s="158" t="s">
        <v>930</v>
      </c>
      <c r="C66" s="159">
        <v>251877857.56999999</v>
      </c>
      <c r="D66" s="209">
        <v>280570704.60000002</v>
      </c>
      <c r="E66" s="229">
        <f t="shared" si="15"/>
        <v>111.39157181453552</v>
      </c>
      <c r="F66" s="145">
        <f t="shared" si="1"/>
        <v>28692847.030000031</v>
      </c>
      <c r="G66" s="159">
        <v>78239268.939999998</v>
      </c>
      <c r="H66" s="209">
        <v>94709040.409999996</v>
      </c>
      <c r="I66" s="225">
        <f t="shared" si="17"/>
        <v>121.05051810061047</v>
      </c>
      <c r="J66" s="146">
        <f t="shared" si="2"/>
        <v>16469771.469999999</v>
      </c>
      <c r="K66" s="11">
        <f t="shared" si="21"/>
        <v>330117126.50999999</v>
      </c>
      <c r="L66" s="11">
        <f t="shared" si="22"/>
        <v>375279745.00999999</v>
      </c>
      <c r="M66" s="229">
        <f t="shared" si="20"/>
        <v>113.68078626439635</v>
      </c>
      <c r="N66" s="147">
        <f t="shared" si="3"/>
        <v>45162618.5</v>
      </c>
    </row>
    <row r="67" spans="1:14" s="73" customFormat="1" ht="34.15" customHeight="1" x14ac:dyDescent="0.2">
      <c r="A67" s="157" t="s">
        <v>931</v>
      </c>
      <c r="B67" s="158" t="s">
        <v>932</v>
      </c>
      <c r="C67" s="159">
        <v>127679466.75</v>
      </c>
      <c r="D67" s="209">
        <v>139783512.34999999</v>
      </c>
      <c r="E67" s="229">
        <f t="shared" si="15"/>
        <v>109.48002518188775</v>
      </c>
      <c r="F67" s="145">
        <f t="shared" si="1"/>
        <v>12104045.599999994</v>
      </c>
      <c r="G67" s="159">
        <v>6836002.0300000003</v>
      </c>
      <c r="H67" s="209">
        <v>13900558.93</v>
      </c>
      <c r="I67" s="225">
        <f t="shared" si="17"/>
        <v>203.34339968006122</v>
      </c>
      <c r="J67" s="146">
        <f t="shared" si="2"/>
        <v>7064556.8999999994</v>
      </c>
      <c r="K67" s="11">
        <f t="shared" si="21"/>
        <v>134515468.78</v>
      </c>
      <c r="L67" s="11">
        <f t="shared" si="22"/>
        <v>153684071.28</v>
      </c>
      <c r="M67" s="229">
        <f t="shared" si="20"/>
        <v>114.25011017234772</v>
      </c>
      <c r="N67" s="147">
        <f t="shared" si="3"/>
        <v>19168602.5</v>
      </c>
    </row>
    <row r="68" spans="1:14" s="73" customFormat="1" ht="29.45" customHeight="1" x14ac:dyDescent="0.2">
      <c r="A68" s="157" t="s">
        <v>933</v>
      </c>
      <c r="B68" s="158" t="s">
        <v>934</v>
      </c>
      <c r="C68" s="159">
        <v>74548837.780000001</v>
      </c>
      <c r="D68" s="209">
        <v>102863461.26000001</v>
      </c>
      <c r="E68" s="229">
        <f t="shared" si="15"/>
        <v>137.98130772146828</v>
      </c>
      <c r="F68" s="145">
        <f t="shared" si="1"/>
        <v>28314623.480000004</v>
      </c>
      <c r="G68" s="159">
        <v>1131055.01</v>
      </c>
      <c r="H68" s="209">
        <v>1462331.07</v>
      </c>
      <c r="I68" s="225">
        <f t="shared" si="17"/>
        <v>129.28912007560092</v>
      </c>
      <c r="J68" s="146">
        <f t="shared" si="2"/>
        <v>331276.06000000006</v>
      </c>
      <c r="K68" s="11">
        <f t="shared" si="21"/>
        <v>75679892.790000007</v>
      </c>
      <c r="L68" s="11">
        <f t="shared" si="22"/>
        <v>104325792.33</v>
      </c>
      <c r="M68" s="229">
        <f t="shared" si="20"/>
        <v>137.85140079345504</v>
      </c>
      <c r="N68" s="147">
        <f t="shared" si="3"/>
        <v>28645899.539999992</v>
      </c>
    </row>
    <row r="69" spans="1:14" s="73" customFormat="1" ht="30" customHeight="1" x14ac:dyDescent="0.2">
      <c r="A69" s="157" t="s">
        <v>935</v>
      </c>
      <c r="B69" s="158" t="s">
        <v>936</v>
      </c>
      <c r="C69" s="159">
        <v>1572719.52</v>
      </c>
      <c r="D69" s="209">
        <v>1042103.42</v>
      </c>
      <c r="E69" s="229">
        <f t="shared" si="15"/>
        <v>66.261237731696752</v>
      </c>
      <c r="F69" s="145">
        <f t="shared" si="1"/>
        <v>-530616.1</v>
      </c>
      <c r="G69" s="159">
        <v>159700</v>
      </c>
      <c r="H69" s="209">
        <v>253466</v>
      </c>
      <c r="I69" s="225">
        <f t="shared" si="17"/>
        <v>158.71383844708828</v>
      </c>
      <c r="J69" s="146">
        <f t="shared" si="2"/>
        <v>93766</v>
      </c>
      <c r="K69" s="11">
        <f t="shared" si="21"/>
        <v>1732419.52</v>
      </c>
      <c r="L69" s="11">
        <f t="shared" si="22"/>
        <v>1295569.42</v>
      </c>
      <c r="M69" s="229">
        <f t="shared" si="20"/>
        <v>74.783815642991584</v>
      </c>
      <c r="N69" s="147">
        <f t="shared" si="3"/>
        <v>-436850.10000000009</v>
      </c>
    </row>
    <row r="70" spans="1:14" s="73" customFormat="1" ht="31.15" customHeight="1" x14ac:dyDescent="0.2">
      <c r="A70" s="157" t="s">
        <v>937</v>
      </c>
      <c r="B70" s="160" t="s">
        <v>938</v>
      </c>
      <c r="C70" s="159">
        <v>70444308.879999995</v>
      </c>
      <c r="D70" s="209">
        <v>179844253.53</v>
      </c>
      <c r="E70" s="229">
        <f t="shared" si="15"/>
        <v>255.29990483171593</v>
      </c>
      <c r="F70" s="145">
        <f t="shared" si="1"/>
        <v>109399944.65000001</v>
      </c>
      <c r="G70" s="159">
        <v>246585458.25</v>
      </c>
      <c r="H70" s="209">
        <v>457109104.13999999</v>
      </c>
      <c r="I70" s="225">
        <f t="shared" si="17"/>
        <v>185.37553162464314</v>
      </c>
      <c r="J70" s="146">
        <f t="shared" si="2"/>
        <v>210523645.88999999</v>
      </c>
      <c r="K70" s="11">
        <f t="shared" si="21"/>
        <v>317029767.13</v>
      </c>
      <c r="L70" s="11">
        <f t="shared" si="22"/>
        <v>636953357.66999996</v>
      </c>
      <c r="M70" s="229">
        <f t="shared" si="20"/>
        <v>200.91279233372853</v>
      </c>
      <c r="N70" s="147">
        <f t="shared" si="3"/>
        <v>319923590.53999996</v>
      </c>
    </row>
    <row r="71" spans="1:14" s="73" customFormat="1" ht="30.6" customHeight="1" x14ac:dyDescent="0.2">
      <c r="A71" s="157" t="s">
        <v>939</v>
      </c>
      <c r="B71" s="160" t="s">
        <v>940</v>
      </c>
      <c r="C71" s="159">
        <v>40336832.990000002</v>
      </c>
      <c r="D71" s="209">
        <v>47608531.119999997</v>
      </c>
      <c r="E71" s="229">
        <f t="shared" si="15"/>
        <v>118.02743941697838</v>
      </c>
      <c r="F71" s="145">
        <f t="shared" ref="F71:F136" si="23">D71-C71</f>
        <v>7271698.1299999952</v>
      </c>
      <c r="G71" s="159">
        <v>108345221.14</v>
      </c>
      <c r="H71" s="209">
        <v>60300379.640000001</v>
      </c>
      <c r="I71" s="225">
        <f t="shared" si="17"/>
        <v>55.655781589186951</v>
      </c>
      <c r="J71" s="146">
        <f t="shared" ref="J71:J136" si="24">H71-G71</f>
        <v>-48044841.5</v>
      </c>
      <c r="K71" s="11">
        <f t="shared" si="21"/>
        <v>148682054.13</v>
      </c>
      <c r="L71" s="11">
        <f t="shared" si="22"/>
        <v>107908910.75999999</v>
      </c>
      <c r="M71" s="229">
        <f t="shared" si="20"/>
        <v>72.576957179815366</v>
      </c>
      <c r="N71" s="147">
        <f t="shared" ref="N71:N136" si="25">L71-K71</f>
        <v>-40773143.370000005</v>
      </c>
    </row>
    <row r="72" spans="1:14" s="75" customFormat="1" ht="32.450000000000003" customHeight="1" x14ac:dyDescent="0.2">
      <c r="A72" s="161"/>
      <c r="B72" s="162" t="s">
        <v>941</v>
      </c>
      <c r="C72" s="154">
        <f>SUM(C63:C71)</f>
        <v>1500143582.51</v>
      </c>
      <c r="D72" s="154">
        <f>SUM(D63:D71)</f>
        <v>1703919838.6299996</v>
      </c>
      <c r="E72" s="227">
        <f t="shared" si="15"/>
        <v>113.58378347884852</v>
      </c>
      <c r="F72" s="155">
        <f t="shared" si="23"/>
        <v>203776256.11999965</v>
      </c>
      <c r="G72" s="154">
        <f>SUM(G63:G71)</f>
        <v>557140662.08000004</v>
      </c>
      <c r="H72" s="154">
        <f>SUM(H63:H71)</f>
        <v>1016168923.02</v>
      </c>
      <c r="I72" s="223">
        <f t="shared" si="17"/>
        <v>182.39001246584439</v>
      </c>
      <c r="J72" s="156">
        <f t="shared" si="24"/>
        <v>459028260.93999994</v>
      </c>
      <c r="K72" s="154">
        <f>SUM(K63:K71)</f>
        <v>2057284244.5900002</v>
      </c>
      <c r="L72" s="154">
        <f>SUM(L63:L71)</f>
        <v>2720088761.6499996</v>
      </c>
      <c r="M72" s="227">
        <f t="shared" si="20"/>
        <v>132.21744971813999</v>
      </c>
      <c r="N72" s="154">
        <f t="shared" si="25"/>
        <v>662804517.05999947</v>
      </c>
    </row>
    <row r="73" spans="1:14" s="75" customFormat="1" ht="35.450000000000003" customHeight="1" x14ac:dyDescent="0.2">
      <c r="A73" s="161"/>
      <c r="B73" s="162" t="s">
        <v>942</v>
      </c>
      <c r="C73" s="154">
        <f>SUM(C74:C90)</f>
        <v>406822285.19</v>
      </c>
      <c r="D73" s="154">
        <f>SUM(D74:D90)</f>
        <v>344574806.83999991</v>
      </c>
      <c r="E73" s="227">
        <f t="shared" si="15"/>
        <v>84.699098201828264</v>
      </c>
      <c r="F73" s="155">
        <f t="shared" si="23"/>
        <v>-62247478.350000083</v>
      </c>
      <c r="G73" s="154">
        <f>SUM(G74:G90)</f>
        <v>66355624.189999998</v>
      </c>
      <c r="H73" s="154">
        <f>SUM(H74:H90)</f>
        <v>196981737.00999999</v>
      </c>
      <c r="I73" s="223">
        <f t="shared" si="17"/>
        <v>296.85763552757862</v>
      </c>
      <c r="J73" s="156">
        <f t="shared" si="24"/>
        <v>130626112.81999999</v>
      </c>
      <c r="K73" s="154">
        <f>SUM(K74:K90)</f>
        <v>473177909.38</v>
      </c>
      <c r="L73" s="154">
        <f>SUM(L74:L90)</f>
        <v>541556543.8499999</v>
      </c>
      <c r="M73" s="227">
        <f t="shared" si="20"/>
        <v>114.45093549688228</v>
      </c>
      <c r="N73" s="154">
        <f>SUM(N74:N90)</f>
        <v>68378634.469999999</v>
      </c>
    </row>
    <row r="74" spans="1:14" s="73" customFormat="1" ht="111.6" customHeight="1" x14ac:dyDescent="0.2">
      <c r="A74" s="157">
        <v>9130</v>
      </c>
      <c r="B74" s="163" t="s">
        <v>789</v>
      </c>
      <c r="C74" s="164">
        <v>68269500</v>
      </c>
      <c r="D74" s="209">
        <v>67118300</v>
      </c>
      <c r="E74" s="229">
        <f t="shared" si="15"/>
        <v>98.313741861299704</v>
      </c>
      <c r="F74" s="145">
        <f t="shared" si="23"/>
        <v>-1151200</v>
      </c>
      <c r="G74" s="12"/>
      <c r="H74" s="119"/>
      <c r="I74" s="225">
        <f t="shared" si="17"/>
        <v>0</v>
      </c>
      <c r="J74" s="146">
        <f t="shared" si="24"/>
        <v>0</v>
      </c>
      <c r="K74" s="11">
        <f t="shared" ref="K74:K90" si="26">C74+G74</f>
        <v>68269500</v>
      </c>
      <c r="L74" s="11">
        <f t="shared" ref="L74:L90" si="27">D74+H74</f>
        <v>67118300</v>
      </c>
      <c r="M74" s="229">
        <f t="shared" si="20"/>
        <v>98.313741861299704</v>
      </c>
      <c r="N74" s="147">
        <f t="shared" si="25"/>
        <v>-1151200</v>
      </c>
    </row>
    <row r="75" spans="1:14" s="73" customFormat="1" ht="34.15" customHeight="1" x14ac:dyDescent="0.2">
      <c r="A75" s="157">
        <v>9150</v>
      </c>
      <c r="B75" s="185" t="s">
        <v>729</v>
      </c>
      <c r="C75" s="217">
        <v>63945486</v>
      </c>
      <c r="D75" s="209">
        <v>55291958</v>
      </c>
      <c r="E75" s="229"/>
      <c r="F75" s="145">
        <f t="shared" si="23"/>
        <v>-8653528</v>
      </c>
      <c r="G75" s="12"/>
      <c r="H75" s="119"/>
      <c r="I75" s="225"/>
      <c r="J75" s="146">
        <f>H75-G75</f>
        <v>0</v>
      </c>
      <c r="K75" s="11">
        <f t="shared" si="26"/>
        <v>63945486</v>
      </c>
      <c r="L75" s="11">
        <f t="shared" si="27"/>
        <v>55291958</v>
      </c>
      <c r="M75" s="229">
        <f t="shared" ref="M75:M83" si="28">IF(K75=0,0,L75/K75*100)</f>
        <v>86.467335630227282</v>
      </c>
      <c r="N75" s="147">
        <f t="shared" ref="N75:N83" si="29">L75-K75</f>
        <v>-8653528</v>
      </c>
    </row>
    <row r="76" spans="1:14" s="73" customFormat="1" ht="174.6" customHeight="1" x14ac:dyDescent="0.2">
      <c r="A76" s="157">
        <v>9160</v>
      </c>
      <c r="B76" s="165" t="s">
        <v>444</v>
      </c>
      <c r="C76" s="164">
        <v>39161300</v>
      </c>
      <c r="D76" s="164"/>
      <c r="E76" s="229">
        <f t="shared" ref="E76:E81" si="30">IF(C76=0,0,D76/C76*100)</f>
        <v>0</v>
      </c>
      <c r="F76" s="145">
        <f t="shared" ref="F76:F81" si="31">D76-C76</f>
        <v>-39161300</v>
      </c>
      <c r="G76" s="12"/>
      <c r="H76" s="119"/>
      <c r="I76" s="225"/>
      <c r="J76" s="146">
        <f>H76-G76</f>
        <v>0</v>
      </c>
      <c r="K76" s="11">
        <f t="shared" si="26"/>
        <v>39161300</v>
      </c>
      <c r="L76" s="11">
        <f t="shared" si="27"/>
        <v>0</v>
      </c>
      <c r="M76" s="229">
        <f t="shared" si="28"/>
        <v>0</v>
      </c>
      <c r="N76" s="147">
        <f t="shared" si="29"/>
        <v>-39161300</v>
      </c>
    </row>
    <row r="77" spans="1:14" s="73" customFormat="1" ht="127.15" customHeight="1" x14ac:dyDescent="0.2">
      <c r="A77" s="157">
        <v>9210</v>
      </c>
      <c r="B77" s="165" t="s">
        <v>27</v>
      </c>
      <c r="C77" s="164"/>
      <c r="D77" s="164">
        <v>505705.74</v>
      </c>
      <c r="E77" s="229">
        <f t="shared" si="30"/>
        <v>0</v>
      </c>
      <c r="F77" s="145">
        <f t="shared" si="31"/>
        <v>505705.74</v>
      </c>
      <c r="G77" s="12"/>
      <c r="H77" s="119"/>
      <c r="I77" s="225"/>
      <c r="J77" s="146"/>
      <c r="K77" s="11">
        <f t="shared" ref="K77:L81" si="32">C77+G77</f>
        <v>0</v>
      </c>
      <c r="L77" s="11">
        <f t="shared" si="32"/>
        <v>505705.74</v>
      </c>
      <c r="M77" s="229">
        <f t="shared" si="28"/>
        <v>0</v>
      </c>
      <c r="N77" s="147">
        <f t="shared" si="29"/>
        <v>505705.74</v>
      </c>
    </row>
    <row r="78" spans="1:14" s="73" customFormat="1" ht="408" customHeight="1" x14ac:dyDescent="0.2">
      <c r="A78" s="157">
        <v>9241</v>
      </c>
      <c r="B78" s="337" t="s">
        <v>36</v>
      </c>
      <c r="C78" s="164"/>
      <c r="D78" s="164">
        <v>21131325.09</v>
      </c>
      <c r="E78" s="229">
        <f t="shared" si="30"/>
        <v>0</v>
      </c>
      <c r="F78" s="145">
        <f t="shared" si="31"/>
        <v>21131325.09</v>
      </c>
      <c r="G78" s="12"/>
      <c r="H78" s="119"/>
      <c r="I78" s="225"/>
      <c r="J78" s="146"/>
      <c r="K78" s="11">
        <f t="shared" si="32"/>
        <v>0</v>
      </c>
      <c r="L78" s="11">
        <f t="shared" si="32"/>
        <v>21131325.09</v>
      </c>
      <c r="M78" s="229">
        <f t="shared" si="28"/>
        <v>0</v>
      </c>
      <c r="N78" s="147">
        <f t="shared" si="29"/>
        <v>21131325.09</v>
      </c>
    </row>
    <row r="79" spans="1:14" s="73" customFormat="1" ht="409.15" customHeight="1" x14ac:dyDescent="0.2">
      <c r="A79" s="157">
        <v>9242</v>
      </c>
      <c r="B79" s="342" t="s">
        <v>37</v>
      </c>
      <c r="C79" s="164"/>
      <c r="D79" s="164">
        <v>39315613.090000004</v>
      </c>
      <c r="E79" s="229">
        <f t="shared" si="30"/>
        <v>0</v>
      </c>
      <c r="F79" s="145">
        <f t="shared" si="31"/>
        <v>39315613.090000004</v>
      </c>
      <c r="G79" s="12"/>
      <c r="H79" s="119"/>
      <c r="I79" s="225"/>
      <c r="J79" s="146"/>
      <c r="K79" s="11">
        <f t="shared" si="32"/>
        <v>0</v>
      </c>
      <c r="L79" s="11">
        <f t="shared" si="32"/>
        <v>39315613.090000004</v>
      </c>
      <c r="M79" s="229">
        <f t="shared" si="28"/>
        <v>0</v>
      </c>
      <c r="N79" s="147">
        <f t="shared" si="29"/>
        <v>39315613.090000004</v>
      </c>
    </row>
    <row r="80" spans="1:14" s="73" customFormat="1" ht="346.5" x14ac:dyDescent="0.2">
      <c r="A80" s="157">
        <v>9243</v>
      </c>
      <c r="B80" s="187" t="s">
        <v>433</v>
      </c>
      <c r="C80" s="164"/>
      <c r="D80" s="164">
        <v>16248325.65</v>
      </c>
      <c r="E80" s="229">
        <f t="shared" si="30"/>
        <v>0</v>
      </c>
      <c r="F80" s="145">
        <f t="shared" si="31"/>
        <v>16248325.65</v>
      </c>
      <c r="G80" s="12"/>
      <c r="H80" s="119"/>
      <c r="I80" s="225"/>
      <c r="J80" s="146"/>
      <c r="K80" s="11">
        <f t="shared" si="32"/>
        <v>0</v>
      </c>
      <c r="L80" s="11">
        <f t="shared" si="32"/>
        <v>16248325.65</v>
      </c>
      <c r="M80" s="229">
        <f t="shared" si="28"/>
        <v>0</v>
      </c>
      <c r="N80" s="147">
        <f t="shared" si="29"/>
        <v>16248325.65</v>
      </c>
    </row>
    <row r="81" spans="1:17" s="73" customFormat="1" ht="330.75" x14ac:dyDescent="0.2">
      <c r="A81" s="157">
        <v>9244</v>
      </c>
      <c r="B81" s="187" t="s">
        <v>435</v>
      </c>
      <c r="C81" s="164"/>
      <c r="D81" s="164">
        <v>2187966.2999999998</v>
      </c>
      <c r="E81" s="229">
        <f t="shared" si="30"/>
        <v>0</v>
      </c>
      <c r="F81" s="145">
        <f t="shared" si="31"/>
        <v>2187966.2999999998</v>
      </c>
      <c r="G81" s="12"/>
      <c r="H81" s="119"/>
      <c r="I81" s="225"/>
      <c r="J81" s="146"/>
      <c r="K81" s="11">
        <f t="shared" si="32"/>
        <v>0</v>
      </c>
      <c r="L81" s="11">
        <f t="shared" si="32"/>
        <v>2187966.2999999998</v>
      </c>
      <c r="M81" s="229">
        <f t="shared" si="28"/>
        <v>0</v>
      </c>
      <c r="N81" s="147">
        <f t="shared" si="29"/>
        <v>2187966.2999999998</v>
      </c>
    </row>
    <row r="82" spans="1:17" ht="81" customHeight="1" x14ac:dyDescent="0.2">
      <c r="A82" s="166">
        <v>9310</v>
      </c>
      <c r="B82" s="167" t="s">
        <v>488</v>
      </c>
      <c r="C82" s="164">
        <v>41071000</v>
      </c>
      <c r="D82" s="209">
        <v>46333200</v>
      </c>
      <c r="E82" s="229">
        <f t="shared" si="15"/>
        <v>112.81244673857466</v>
      </c>
      <c r="F82" s="145">
        <f t="shared" si="23"/>
        <v>5262200</v>
      </c>
      <c r="G82" s="12"/>
      <c r="H82" s="119">
        <v>16208100</v>
      </c>
      <c r="I82" s="225">
        <f t="shared" si="17"/>
        <v>0</v>
      </c>
      <c r="J82" s="146">
        <f>H82-G82</f>
        <v>16208100</v>
      </c>
      <c r="K82" s="11">
        <f t="shared" si="26"/>
        <v>41071000</v>
      </c>
      <c r="L82" s="11">
        <f t="shared" si="27"/>
        <v>62541300</v>
      </c>
      <c r="M82" s="229">
        <f t="shared" si="28"/>
        <v>152.2760585327847</v>
      </c>
      <c r="N82" s="147">
        <f t="shared" si="29"/>
        <v>21470300</v>
      </c>
    </row>
    <row r="83" spans="1:17" ht="104.45" customHeight="1" x14ac:dyDescent="0.2">
      <c r="A83" s="166">
        <v>9314</v>
      </c>
      <c r="B83" s="167" t="s">
        <v>813</v>
      </c>
      <c r="C83" s="164"/>
      <c r="D83" s="209">
        <v>10365357.189999999</v>
      </c>
      <c r="E83" s="229">
        <f t="shared" si="15"/>
        <v>0</v>
      </c>
      <c r="F83" s="145">
        <f t="shared" si="23"/>
        <v>10365357.189999999</v>
      </c>
      <c r="G83" s="12"/>
      <c r="H83" s="119"/>
      <c r="I83" s="225">
        <f>IF(G83=0,0,H83/G83*100)</f>
        <v>0</v>
      </c>
      <c r="J83" s="146">
        <f>H83-G83</f>
        <v>0</v>
      </c>
      <c r="K83" s="11">
        <f t="shared" si="26"/>
        <v>0</v>
      </c>
      <c r="L83" s="11">
        <f t="shared" si="27"/>
        <v>10365357.189999999</v>
      </c>
      <c r="M83" s="229">
        <f t="shared" si="28"/>
        <v>0</v>
      </c>
      <c r="N83" s="147">
        <f t="shared" si="29"/>
        <v>10365357.189999999</v>
      </c>
    </row>
    <row r="84" spans="1:17" ht="81.75" customHeight="1" x14ac:dyDescent="0.2">
      <c r="A84" s="166">
        <v>9320</v>
      </c>
      <c r="B84" s="167" t="s">
        <v>472</v>
      </c>
      <c r="C84" s="164">
        <v>3428835</v>
      </c>
      <c r="D84" s="209"/>
      <c r="E84" s="229">
        <f>IF(C84=0,0,D84/C84*100)</f>
        <v>0</v>
      </c>
      <c r="F84" s="145">
        <f t="shared" si="23"/>
        <v>-3428835</v>
      </c>
      <c r="G84" s="12"/>
      <c r="H84" s="119"/>
      <c r="I84" s="225">
        <f>IF(G84=0,0,H84/G84*100)</f>
        <v>0</v>
      </c>
      <c r="J84" s="146">
        <f>H84-G84</f>
        <v>0</v>
      </c>
      <c r="K84" s="11">
        <f>C84+G84</f>
        <v>3428835</v>
      </c>
      <c r="L84" s="11">
        <f>D84+H84</f>
        <v>0</v>
      </c>
      <c r="M84" s="229">
        <f>IF(K84=0,0,L84/K84*100)</f>
        <v>0</v>
      </c>
      <c r="N84" s="147">
        <f>L84-K84</f>
        <v>-3428835</v>
      </c>
    </row>
    <row r="85" spans="1:17" ht="84" customHeight="1" x14ac:dyDescent="0.2">
      <c r="A85" s="166" t="s">
        <v>943</v>
      </c>
      <c r="B85" s="167" t="s">
        <v>489</v>
      </c>
      <c r="C85" s="164">
        <v>15500000</v>
      </c>
      <c r="D85" s="209">
        <v>10898100</v>
      </c>
      <c r="E85" s="229">
        <f t="shared" si="15"/>
        <v>70.310322580645163</v>
      </c>
      <c r="F85" s="145">
        <f t="shared" si="23"/>
        <v>-4601900</v>
      </c>
      <c r="G85" s="12"/>
      <c r="H85" s="119"/>
      <c r="I85" s="225">
        <f t="shared" si="17"/>
        <v>0</v>
      </c>
      <c r="J85" s="146">
        <f t="shared" si="24"/>
        <v>0</v>
      </c>
      <c r="K85" s="11">
        <f t="shared" si="26"/>
        <v>15500000</v>
      </c>
      <c r="L85" s="11">
        <f t="shared" si="27"/>
        <v>10898100</v>
      </c>
      <c r="M85" s="229">
        <f t="shared" si="20"/>
        <v>70.310322580645163</v>
      </c>
      <c r="N85" s="147">
        <f t="shared" si="25"/>
        <v>-4601900</v>
      </c>
    </row>
    <row r="86" spans="1:17" ht="106.15" customHeight="1" x14ac:dyDescent="0.2">
      <c r="A86" s="166">
        <v>9380</v>
      </c>
      <c r="B86" s="185" t="s">
        <v>324</v>
      </c>
      <c r="C86" s="217"/>
      <c r="D86" s="209">
        <v>58081.15</v>
      </c>
      <c r="E86" s="229">
        <f t="shared" si="15"/>
        <v>0</v>
      </c>
      <c r="F86" s="145">
        <f t="shared" si="23"/>
        <v>58081.15</v>
      </c>
      <c r="G86" s="12"/>
      <c r="H86" s="119"/>
      <c r="I86" s="225">
        <f>IF(G86=0,0,H86/G86*100)</f>
        <v>0</v>
      </c>
      <c r="J86" s="146">
        <f>H86-G86</f>
        <v>0</v>
      </c>
      <c r="K86" s="11">
        <f t="shared" si="26"/>
        <v>0</v>
      </c>
      <c r="L86" s="11">
        <f t="shared" si="27"/>
        <v>58081.15</v>
      </c>
      <c r="M86" s="229">
        <f>IF(K86=0,0,L86/K86*100)</f>
        <v>0</v>
      </c>
      <c r="N86" s="147">
        <f>L86-K86</f>
        <v>58081.15</v>
      </c>
    </row>
    <row r="87" spans="1:17" ht="112.15" customHeight="1" x14ac:dyDescent="0.2">
      <c r="A87" s="166">
        <v>9518</v>
      </c>
      <c r="B87" s="165" t="s">
        <v>462</v>
      </c>
      <c r="C87" s="164"/>
      <c r="D87" s="209">
        <v>1351809.58</v>
      </c>
      <c r="E87" s="229">
        <f t="shared" si="15"/>
        <v>0</v>
      </c>
      <c r="F87" s="145">
        <f t="shared" si="23"/>
        <v>1351809.58</v>
      </c>
      <c r="G87" s="12"/>
      <c r="H87" s="119"/>
      <c r="I87" s="225">
        <f t="shared" si="17"/>
        <v>0</v>
      </c>
      <c r="J87" s="146">
        <f t="shared" si="24"/>
        <v>0</v>
      </c>
      <c r="K87" s="11">
        <f t="shared" si="26"/>
        <v>0</v>
      </c>
      <c r="L87" s="11">
        <f t="shared" si="27"/>
        <v>1351809.58</v>
      </c>
      <c r="M87" s="229">
        <f t="shared" si="20"/>
        <v>0</v>
      </c>
      <c r="N87" s="147">
        <f t="shared" si="25"/>
        <v>1351809.58</v>
      </c>
    </row>
    <row r="88" spans="1:17" ht="202.15" customHeight="1" x14ac:dyDescent="0.2">
      <c r="A88" s="166">
        <v>9580</v>
      </c>
      <c r="B88" s="165" t="s">
        <v>758</v>
      </c>
      <c r="C88" s="164"/>
      <c r="D88" s="209"/>
      <c r="E88" s="229">
        <f>IF(C88=0,0,D88/C88*100)</f>
        <v>0</v>
      </c>
      <c r="F88" s="145">
        <f>D88-C88</f>
        <v>0</v>
      </c>
      <c r="G88" s="12"/>
      <c r="H88" s="119">
        <v>6000000</v>
      </c>
      <c r="I88" s="225">
        <f>IF(G88=0,0,H88/G88*100)</f>
        <v>0</v>
      </c>
      <c r="J88" s="146">
        <f>H88-G88</f>
        <v>6000000</v>
      </c>
      <c r="K88" s="11">
        <f>C88+G88</f>
        <v>0</v>
      </c>
      <c r="L88" s="11">
        <f>D88+H88</f>
        <v>6000000</v>
      </c>
      <c r="M88" s="229">
        <f>IF(K88=0,0,L88/K88*100)</f>
        <v>0</v>
      </c>
      <c r="N88" s="147">
        <f>L88-K88</f>
        <v>6000000</v>
      </c>
    </row>
    <row r="89" spans="1:17" ht="83.45" customHeight="1" x14ac:dyDescent="0.2">
      <c r="A89" s="166" t="s">
        <v>775</v>
      </c>
      <c r="B89" s="165" t="s">
        <v>776</v>
      </c>
      <c r="C89" s="119">
        <v>42278062.189999998</v>
      </c>
      <c r="D89" s="209">
        <v>13295271.460000001</v>
      </c>
      <c r="E89" s="229">
        <f>IF(C89=0,0,D89/C89*100)</f>
        <v>31.447211086095432</v>
      </c>
      <c r="F89" s="145">
        <f>D89-C89</f>
        <v>-28982790.729999997</v>
      </c>
      <c r="G89" s="56">
        <v>35561724.189999998</v>
      </c>
      <c r="H89" s="209">
        <v>149382927.97</v>
      </c>
      <c r="I89" s="225">
        <f>IF(G89=0,0,H89/G89*100)</f>
        <v>420.06660636552226</v>
      </c>
      <c r="J89" s="146">
        <f>H89-G89</f>
        <v>113821203.78</v>
      </c>
      <c r="K89" s="11">
        <f t="shared" si="26"/>
        <v>77839786.379999995</v>
      </c>
      <c r="L89" s="11">
        <f t="shared" si="27"/>
        <v>162678199.43000001</v>
      </c>
      <c r="M89" s="229">
        <f>IF(K89=0,0,L89/K89*100)</f>
        <v>208.99106613144332</v>
      </c>
      <c r="N89" s="147">
        <f>L89-K89</f>
        <v>84838413.050000012</v>
      </c>
    </row>
    <row r="90" spans="1:17" ht="84" customHeight="1" x14ac:dyDescent="0.2">
      <c r="A90" s="166" t="s">
        <v>623</v>
      </c>
      <c r="B90" s="148" t="s">
        <v>624</v>
      </c>
      <c r="C90" s="164">
        <v>133168102</v>
      </c>
      <c r="D90" s="164">
        <v>60473793.590000004</v>
      </c>
      <c r="E90" s="229">
        <f t="shared" si="15"/>
        <v>45.411620862479516</v>
      </c>
      <c r="F90" s="145">
        <f t="shared" si="23"/>
        <v>-72694308.409999996</v>
      </c>
      <c r="G90" s="119">
        <v>30793900</v>
      </c>
      <c r="H90" s="119">
        <v>25390709.039999999</v>
      </c>
      <c r="I90" s="225">
        <f t="shared" si="17"/>
        <v>82.453697128327363</v>
      </c>
      <c r="J90" s="146">
        <f t="shared" si="24"/>
        <v>-5403190.9600000009</v>
      </c>
      <c r="K90" s="11">
        <f t="shared" si="26"/>
        <v>163962002</v>
      </c>
      <c r="L90" s="11">
        <f t="shared" si="27"/>
        <v>85864502.629999995</v>
      </c>
      <c r="M90" s="229">
        <f t="shared" si="20"/>
        <v>52.368537577383321</v>
      </c>
      <c r="N90" s="147">
        <f t="shared" si="25"/>
        <v>-78097499.370000005</v>
      </c>
    </row>
    <row r="91" spans="1:17" s="75" customFormat="1" ht="93" customHeight="1" x14ac:dyDescent="0.2">
      <c r="A91" s="161"/>
      <c r="B91" s="168" t="s">
        <v>627</v>
      </c>
      <c r="C91" s="154">
        <f>C92+C120</f>
        <v>1906965867.6999998</v>
      </c>
      <c r="D91" s="155">
        <f>D92+D120</f>
        <v>2048494645.4699998</v>
      </c>
      <c r="E91" s="227">
        <f t="shared" si="15"/>
        <v>107.42167335908842</v>
      </c>
      <c r="F91" s="155">
        <f t="shared" si="23"/>
        <v>141528777.76999998</v>
      </c>
      <c r="G91" s="155">
        <f>G92+G120</f>
        <v>623496286.26999998</v>
      </c>
      <c r="H91" s="155">
        <f>H92+H120</f>
        <v>1213150660.03</v>
      </c>
      <c r="I91" s="223">
        <f t="shared" si="17"/>
        <v>194.57223511106127</v>
      </c>
      <c r="J91" s="156">
        <f t="shared" si="24"/>
        <v>589654373.75999999</v>
      </c>
      <c r="K91" s="154">
        <f>K92+K120</f>
        <v>2530462153.9700003</v>
      </c>
      <c r="L91" s="154">
        <f>L92+L120</f>
        <v>3261645305.5</v>
      </c>
      <c r="M91" s="227">
        <f t="shared" si="20"/>
        <v>128.89524154245336</v>
      </c>
      <c r="N91" s="154">
        <f t="shared" si="25"/>
        <v>731183151.52999973</v>
      </c>
    </row>
    <row r="92" spans="1:17" s="2" customFormat="1" ht="21.6" customHeight="1" x14ac:dyDescent="0.2">
      <c r="A92" s="126">
        <v>2000</v>
      </c>
      <c r="B92" s="169" t="s">
        <v>628</v>
      </c>
      <c r="C92" s="118">
        <f>C93+C97+C112+C115+C119</f>
        <v>1903127267.6999998</v>
      </c>
      <c r="D92" s="118">
        <f>D93+D97+D112+D115+D119</f>
        <v>1959246058.1499999</v>
      </c>
      <c r="E92" s="228">
        <f t="shared" si="15"/>
        <v>102.94876708470588</v>
      </c>
      <c r="F92" s="139">
        <f t="shared" si="23"/>
        <v>56118790.450000048</v>
      </c>
      <c r="G92" s="118">
        <f>G93+G97+G112+G115+G119</f>
        <v>179469131.96000001</v>
      </c>
      <c r="H92" s="118">
        <f>H93+H97+H112+H115+H119</f>
        <v>313770683.64000005</v>
      </c>
      <c r="I92" s="224">
        <f t="shared" si="17"/>
        <v>174.83267468521166</v>
      </c>
      <c r="J92" s="140">
        <f t="shared" si="24"/>
        <v>134301551.68000004</v>
      </c>
      <c r="K92" s="118">
        <f>K93+K97+K112+K115+K119</f>
        <v>2082596399.6600001</v>
      </c>
      <c r="L92" s="118">
        <f>L93+L97+L112+L115+L119</f>
        <v>2273016741.79</v>
      </c>
      <c r="M92" s="228">
        <f t="shared" si="20"/>
        <v>109.14341070411375</v>
      </c>
      <c r="N92" s="141">
        <f t="shared" si="25"/>
        <v>190420342.12999988</v>
      </c>
    </row>
    <row r="93" spans="1:17" s="2" customFormat="1" ht="37.9" customHeight="1" x14ac:dyDescent="0.2">
      <c r="A93" s="126">
        <v>2100</v>
      </c>
      <c r="B93" s="169" t="s">
        <v>629</v>
      </c>
      <c r="C93" s="170">
        <f>C94+C96</f>
        <v>675985406.13999999</v>
      </c>
      <c r="D93" s="170">
        <f>D94+D96</f>
        <v>678804482.67000008</v>
      </c>
      <c r="E93" s="228">
        <f t="shared" si="15"/>
        <v>100.41703215844518</v>
      </c>
      <c r="F93" s="139">
        <f t="shared" si="23"/>
        <v>2819076.5300000906</v>
      </c>
      <c r="G93" s="170">
        <f>G94+G96</f>
        <v>8383888.1600000001</v>
      </c>
      <c r="H93" s="170">
        <f>H94+H96</f>
        <v>14071722.800000001</v>
      </c>
      <c r="I93" s="224">
        <f t="shared" si="17"/>
        <v>167.84244411962672</v>
      </c>
      <c r="J93" s="140">
        <f t="shared" si="24"/>
        <v>5687834.6400000006</v>
      </c>
      <c r="K93" s="170">
        <f>K94+K96</f>
        <v>684369294.29999995</v>
      </c>
      <c r="L93" s="170">
        <f>L94+L96</f>
        <v>692876205.47000003</v>
      </c>
      <c r="M93" s="228">
        <f t="shared" si="20"/>
        <v>101.24302934699915</v>
      </c>
      <c r="N93" s="141">
        <f t="shared" si="25"/>
        <v>8506911.1700000763</v>
      </c>
      <c r="Q93" s="106"/>
    </row>
    <row r="94" spans="1:17" s="2" customFormat="1" ht="24.6" customHeight="1" x14ac:dyDescent="0.2">
      <c r="A94" s="126">
        <v>2110</v>
      </c>
      <c r="B94" s="169" t="s">
        <v>630</v>
      </c>
      <c r="C94" s="170">
        <f>C95</f>
        <v>555629091.55999994</v>
      </c>
      <c r="D94" s="170">
        <f>D95</f>
        <v>558248614.61000001</v>
      </c>
      <c r="E94" s="228">
        <f t="shared" si="15"/>
        <v>100.47145174538026</v>
      </c>
      <c r="F94" s="139">
        <f t="shared" si="23"/>
        <v>2619523.0500000715</v>
      </c>
      <c r="G94" s="170">
        <f>G95</f>
        <v>6916146.2000000002</v>
      </c>
      <c r="H94" s="170">
        <f>H95</f>
        <v>11506958.15</v>
      </c>
      <c r="I94" s="224">
        <f t="shared" si="17"/>
        <v>166.37817965733578</v>
      </c>
      <c r="J94" s="140">
        <f t="shared" si="24"/>
        <v>4590811.95</v>
      </c>
      <c r="K94" s="170">
        <f>K95</f>
        <v>562545237.75999999</v>
      </c>
      <c r="L94" s="170">
        <f>L95</f>
        <v>569755572.75999999</v>
      </c>
      <c r="M94" s="228">
        <f t="shared" si="20"/>
        <v>101.28173425282398</v>
      </c>
      <c r="N94" s="141">
        <f t="shared" si="25"/>
        <v>7210335</v>
      </c>
      <c r="Q94" s="106"/>
    </row>
    <row r="95" spans="1:17" s="73" customFormat="1" ht="27" customHeight="1" x14ac:dyDescent="0.2">
      <c r="A95" s="171">
        <v>2111</v>
      </c>
      <c r="B95" s="172" t="s">
        <v>631</v>
      </c>
      <c r="C95" s="173">
        <v>555629091.55999994</v>
      </c>
      <c r="D95" s="159">
        <v>558248614.61000001</v>
      </c>
      <c r="E95" s="229">
        <f t="shared" si="15"/>
        <v>100.47145174538026</v>
      </c>
      <c r="F95" s="145">
        <f t="shared" si="23"/>
        <v>2619523.0500000715</v>
      </c>
      <c r="G95" s="173">
        <v>6916146.2000000002</v>
      </c>
      <c r="H95" s="209">
        <v>11506958.15</v>
      </c>
      <c r="I95" s="225">
        <f t="shared" si="17"/>
        <v>166.37817965733578</v>
      </c>
      <c r="J95" s="146">
        <f t="shared" si="24"/>
        <v>4590811.95</v>
      </c>
      <c r="K95" s="11">
        <f>C95+G95</f>
        <v>562545237.75999999</v>
      </c>
      <c r="L95" s="11">
        <f>D95+H95</f>
        <v>569755572.75999999</v>
      </c>
      <c r="M95" s="229">
        <f t="shared" si="20"/>
        <v>101.28173425282398</v>
      </c>
      <c r="N95" s="147">
        <f t="shared" si="25"/>
        <v>7210335</v>
      </c>
      <c r="Q95" s="117"/>
    </row>
    <row r="96" spans="1:17" s="73" customFormat="1" ht="22.9" customHeight="1" x14ac:dyDescent="0.2">
      <c r="A96" s="171">
        <v>2120</v>
      </c>
      <c r="B96" s="172" t="s">
        <v>632</v>
      </c>
      <c r="C96" s="173">
        <v>120356314.58</v>
      </c>
      <c r="D96" s="159">
        <v>120555868.06</v>
      </c>
      <c r="E96" s="229">
        <f t="shared" ref="E96:E151" si="33">IF(C96=0,0,D96/C96*100)</f>
        <v>100.1658022520018</v>
      </c>
      <c r="F96" s="145">
        <f t="shared" si="23"/>
        <v>199553.48000000417</v>
      </c>
      <c r="G96" s="173">
        <v>1467741.96</v>
      </c>
      <c r="H96" s="209">
        <v>2564764.65</v>
      </c>
      <c r="I96" s="225">
        <f t="shared" si="17"/>
        <v>174.74220400430605</v>
      </c>
      <c r="J96" s="146">
        <f t="shared" si="24"/>
        <v>1097022.69</v>
      </c>
      <c r="K96" s="11">
        <f>C96+G96</f>
        <v>121824056.53999999</v>
      </c>
      <c r="L96" s="11">
        <f>D96+H96</f>
        <v>123120632.71000001</v>
      </c>
      <c r="M96" s="229">
        <f t="shared" si="20"/>
        <v>101.06430224606278</v>
      </c>
      <c r="N96" s="147">
        <f t="shared" si="25"/>
        <v>1296576.1700000167</v>
      </c>
    </row>
    <row r="97" spans="1:14" s="2" customFormat="1" ht="27" customHeight="1" x14ac:dyDescent="0.2">
      <c r="A97" s="126">
        <v>2200</v>
      </c>
      <c r="B97" s="169" t="s">
        <v>633</v>
      </c>
      <c r="C97" s="170">
        <f>SUM(C98:C102)+C103+C109</f>
        <v>402138589.73000002</v>
      </c>
      <c r="D97" s="170">
        <f>SUM(D98:D102)+D103+D109</f>
        <v>493927452.37</v>
      </c>
      <c r="E97" s="228">
        <f t="shared" si="33"/>
        <v>122.82518141360868</v>
      </c>
      <c r="F97" s="139">
        <f t="shared" si="23"/>
        <v>91788862.639999986</v>
      </c>
      <c r="G97" s="170">
        <f>SUM(G98:G102)+G103+G109</f>
        <v>106249493.44000001</v>
      </c>
      <c r="H97" s="170">
        <f>SUM(H98:H102)+H103+H109</f>
        <v>114394601.29000001</v>
      </c>
      <c r="I97" s="224">
        <f t="shared" si="17"/>
        <v>107.66602040752279</v>
      </c>
      <c r="J97" s="140">
        <f t="shared" si="24"/>
        <v>8145107.849999994</v>
      </c>
      <c r="K97" s="170">
        <f>SUM(K98:K102)+K103+K109</f>
        <v>508388083.16999996</v>
      </c>
      <c r="L97" s="170">
        <f>SUM(L98:L102)+L103+L109</f>
        <v>608322053.65999997</v>
      </c>
      <c r="M97" s="228">
        <f t="shared" si="20"/>
        <v>119.65702458383217</v>
      </c>
      <c r="N97" s="141">
        <f t="shared" si="25"/>
        <v>99933970.49000001</v>
      </c>
    </row>
    <row r="98" spans="1:14" s="73" customFormat="1" ht="41.45" customHeight="1" x14ac:dyDescent="0.2">
      <c r="A98" s="171">
        <v>2210</v>
      </c>
      <c r="B98" s="172" t="s">
        <v>634</v>
      </c>
      <c r="C98" s="173">
        <v>43235774</v>
      </c>
      <c r="D98" s="159">
        <v>35994350.799999997</v>
      </c>
      <c r="E98" s="229">
        <f t="shared" si="33"/>
        <v>83.251315912605136</v>
      </c>
      <c r="F98" s="145">
        <f t="shared" si="23"/>
        <v>-7241423.200000003</v>
      </c>
      <c r="G98" s="173">
        <v>59871757.460000001</v>
      </c>
      <c r="H98" s="209">
        <v>44746967.759999998</v>
      </c>
      <c r="I98" s="225">
        <f t="shared" si="17"/>
        <v>74.73802283137455</v>
      </c>
      <c r="J98" s="146">
        <f t="shared" si="24"/>
        <v>-15124789.700000003</v>
      </c>
      <c r="K98" s="11">
        <f t="shared" ref="K98:L102" si="34">C98+G98</f>
        <v>103107531.46000001</v>
      </c>
      <c r="L98" s="11">
        <f t="shared" si="34"/>
        <v>80741318.560000002</v>
      </c>
      <c r="M98" s="229">
        <f t="shared" si="20"/>
        <v>78.307876657218927</v>
      </c>
      <c r="N98" s="147">
        <f t="shared" si="25"/>
        <v>-22366212.900000006</v>
      </c>
    </row>
    <row r="99" spans="1:14" s="73" customFormat="1" ht="39.6" customHeight="1" x14ac:dyDescent="0.2">
      <c r="A99" s="171">
        <v>2220</v>
      </c>
      <c r="B99" s="172" t="s">
        <v>635</v>
      </c>
      <c r="C99" s="173">
        <v>1977142.68</v>
      </c>
      <c r="D99" s="159">
        <v>2606791.52</v>
      </c>
      <c r="E99" s="229">
        <f t="shared" si="33"/>
        <v>131.84640372034252</v>
      </c>
      <c r="F99" s="145">
        <f t="shared" si="23"/>
        <v>629648.84000000008</v>
      </c>
      <c r="G99" s="173">
        <v>3647652.91</v>
      </c>
      <c r="H99" s="209">
        <v>4731694.78</v>
      </c>
      <c r="I99" s="225">
        <f t="shared" si="17"/>
        <v>129.71888764493221</v>
      </c>
      <c r="J99" s="146">
        <f t="shared" si="24"/>
        <v>1084041.8700000001</v>
      </c>
      <c r="K99" s="11">
        <f t="shared" si="34"/>
        <v>5624795.5899999999</v>
      </c>
      <c r="L99" s="11">
        <f t="shared" si="34"/>
        <v>7338486.3000000007</v>
      </c>
      <c r="M99" s="229">
        <f t="shared" si="20"/>
        <v>130.46671976927789</v>
      </c>
      <c r="N99" s="147">
        <f t="shared" si="25"/>
        <v>1713690.7100000009</v>
      </c>
    </row>
    <row r="100" spans="1:14" s="73" customFormat="1" ht="24.6" customHeight="1" x14ac:dyDescent="0.2">
      <c r="A100" s="171">
        <v>2230</v>
      </c>
      <c r="B100" s="172" t="s">
        <v>636</v>
      </c>
      <c r="C100" s="173">
        <v>31486459.390000001</v>
      </c>
      <c r="D100" s="159">
        <v>42855378.57</v>
      </c>
      <c r="E100" s="229">
        <f t="shared" si="33"/>
        <v>136.10732803959132</v>
      </c>
      <c r="F100" s="145">
        <f t="shared" si="23"/>
        <v>11368919.18</v>
      </c>
      <c r="G100" s="173">
        <v>25096161.899999999</v>
      </c>
      <c r="H100" s="209">
        <v>29901073.800000001</v>
      </c>
      <c r="I100" s="225">
        <f t="shared" si="17"/>
        <v>119.14600295912182</v>
      </c>
      <c r="J100" s="146">
        <f t="shared" si="24"/>
        <v>4804911.9000000022</v>
      </c>
      <c r="K100" s="11">
        <f t="shared" si="34"/>
        <v>56582621.289999999</v>
      </c>
      <c r="L100" s="11">
        <f t="shared" si="34"/>
        <v>72756452.370000005</v>
      </c>
      <c r="M100" s="229">
        <f t="shared" si="20"/>
        <v>128.58444997997725</v>
      </c>
      <c r="N100" s="147">
        <f t="shared" si="25"/>
        <v>16173831.080000006</v>
      </c>
    </row>
    <row r="101" spans="1:14" s="73" customFormat="1" ht="24.6" customHeight="1" x14ac:dyDescent="0.2">
      <c r="A101" s="171">
        <v>2240</v>
      </c>
      <c r="B101" s="172" t="s">
        <v>637</v>
      </c>
      <c r="C101" s="173">
        <v>48227673.090000004</v>
      </c>
      <c r="D101" s="159">
        <v>48763899.130000003</v>
      </c>
      <c r="E101" s="229">
        <f t="shared" si="33"/>
        <v>101.11186380275765</v>
      </c>
      <c r="F101" s="145">
        <f t="shared" si="23"/>
        <v>536226.03999999911</v>
      </c>
      <c r="G101" s="173">
        <v>2775325.13</v>
      </c>
      <c r="H101" s="209">
        <v>8892738.6300000008</v>
      </c>
      <c r="I101" s="225">
        <f t="shared" si="17"/>
        <v>320.42150787572774</v>
      </c>
      <c r="J101" s="146">
        <f t="shared" si="24"/>
        <v>6117413.5000000009</v>
      </c>
      <c r="K101" s="11">
        <f t="shared" si="34"/>
        <v>51002998.220000006</v>
      </c>
      <c r="L101" s="11">
        <f t="shared" si="34"/>
        <v>57656637.760000005</v>
      </c>
      <c r="M101" s="229">
        <f t="shared" si="20"/>
        <v>113.04558510717293</v>
      </c>
      <c r="N101" s="147">
        <f t="shared" si="25"/>
        <v>6653639.5399999991</v>
      </c>
    </row>
    <row r="102" spans="1:14" s="73" customFormat="1" ht="25.9" customHeight="1" x14ac:dyDescent="0.2">
      <c r="A102" s="171">
        <v>2250</v>
      </c>
      <c r="B102" s="172" t="s">
        <v>638</v>
      </c>
      <c r="C102" s="173">
        <v>642534.53</v>
      </c>
      <c r="D102" s="159">
        <v>957712.9</v>
      </c>
      <c r="E102" s="229">
        <f t="shared" si="33"/>
        <v>149.05236299129325</v>
      </c>
      <c r="F102" s="145">
        <f t="shared" si="23"/>
        <v>315178.37</v>
      </c>
      <c r="G102" s="173">
        <v>206944.03</v>
      </c>
      <c r="H102" s="209">
        <v>226063.26</v>
      </c>
      <c r="I102" s="225">
        <f t="shared" si="17"/>
        <v>109.23884105281994</v>
      </c>
      <c r="J102" s="146">
        <f t="shared" si="24"/>
        <v>19119.23000000001</v>
      </c>
      <c r="K102" s="11">
        <f t="shared" si="34"/>
        <v>849478.56</v>
      </c>
      <c r="L102" s="11">
        <f t="shared" si="34"/>
        <v>1183776.1600000001</v>
      </c>
      <c r="M102" s="229">
        <f t="shared" si="20"/>
        <v>139.35327102310859</v>
      </c>
      <c r="N102" s="147">
        <f t="shared" si="25"/>
        <v>334297.60000000009</v>
      </c>
    </row>
    <row r="103" spans="1:14" s="2" customFormat="1" ht="37.9" customHeight="1" x14ac:dyDescent="0.2">
      <c r="A103" s="126">
        <v>2270</v>
      </c>
      <c r="B103" s="169" t="s">
        <v>309</v>
      </c>
      <c r="C103" s="170">
        <f>SUM(C104:C108)</f>
        <v>70081591.760000005</v>
      </c>
      <c r="D103" s="170">
        <f>SUM(D104:D108)</f>
        <v>83606973.270000011</v>
      </c>
      <c r="E103" s="228">
        <f t="shared" si="33"/>
        <v>119.29947818011719</v>
      </c>
      <c r="F103" s="139">
        <f t="shared" si="23"/>
        <v>13525381.510000005</v>
      </c>
      <c r="G103" s="170">
        <f>SUM(G104:G108)</f>
        <v>2404190.2599999998</v>
      </c>
      <c r="H103" s="170">
        <f>SUM(H104:H108)</f>
        <v>2974758.7800000003</v>
      </c>
      <c r="I103" s="224">
        <f t="shared" ref="I103:I151" si="35">IF(G103=0,0,H103/G103*100)</f>
        <v>123.73225320362127</v>
      </c>
      <c r="J103" s="140">
        <f t="shared" si="24"/>
        <v>570568.52000000048</v>
      </c>
      <c r="K103" s="170">
        <f>SUM(K104:K108)</f>
        <v>72485782.019999996</v>
      </c>
      <c r="L103" s="170">
        <f>SUM(L104:L108)</f>
        <v>86581732.049999997</v>
      </c>
      <c r="M103" s="228">
        <f t="shared" si="20"/>
        <v>119.44650335166516</v>
      </c>
      <c r="N103" s="141">
        <f t="shared" si="25"/>
        <v>14095950.030000001</v>
      </c>
    </row>
    <row r="104" spans="1:14" s="73" customFormat="1" ht="24.6" customHeight="1" x14ac:dyDescent="0.2">
      <c r="A104" s="171">
        <v>2271</v>
      </c>
      <c r="B104" s="172" t="s">
        <v>310</v>
      </c>
      <c r="C104" s="173">
        <v>1581088.37</v>
      </c>
      <c r="D104" s="159">
        <v>2186213.39</v>
      </c>
      <c r="E104" s="229">
        <f t="shared" si="33"/>
        <v>138.27268807245733</v>
      </c>
      <c r="F104" s="145">
        <f t="shared" si="23"/>
        <v>605125.02</v>
      </c>
      <c r="G104" s="56">
        <v>3996.49</v>
      </c>
      <c r="H104" s="56">
        <v>4000</v>
      </c>
      <c r="I104" s="225">
        <f>IF(G105=0,0,H104/G105*100)</f>
        <v>0.99313283404904285</v>
      </c>
      <c r="J104" s="146">
        <f t="shared" si="24"/>
        <v>3.5100000000002183</v>
      </c>
      <c r="K104" s="11">
        <f>C104+G104</f>
        <v>1585084.86</v>
      </c>
      <c r="L104" s="11">
        <f>D104+H104</f>
        <v>2190213.39</v>
      </c>
      <c r="M104" s="229">
        <f t="shared" si="20"/>
        <v>138.1764122079874</v>
      </c>
      <c r="N104" s="147">
        <f t="shared" si="25"/>
        <v>605128.53</v>
      </c>
    </row>
    <row r="105" spans="1:14" s="73" customFormat="1" ht="38.450000000000003" customHeight="1" x14ac:dyDescent="0.2">
      <c r="A105" s="171">
        <v>2272</v>
      </c>
      <c r="B105" s="172" t="s">
        <v>311</v>
      </c>
      <c r="C105" s="173">
        <v>2954332.92</v>
      </c>
      <c r="D105" s="159">
        <v>4275003.95</v>
      </c>
      <c r="E105" s="229">
        <f t="shared" si="33"/>
        <v>144.70285055077682</v>
      </c>
      <c r="F105" s="145">
        <f t="shared" si="23"/>
        <v>1320671.0300000003</v>
      </c>
      <c r="G105" s="173">
        <v>402765.86</v>
      </c>
      <c r="H105" s="209">
        <v>505386.5</v>
      </c>
      <c r="I105" s="225">
        <f t="shared" si="35"/>
        <v>125.47898175878164</v>
      </c>
      <c r="J105" s="146">
        <f t="shared" si="24"/>
        <v>102620.64000000001</v>
      </c>
      <c r="K105" s="11">
        <f>C105+G105</f>
        <v>3357098.78</v>
      </c>
      <c r="L105" s="11">
        <f t="shared" ref="L105:L151" si="36">D105+H105</f>
        <v>4780390.45</v>
      </c>
      <c r="M105" s="229">
        <f t="shared" ref="M105:M150" si="37">IF(K105=0,0,L105/K105*100)</f>
        <v>142.39647872381045</v>
      </c>
      <c r="N105" s="147">
        <f t="shared" si="25"/>
        <v>1423291.6700000004</v>
      </c>
    </row>
    <row r="106" spans="1:14" s="73" customFormat="1" ht="24" customHeight="1" x14ac:dyDescent="0.2">
      <c r="A106" s="171">
        <v>2273</v>
      </c>
      <c r="B106" s="172" t="s">
        <v>312</v>
      </c>
      <c r="C106" s="173">
        <v>29916228.920000002</v>
      </c>
      <c r="D106" s="159">
        <v>41048576.859999999</v>
      </c>
      <c r="E106" s="229">
        <f t="shared" si="33"/>
        <v>137.21173537536896</v>
      </c>
      <c r="F106" s="145">
        <f t="shared" si="23"/>
        <v>11132347.939999998</v>
      </c>
      <c r="G106" s="173">
        <v>1308593.76</v>
      </c>
      <c r="H106" s="209">
        <v>1865361.16</v>
      </c>
      <c r="I106" s="225">
        <f t="shared" si="35"/>
        <v>142.54700098829753</v>
      </c>
      <c r="J106" s="146">
        <f t="shared" si="24"/>
        <v>556767.39999999991</v>
      </c>
      <c r="K106" s="11">
        <f t="shared" ref="K106:K151" si="38">C106+G106</f>
        <v>31224822.680000003</v>
      </c>
      <c r="L106" s="11">
        <f t="shared" si="36"/>
        <v>42913938.019999996</v>
      </c>
      <c r="M106" s="229">
        <f t="shared" si="37"/>
        <v>137.43532976886064</v>
      </c>
      <c r="N106" s="147">
        <f t="shared" si="25"/>
        <v>11689115.339999992</v>
      </c>
    </row>
    <row r="107" spans="1:14" s="73" customFormat="1" ht="24" customHeight="1" x14ac:dyDescent="0.2">
      <c r="A107" s="171">
        <v>2274</v>
      </c>
      <c r="B107" s="172" t="s">
        <v>313</v>
      </c>
      <c r="C107" s="173">
        <v>31185727.539999999</v>
      </c>
      <c r="D107" s="159">
        <v>29800899.370000001</v>
      </c>
      <c r="E107" s="229">
        <f t="shared" si="33"/>
        <v>95.559416825457205</v>
      </c>
      <c r="F107" s="145">
        <f t="shared" si="23"/>
        <v>-1384828.1699999981</v>
      </c>
      <c r="G107" s="173">
        <v>455018.99</v>
      </c>
      <c r="H107" s="209">
        <v>106180.31</v>
      </c>
      <c r="I107" s="225">
        <f t="shared" si="35"/>
        <v>23.335357937478609</v>
      </c>
      <c r="J107" s="146">
        <f t="shared" si="24"/>
        <v>-348838.68</v>
      </c>
      <c r="K107" s="11">
        <f t="shared" si="38"/>
        <v>31640746.529999997</v>
      </c>
      <c r="L107" s="11">
        <f t="shared" si="36"/>
        <v>29907079.68</v>
      </c>
      <c r="M107" s="229">
        <f t="shared" si="37"/>
        <v>94.520777667631094</v>
      </c>
      <c r="N107" s="147">
        <f t="shared" si="25"/>
        <v>-1733666.8499999978</v>
      </c>
    </row>
    <row r="108" spans="1:14" s="73" customFormat="1" ht="31.9" customHeight="1" x14ac:dyDescent="0.2">
      <c r="A108" s="171">
        <v>2275</v>
      </c>
      <c r="B108" s="172" t="s">
        <v>571</v>
      </c>
      <c r="C108" s="173">
        <v>4444214.01</v>
      </c>
      <c r="D108" s="159">
        <v>6296279.7000000002</v>
      </c>
      <c r="E108" s="229">
        <f t="shared" si="33"/>
        <v>141.67363870940142</v>
      </c>
      <c r="F108" s="145">
        <f t="shared" si="23"/>
        <v>1852065.6900000004</v>
      </c>
      <c r="G108" s="173">
        <v>233815.16</v>
      </c>
      <c r="H108" s="209">
        <v>493830.81</v>
      </c>
      <c r="I108" s="225">
        <f t="shared" si="35"/>
        <v>211.20564209780065</v>
      </c>
      <c r="J108" s="146">
        <f t="shared" si="24"/>
        <v>260015.65</v>
      </c>
      <c r="K108" s="11">
        <f t="shared" si="38"/>
        <v>4678029.17</v>
      </c>
      <c r="L108" s="11">
        <f t="shared" si="36"/>
        <v>6790110.5099999998</v>
      </c>
      <c r="M108" s="229">
        <f t="shared" si="37"/>
        <v>145.14895617891156</v>
      </c>
      <c r="N108" s="147">
        <f t="shared" si="25"/>
        <v>2112081.34</v>
      </c>
    </row>
    <row r="109" spans="1:14" s="2" customFormat="1" ht="60.6" customHeight="1" x14ac:dyDescent="0.2">
      <c r="A109" s="126">
        <v>2280</v>
      </c>
      <c r="B109" s="169" t="s">
        <v>572</v>
      </c>
      <c r="C109" s="174">
        <f>C110+C111</f>
        <v>206487414.28</v>
      </c>
      <c r="D109" s="174">
        <f>D110+D111</f>
        <v>279142346.18000001</v>
      </c>
      <c r="E109" s="228">
        <f t="shared" si="33"/>
        <v>135.18613090940198</v>
      </c>
      <c r="F109" s="139">
        <f t="shared" si="23"/>
        <v>72654931.900000006</v>
      </c>
      <c r="G109" s="174">
        <f>G110+G111</f>
        <v>12247461.75</v>
      </c>
      <c r="H109" s="174">
        <f>H110+H111</f>
        <v>22921304.279999997</v>
      </c>
      <c r="I109" s="224">
        <f t="shared" si="35"/>
        <v>187.15146654775222</v>
      </c>
      <c r="J109" s="140">
        <f t="shared" si="24"/>
        <v>10673842.529999997</v>
      </c>
      <c r="K109" s="174">
        <f>K110+K111</f>
        <v>218734876.03</v>
      </c>
      <c r="L109" s="174">
        <f>L110+L111</f>
        <v>302063650.45999998</v>
      </c>
      <c r="M109" s="228">
        <f t="shared" si="37"/>
        <v>138.09578789738643</v>
      </c>
      <c r="N109" s="141">
        <f t="shared" si="25"/>
        <v>83328774.429999977</v>
      </c>
    </row>
    <row r="110" spans="1:14" s="73" customFormat="1" ht="67.150000000000006" customHeight="1" x14ac:dyDescent="0.2">
      <c r="A110" s="171">
        <v>2281</v>
      </c>
      <c r="B110" s="175" t="s">
        <v>573</v>
      </c>
      <c r="C110" s="12"/>
      <c r="D110" s="119"/>
      <c r="E110" s="229">
        <f t="shared" si="33"/>
        <v>0</v>
      </c>
      <c r="F110" s="145">
        <f t="shared" si="23"/>
        <v>0</v>
      </c>
      <c r="G110" s="56"/>
      <c r="H110" s="209">
        <v>1124592.6499999999</v>
      </c>
      <c r="I110" s="225">
        <f t="shared" si="35"/>
        <v>0</v>
      </c>
      <c r="J110" s="146">
        <f t="shared" si="24"/>
        <v>1124592.6499999999</v>
      </c>
      <c r="K110" s="11">
        <f t="shared" si="38"/>
        <v>0</v>
      </c>
      <c r="L110" s="11">
        <f t="shared" si="36"/>
        <v>1124592.6499999999</v>
      </c>
      <c r="M110" s="229">
        <f t="shared" si="37"/>
        <v>0</v>
      </c>
      <c r="N110" s="147">
        <f t="shared" si="25"/>
        <v>1124592.6499999999</v>
      </c>
    </row>
    <row r="111" spans="1:14" s="73" customFormat="1" ht="50.45" customHeight="1" x14ac:dyDescent="0.2">
      <c r="A111" s="171">
        <v>2282</v>
      </c>
      <c r="B111" s="172" t="s">
        <v>574</v>
      </c>
      <c r="C111" s="173">
        <v>206487414.28</v>
      </c>
      <c r="D111" s="159">
        <v>279142346.18000001</v>
      </c>
      <c r="E111" s="229">
        <f t="shared" si="33"/>
        <v>135.18613090940198</v>
      </c>
      <c r="F111" s="145">
        <f t="shared" si="23"/>
        <v>72654931.900000006</v>
      </c>
      <c r="G111" s="173">
        <v>12247461.75</v>
      </c>
      <c r="H111" s="209">
        <v>21796711.629999999</v>
      </c>
      <c r="I111" s="225">
        <f t="shared" si="35"/>
        <v>177.96921578465023</v>
      </c>
      <c r="J111" s="146">
        <f t="shared" si="24"/>
        <v>9549249.879999999</v>
      </c>
      <c r="K111" s="11">
        <f t="shared" si="38"/>
        <v>218734876.03</v>
      </c>
      <c r="L111" s="11">
        <f t="shared" si="36"/>
        <v>300939057.81</v>
      </c>
      <c r="M111" s="229">
        <f t="shared" si="37"/>
        <v>137.58165285389859</v>
      </c>
      <c r="N111" s="147">
        <f t="shared" si="25"/>
        <v>82204181.780000001</v>
      </c>
    </row>
    <row r="112" spans="1:14" s="2" customFormat="1" ht="27" customHeight="1" x14ac:dyDescent="0.2">
      <c r="A112" s="126">
        <v>2600</v>
      </c>
      <c r="B112" s="169" t="s">
        <v>575</v>
      </c>
      <c r="C112" s="138">
        <f>SUM(C113:C114)</f>
        <v>712495411.67000008</v>
      </c>
      <c r="D112" s="138">
        <f>SUM(D113:D114)</f>
        <v>649674934.65999997</v>
      </c>
      <c r="E112" s="228">
        <f t="shared" si="33"/>
        <v>91.183034166808625</v>
      </c>
      <c r="F112" s="139">
        <f t="shared" si="23"/>
        <v>-62820477.01000011</v>
      </c>
      <c r="G112" s="138">
        <f>SUM(G113:G114)</f>
        <v>63851102.939999998</v>
      </c>
      <c r="H112" s="138">
        <f>SUM(H113:H114)</f>
        <v>183921252.75</v>
      </c>
      <c r="I112" s="224">
        <f t="shared" si="35"/>
        <v>288.04710377959839</v>
      </c>
      <c r="J112" s="140">
        <f t="shared" si="24"/>
        <v>120070149.81</v>
      </c>
      <c r="K112" s="138">
        <f>SUM(K113:K114)</f>
        <v>776346514.61000001</v>
      </c>
      <c r="L112" s="138">
        <f>SUM(L113:L114)</f>
        <v>833596187.40999997</v>
      </c>
      <c r="M112" s="228">
        <f t="shared" si="37"/>
        <v>107.37424226458458</v>
      </c>
      <c r="N112" s="141">
        <f t="shared" si="25"/>
        <v>57249672.799999952</v>
      </c>
    </row>
    <row r="113" spans="1:14" s="73" customFormat="1" ht="65.45" customHeight="1" x14ac:dyDescent="0.2">
      <c r="A113" s="171">
        <v>2610</v>
      </c>
      <c r="B113" s="172" t="s">
        <v>576</v>
      </c>
      <c r="C113" s="173">
        <v>309511726.48000002</v>
      </c>
      <c r="D113" s="159">
        <v>394348715.13999999</v>
      </c>
      <c r="E113" s="229">
        <f t="shared" si="33"/>
        <v>127.40994327576212</v>
      </c>
      <c r="F113" s="145">
        <f t="shared" si="23"/>
        <v>84836988.659999967</v>
      </c>
      <c r="G113" s="173">
        <v>63128569.799999997</v>
      </c>
      <c r="H113" s="209">
        <v>175142004.65000001</v>
      </c>
      <c r="I113" s="225">
        <f t="shared" si="35"/>
        <v>277.43699121471309</v>
      </c>
      <c r="J113" s="146">
        <f t="shared" si="24"/>
        <v>112013434.85000001</v>
      </c>
      <c r="K113" s="11">
        <f t="shared" si="38"/>
        <v>372640296.28000003</v>
      </c>
      <c r="L113" s="11">
        <f t="shared" si="36"/>
        <v>569490719.78999996</v>
      </c>
      <c r="M113" s="229">
        <f t="shared" si="37"/>
        <v>152.82585524837805</v>
      </c>
      <c r="N113" s="147">
        <f t="shared" si="25"/>
        <v>196850423.50999993</v>
      </c>
    </row>
    <row r="114" spans="1:14" ht="43.9" customHeight="1" x14ac:dyDescent="0.2">
      <c r="A114" s="171">
        <v>2620</v>
      </c>
      <c r="B114" s="172" t="s">
        <v>577</v>
      </c>
      <c r="C114" s="173">
        <v>402983685.19</v>
      </c>
      <c r="D114" s="159">
        <v>255326219.52000001</v>
      </c>
      <c r="E114" s="229">
        <f t="shared" si="33"/>
        <v>63.358947000451892</v>
      </c>
      <c r="F114" s="145">
        <f t="shared" si="23"/>
        <v>-147657465.66999999</v>
      </c>
      <c r="G114" s="56">
        <v>722533.14</v>
      </c>
      <c r="H114" s="209">
        <v>8779248.0999999996</v>
      </c>
      <c r="I114" s="225">
        <f t="shared" si="35"/>
        <v>1215.0651110618953</v>
      </c>
      <c r="J114" s="146">
        <f t="shared" si="24"/>
        <v>8056714.96</v>
      </c>
      <c r="K114" s="11">
        <f t="shared" si="38"/>
        <v>403706218.32999998</v>
      </c>
      <c r="L114" s="11">
        <f t="shared" si="36"/>
        <v>264105467.62</v>
      </c>
      <c r="M114" s="229">
        <f t="shared" si="37"/>
        <v>65.420212924268924</v>
      </c>
      <c r="N114" s="147">
        <f t="shared" si="25"/>
        <v>-139600750.70999998</v>
      </c>
    </row>
    <row r="115" spans="1:14" s="2" customFormat="1" ht="25.9" customHeight="1" x14ac:dyDescent="0.2">
      <c r="A115" s="126">
        <v>2700</v>
      </c>
      <c r="B115" s="169" t="s">
        <v>578</v>
      </c>
      <c r="C115" s="138">
        <f>SUM(C116:C118)</f>
        <v>111300828.31</v>
      </c>
      <c r="D115" s="138">
        <f>SUM(D116:D118)</f>
        <v>133404580.47999999</v>
      </c>
      <c r="E115" s="228">
        <f t="shared" si="33"/>
        <v>119.85946780956169</v>
      </c>
      <c r="F115" s="139">
        <f t="shared" si="23"/>
        <v>22103752.169999987</v>
      </c>
      <c r="G115" s="138">
        <f>SUM(G116:G118)</f>
        <v>928605.39</v>
      </c>
      <c r="H115" s="138">
        <f>SUM(H116:H118)</f>
        <v>814228.1</v>
      </c>
      <c r="I115" s="224">
        <f t="shared" si="35"/>
        <v>87.682896176168001</v>
      </c>
      <c r="J115" s="140">
        <f t="shared" si="24"/>
        <v>-114377.29000000004</v>
      </c>
      <c r="K115" s="138">
        <f>SUM(K116:K118)</f>
        <v>112229433.70000002</v>
      </c>
      <c r="L115" s="138">
        <f>SUM(L116:L118)</f>
        <v>134218808.57999998</v>
      </c>
      <c r="M115" s="228">
        <f t="shared" si="37"/>
        <v>119.59323339256942</v>
      </c>
      <c r="N115" s="141">
        <f t="shared" si="25"/>
        <v>21989374.879999965</v>
      </c>
    </row>
    <row r="116" spans="1:14" s="73" customFormat="1" ht="28.9" customHeight="1" x14ac:dyDescent="0.2">
      <c r="A116" s="171">
        <v>2710</v>
      </c>
      <c r="B116" s="172" t="s">
        <v>579</v>
      </c>
      <c r="C116" s="173">
        <v>1615983.4</v>
      </c>
      <c r="D116" s="159">
        <v>1746140.89</v>
      </c>
      <c r="E116" s="229">
        <f t="shared" si="33"/>
        <v>108.05438286061602</v>
      </c>
      <c r="F116" s="145">
        <f t="shared" si="23"/>
        <v>130157.48999999999</v>
      </c>
      <c r="G116" s="56"/>
      <c r="H116" s="56"/>
      <c r="I116" s="225">
        <f t="shared" si="35"/>
        <v>0</v>
      </c>
      <c r="J116" s="146">
        <f t="shared" si="24"/>
        <v>0</v>
      </c>
      <c r="K116" s="11">
        <f t="shared" si="38"/>
        <v>1615983.4</v>
      </c>
      <c r="L116" s="11">
        <f t="shared" si="36"/>
        <v>1746140.89</v>
      </c>
      <c r="M116" s="229">
        <f t="shared" si="37"/>
        <v>108.05438286061602</v>
      </c>
      <c r="N116" s="147">
        <f t="shared" si="25"/>
        <v>130157.48999999999</v>
      </c>
    </row>
    <row r="117" spans="1:14" s="73" customFormat="1" ht="27" customHeight="1" x14ac:dyDescent="0.2">
      <c r="A117" s="171">
        <v>2720</v>
      </c>
      <c r="B117" s="172" t="s">
        <v>626</v>
      </c>
      <c r="C117" s="173">
        <v>70986666.120000005</v>
      </c>
      <c r="D117" s="159">
        <v>67229958.599999994</v>
      </c>
      <c r="E117" s="229">
        <f t="shared" si="33"/>
        <v>94.707868779681164</v>
      </c>
      <c r="F117" s="145">
        <f t="shared" si="23"/>
        <v>-3756707.5200000107</v>
      </c>
      <c r="G117" s="173">
        <v>893262.39</v>
      </c>
      <c r="H117" s="209">
        <v>809745</v>
      </c>
      <c r="I117" s="225">
        <f t="shared" si="35"/>
        <v>90.650295933762521</v>
      </c>
      <c r="J117" s="146">
        <f t="shared" si="24"/>
        <v>-83517.390000000014</v>
      </c>
      <c r="K117" s="11">
        <f t="shared" si="38"/>
        <v>71879928.510000005</v>
      </c>
      <c r="L117" s="11">
        <f t="shared" si="36"/>
        <v>68039703.599999994</v>
      </c>
      <c r="M117" s="229">
        <f t="shared" si="37"/>
        <v>94.657444728168088</v>
      </c>
      <c r="N117" s="147">
        <f t="shared" si="25"/>
        <v>-3840224.9100000113</v>
      </c>
    </row>
    <row r="118" spans="1:14" s="73" customFormat="1" ht="21" customHeight="1" x14ac:dyDescent="0.2">
      <c r="A118" s="171">
        <v>2730</v>
      </c>
      <c r="B118" s="172" t="s">
        <v>580</v>
      </c>
      <c r="C118" s="173">
        <v>38698178.789999999</v>
      </c>
      <c r="D118" s="159">
        <v>64428480.990000002</v>
      </c>
      <c r="E118" s="229">
        <f t="shared" si="33"/>
        <v>166.48969797681789</v>
      </c>
      <c r="F118" s="145">
        <f t="shared" si="23"/>
        <v>25730302.200000003</v>
      </c>
      <c r="G118" s="173">
        <v>35343</v>
      </c>
      <c r="H118" s="159">
        <v>4483.1000000000004</v>
      </c>
      <c r="I118" s="225">
        <f t="shared" si="35"/>
        <v>12.68454856690151</v>
      </c>
      <c r="J118" s="146">
        <f t="shared" si="24"/>
        <v>-30859.9</v>
      </c>
      <c r="K118" s="11">
        <f t="shared" si="38"/>
        <v>38733521.789999999</v>
      </c>
      <c r="L118" s="11">
        <f t="shared" si="36"/>
        <v>64432964.090000004</v>
      </c>
      <c r="M118" s="229">
        <f t="shared" si="37"/>
        <v>166.34935609349867</v>
      </c>
      <c r="N118" s="147">
        <f t="shared" si="25"/>
        <v>25699442.300000004</v>
      </c>
    </row>
    <row r="119" spans="1:14" s="2" customFormat="1" ht="19.899999999999999" customHeight="1" x14ac:dyDescent="0.2">
      <c r="A119" s="126">
        <v>2800</v>
      </c>
      <c r="B119" s="169" t="s">
        <v>581</v>
      </c>
      <c r="C119" s="176">
        <v>1207031.8500000001</v>
      </c>
      <c r="D119" s="206">
        <v>3434607.97</v>
      </c>
      <c r="E119" s="228">
        <f t="shared" si="33"/>
        <v>284.54990396483737</v>
      </c>
      <c r="F119" s="139">
        <f t="shared" si="23"/>
        <v>2227576.12</v>
      </c>
      <c r="G119" s="176">
        <v>56042.03</v>
      </c>
      <c r="H119" s="215">
        <v>568878.69999999995</v>
      </c>
      <c r="I119" s="224">
        <f t="shared" si="35"/>
        <v>1015.0929579103398</v>
      </c>
      <c r="J119" s="140">
        <f t="shared" si="24"/>
        <v>512836.66999999993</v>
      </c>
      <c r="K119" s="9">
        <f t="shared" si="38"/>
        <v>1263073.8800000001</v>
      </c>
      <c r="L119" s="9">
        <f t="shared" si="36"/>
        <v>4003486.67</v>
      </c>
      <c r="M119" s="228">
        <f t="shared" si="37"/>
        <v>316.9637764973811</v>
      </c>
      <c r="N119" s="141">
        <f t="shared" si="25"/>
        <v>2740412.79</v>
      </c>
    </row>
    <row r="120" spans="1:14" s="2" customFormat="1" ht="25.9" customHeight="1" x14ac:dyDescent="0.2">
      <c r="A120" s="177" t="s">
        <v>748</v>
      </c>
      <c r="B120" s="169" t="s">
        <v>582</v>
      </c>
      <c r="C120" s="138">
        <f>C121+C131</f>
        <v>3838600</v>
      </c>
      <c r="D120" s="138">
        <f>D121+D131</f>
        <v>89248587.319999993</v>
      </c>
      <c r="E120" s="228">
        <f t="shared" si="33"/>
        <v>2325.0296285103941</v>
      </c>
      <c r="F120" s="139">
        <f t="shared" si="23"/>
        <v>85409987.319999993</v>
      </c>
      <c r="G120" s="138">
        <f>G121+G131</f>
        <v>444027154.31</v>
      </c>
      <c r="H120" s="138">
        <f>H121+H131</f>
        <v>899379976.38999999</v>
      </c>
      <c r="I120" s="224">
        <f t="shared" si="35"/>
        <v>202.55067007953591</v>
      </c>
      <c r="J120" s="140">
        <f t="shared" si="24"/>
        <v>455352822.07999998</v>
      </c>
      <c r="K120" s="138">
        <f>K121+K131</f>
        <v>447865754.31</v>
      </c>
      <c r="L120" s="138">
        <f>L121+L131</f>
        <v>988628563.71000004</v>
      </c>
      <c r="M120" s="228">
        <f t="shared" si="37"/>
        <v>220.74216530199345</v>
      </c>
      <c r="N120" s="141">
        <f t="shared" si="25"/>
        <v>540762809.4000001</v>
      </c>
    </row>
    <row r="121" spans="1:14" s="2" customFormat="1" ht="21.6" customHeight="1" x14ac:dyDescent="0.2">
      <c r="A121" s="177" t="s">
        <v>583</v>
      </c>
      <c r="B121" s="169" t="s">
        <v>584</v>
      </c>
      <c r="C121" s="138">
        <f>C122+C123+C125+C128+C130</f>
        <v>0</v>
      </c>
      <c r="D121" s="138">
        <f>D122+D123+D125+D128+D130</f>
        <v>0</v>
      </c>
      <c r="E121" s="228">
        <f t="shared" si="33"/>
        <v>0</v>
      </c>
      <c r="F121" s="138">
        <f>F122+F123+F125+F128</f>
        <v>0</v>
      </c>
      <c r="G121" s="138">
        <f>G122+G123+G125+G128+G130</f>
        <v>249117321.67000002</v>
      </c>
      <c r="H121" s="138">
        <f>H122+H123+H125+H128+H130</f>
        <v>515284441.47000003</v>
      </c>
      <c r="I121" s="224">
        <f t="shared" si="35"/>
        <v>206.84408374965813</v>
      </c>
      <c r="J121" s="138">
        <f>J122+J123+J125+J128</f>
        <v>261174632.38999999</v>
      </c>
      <c r="K121" s="138">
        <f>K122+K123+K125+K128+K130</f>
        <v>249117321.67000002</v>
      </c>
      <c r="L121" s="138">
        <f>L122+L123+L125+L128+L130</f>
        <v>515284441.47000003</v>
      </c>
      <c r="M121" s="228">
        <f t="shared" si="37"/>
        <v>206.84408374965813</v>
      </c>
      <c r="N121" s="141">
        <f t="shared" si="25"/>
        <v>266167119.80000001</v>
      </c>
    </row>
    <row r="122" spans="1:14" ht="40.9" customHeight="1" x14ac:dyDescent="0.2">
      <c r="A122" s="178" t="s">
        <v>585</v>
      </c>
      <c r="B122" s="172" t="s">
        <v>586</v>
      </c>
      <c r="C122" s="12"/>
      <c r="D122" s="119"/>
      <c r="E122" s="229">
        <f t="shared" si="33"/>
        <v>0</v>
      </c>
      <c r="F122" s="139">
        <f t="shared" si="23"/>
        <v>0</v>
      </c>
      <c r="G122" s="173">
        <v>68409282.980000004</v>
      </c>
      <c r="H122" s="209">
        <v>227288406.46000001</v>
      </c>
      <c r="I122" s="225">
        <f t="shared" si="35"/>
        <v>332.24790051731657</v>
      </c>
      <c r="J122" s="146">
        <f t="shared" si="24"/>
        <v>158879123.48000002</v>
      </c>
      <c r="K122" s="11">
        <f t="shared" si="38"/>
        <v>68409282.980000004</v>
      </c>
      <c r="L122" s="11">
        <f t="shared" si="36"/>
        <v>227288406.46000001</v>
      </c>
      <c r="M122" s="229">
        <f t="shared" si="37"/>
        <v>332.24790051731657</v>
      </c>
      <c r="N122" s="147">
        <f t="shared" si="25"/>
        <v>158879123.48000002</v>
      </c>
    </row>
    <row r="123" spans="1:14" s="2" customFormat="1" ht="37.9" customHeight="1" x14ac:dyDescent="0.2">
      <c r="A123" s="177" t="s">
        <v>587</v>
      </c>
      <c r="B123" s="169" t="s">
        <v>588</v>
      </c>
      <c r="C123" s="138">
        <f>C124</f>
        <v>0</v>
      </c>
      <c r="D123" s="138">
        <f>D124</f>
        <v>0</v>
      </c>
      <c r="E123" s="228">
        <f t="shared" si="33"/>
        <v>0</v>
      </c>
      <c r="F123" s="139">
        <f t="shared" si="23"/>
        <v>0</v>
      </c>
      <c r="G123" s="138">
        <f>G124</f>
        <v>101430859.27</v>
      </c>
      <c r="H123" s="138">
        <f>H124</f>
        <v>156816140.78</v>
      </c>
      <c r="I123" s="224">
        <f t="shared" si="35"/>
        <v>154.60397546526673</v>
      </c>
      <c r="J123" s="140">
        <f t="shared" si="24"/>
        <v>55385281.510000005</v>
      </c>
      <c r="K123" s="138">
        <f>K124</f>
        <v>101430859.27</v>
      </c>
      <c r="L123" s="138">
        <f>L124</f>
        <v>156816140.78</v>
      </c>
      <c r="M123" s="228">
        <f t="shared" si="37"/>
        <v>154.60397546526673</v>
      </c>
      <c r="N123" s="141">
        <f t="shared" si="25"/>
        <v>55385281.510000005</v>
      </c>
    </row>
    <row r="124" spans="1:14" ht="41.45" customHeight="1" x14ac:dyDescent="0.2">
      <c r="A124" s="178" t="s">
        <v>589</v>
      </c>
      <c r="B124" s="172" t="s">
        <v>590</v>
      </c>
      <c r="C124" s="12"/>
      <c r="D124" s="119"/>
      <c r="E124" s="229">
        <f t="shared" si="33"/>
        <v>0</v>
      </c>
      <c r="F124" s="139">
        <f t="shared" si="23"/>
        <v>0</v>
      </c>
      <c r="G124" s="173">
        <v>101430859.27</v>
      </c>
      <c r="H124" s="159">
        <v>156816140.78</v>
      </c>
      <c r="I124" s="225">
        <f t="shared" si="35"/>
        <v>154.60397546526673</v>
      </c>
      <c r="J124" s="146">
        <f t="shared" si="24"/>
        <v>55385281.510000005</v>
      </c>
      <c r="K124" s="11">
        <f t="shared" si="38"/>
        <v>101430859.27</v>
      </c>
      <c r="L124" s="11">
        <f t="shared" si="36"/>
        <v>156816140.78</v>
      </c>
      <c r="M124" s="229">
        <f t="shared" si="37"/>
        <v>154.60397546526673</v>
      </c>
      <c r="N124" s="147">
        <f t="shared" si="25"/>
        <v>55385281.510000005</v>
      </c>
    </row>
    <row r="125" spans="1:14" s="2" customFormat="1" ht="27.6" customHeight="1" x14ac:dyDescent="0.2">
      <c r="A125" s="177" t="s">
        <v>591</v>
      </c>
      <c r="B125" s="169" t="s">
        <v>592</v>
      </c>
      <c r="C125" s="138">
        <f>C127+C126</f>
        <v>0</v>
      </c>
      <c r="D125" s="138">
        <f>D127+D126</f>
        <v>0</v>
      </c>
      <c r="E125" s="229">
        <f t="shared" si="33"/>
        <v>0</v>
      </c>
      <c r="F125" s="138">
        <f>F127+F126</f>
        <v>0</v>
      </c>
      <c r="G125" s="138">
        <f>G127+G126</f>
        <v>49410399.090000004</v>
      </c>
      <c r="H125" s="138">
        <f>H127+H126</f>
        <v>59777143.129999995</v>
      </c>
      <c r="I125" s="225">
        <f t="shared" si="35"/>
        <v>120.98089517778877</v>
      </c>
      <c r="J125" s="138">
        <f>J127+J126</f>
        <v>10366744.039999994</v>
      </c>
      <c r="K125" s="138">
        <f>K127+K126</f>
        <v>49410399.090000004</v>
      </c>
      <c r="L125" s="138">
        <f>L127+L126</f>
        <v>59777143.129999995</v>
      </c>
      <c r="M125" s="228">
        <f t="shared" si="37"/>
        <v>120.98089517778877</v>
      </c>
      <c r="N125" s="138">
        <f>N127+N126</f>
        <v>10366744.039999994</v>
      </c>
    </row>
    <row r="126" spans="1:14" s="2" customFormat="1" ht="33.75" customHeight="1" x14ac:dyDescent="0.2">
      <c r="A126" s="178">
        <v>3131</v>
      </c>
      <c r="B126" s="172" t="s">
        <v>52</v>
      </c>
      <c r="C126" s="138"/>
      <c r="D126" s="138"/>
      <c r="E126" s="229">
        <f t="shared" si="33"/>
        <v>0</v>
      </c>
      <c r="F126" s="139">
        <f t="shared" si="23"/>
        <v>0</v>
      </c>
      <c r="G126" s="138"/>
      <c r="H126" s="144">
        <v>3375924.26</v>
      </c>
      <c r="I126" s="225">
        <f t="shared" si="35"/>
        <v>0</v>
      </c>
      <c r="J126" s="146">
        <f t="shared" si="24"/>
        <v>3375924.26</v>
      </c>
      <c r="K126" s="11">
        <f>C126+G126</f>
        <v>0</v>
      </c>
      <c r="L126" s="11">
        <f>D126+H126</f>
        <v>3375924.26</v>
      </c>
      <c r="M126" s="229">
        <f>IF(K126=0,0,L126/K126*100)</f>
        <v>0</v>
      </c>
      <c r="N126" s="147">
        <f>L126-K126</f>
        <v>3375924.26</v>
      </c>
    </row>
    <row r="127" spans="1:14" s="73" customFormat="1" ht="21.6" customHeight="1" x14ac:dyDescent="0.2">
      <c r="A127" s="178" t="s">
        <v>593</v>
      </c>
      <c r="B127" s="172" t="s">
        <v>594</v>
      </c>
      <c r="C127" s="12"/>
      <c r="D127" s="119"/>
      <c r="E127" s="229">
        <f t="shared" si="33"/>
        <v>0</v>
      </c>
      <c r="F127" s="145">
        <f t="shared" si="23"/>
        <v>0</v>
      </c>
      <c r="G127" s="56">
        <v>49410399.090000004</v>
      </c>
      <c r="H127" s="209">
        <v>56401218.869999997</v>
      </c>
      <c r="I127" s="225">
        <f t="shared" si="35"/>
        <v>114.14847867807414</v>
      </c>
      <c r="J127" s="146">
        <f t="shared" si="24"/>
        <v>6990819.7799999937</v>
      </c>
      <c r="K127" s="11">
        <f t="shared" si="38"/>
        <v>49410399.090000004</v>
      </c>
      <c r="L127" s="11">
        <f t="shared" si="36"/>
        <v>56401218.869999997</v>
      </c>
      <c r="M127" s="229">
        <f t="shared" si="37"/>
        <v>114.14847867807414</v>
      </c>
      <c r="N127" s="147">
        <f t="shared" si="25"/>
        <v>6990819.7799999937</v>
      </c>
    </row>
    <row r="128" spans="1:14" s="2" customFormat="1" ht="24" customHeight="1" x14ac:dyDescent="0.2">
      <c r="A128" s="177" t="s">
        <v>595</v>
      </c>
      <c r="B128" s="169" t="s">
        <v>596</v>
      </c>
      <c r="C128" s="138">
        <f>C129</f>
        <v>0</v>
      </c>
      <c r="D128" s="138">
        <f>D129</f>
        <v>0</v>
      </c>
      <c r="E128" s="229">
        <f t="shared" si="33"/>
        <v>0</v>
      </c>
      <c r="F128" s="138">
        <f>F129</f>
        <v>0</v>
      </c>
      <c r="G128" s="138">
        <f>G129</f>
        <v>29866780.329999998</v>
      </c>
      <c r="H128" s="138">
        <f>H129</f>
        <v>66410263.689999998</v>
      </c>
      <c r="I128" s="224">
        <f t="shared" si="35"/>
        <v>222.35494739047422</v>
      </c>
      <c r="J128" s="138">
        <f>J129</f>
        <v>36543483.359999999</v>
      </c>
      <c r="K128" s="138">
        <f>K129</f>
        <v>29866780.329999998</v>
      </c>
      <c r="L128" s="138">
        <f>L129</f>
        <v>66410263.689999998</v>
      </c>
      <c r="M128" s="228">
        <f t="shared" si="37"/>
        <v>222.35494739047422</v>
      </c>
      <c r="N128" s="138">
        <f>N129</f>
        <v>36543483.359999999</v>
      </c>
    </row>
    <row r="129" spans="1:14" ht="40.9" customHeight="1" x14ac:dyDescent="0.2">
      <c r="A129" s="178" t="s">
        <v>597</v>
      </c>
      <c r="B129" s="172" t="s">
        <v>0</v>
      </c>
      <c r="C129" s="12"/>
      <c r="D129" s="119"/>
      <c r="E129" s="229">
        <f t="shared" si="33"/>
        <v>0</v>
      </c>
      <c r="F129" s="139">
        <f t="shared" si="23"/>
        <v>0</v>
      </c>
      <c r="G129" s="173">
        <v>29866780.329999998</v>
      </c>
      <c r="H129" s="209">
        <v>66410263.689999998</v>
      </c>
      <c r="I129" s="225">
        <f t="shared" si="35"/>
        <v>222.35494739047422</v>
      </c>
      <c r="J129" s="146">
        <f t="shared" si="24"/>
        <v>36543483.359999999</v>
      </c>
      <c r="K129" s="11">
        <f t="shared" si="38"/>
        <v>29866780.329999998</v>
      </c>
      <c r="L129" s="11">
        <f t="shared" si="36"/>
        <v>66410263.689999998</v>
      </c>
      <c r="M129" s="229">
        <f t="shared" si="37"/>
        <v>222.35494739047422</v>
      </c>
      <c r="N129" s="147">
        <f t="shared" si="25"/>
        <v>36543483.359999999</v>
      </c>
    </row>
    <row r="130" spans="1:14" ht="40.9" customHeight="1" x14ac:dyDescent="0.2">
      <c r="A130" s="177">
        <v>3160</v>
      </c>
      <c r="B130" s="169" t="s">
        <v>757</v>
      </c>
      <c r="C130" s="13"/>
      <c r="D130" s="118"/>
      <c r="E130" s="229">
        <f>IF(C130=0,0,D130/C130*100)</f>
        <v>0</v>
      </c>
      <c r="F130" s="139">
        <f>D130-C130</f>
        <v>0</v>
      </c>
      <c r="G130" s="176"/>
      <c r="H130" s="344">
        <v>4992487.41</v>
      </c>
      <c r="I130" s="225">
        <f>IF(G130=0,0,H130/G130*100)</f>
        <v>0</v>
      </c>
      <c r="J130" s="140">
        <f>H130-G130</f>
        <v>4992487.41</v>
      </c>
      <c r="K130" s="9">
        <f>C130+G130</f>
        <v>0</v>
      </c>
      <c r="L130" s="9">
        <f>D130+H130</f>
        <v>4992487.41</v>
      </c>
      <c r="M130" s="228">
        <f>IF(K130=0,0,L130/K130*100)</f>
        <v>0</v>
      </c>
      <c r="N130" s="141">
        <f>L130-K130</f>
        <v>4992487.41</v>
      </c>
    </row>
    <row r="131" spans="1:14" s="2" customFormat="1" ht="24" customHeight="1" x14ac:dyDescent="0.2">
      <c r="A131" s="177" t="s">
        <v>169</v>
      </c>
      <c r="B131" s="169" t="s">
        <v>170</v>
      </c>
      <c r="C131" s="138">
        <f>C132+C133</f>
        <v>3838600</v>
      </c>
      <c r="D131" s="138">
        <f>D132+D133</f>
        <v>89248587.319999993</v>
      </c>
      <c r="E131" s="229">
        <f t="shared" si="33"/>
        <v>2325.0296285103941</v>
      </c>
      <c r="F131" s="139">
        <f t="shared" si="23"/>
        <v>85409987.319999993</v>
      </c>
      <c r="G131" s="138">
        <f>G132+G133</f>
        <v>194909832.63999999</v>
      </c>
      <c r="H131" s="138">
        <f>H132+H133</f>
        <v>384095534.91999996</v>
      </c>
      <c r="I131" s="224">
        <f t="shared" si="35"/>
        <v>197.0631905622881</v>
      </c>
      <c r="J131" s="140">
        <f t="shared" si="24"/>
        <v>189185702.27999997</v>
      </c>
      <c r="K131" s="138">
        <f>K132+K133</f>
        <v>198748432.63999999</v>
      </c>
      <c r="L131" s="138">
        <f>L132+L133</f>
        <v>473344122.24000001</v>
      </c>
      <c r="M131" s="228">
        <f t="shared" si="37"/>
        <v>238.16244281905097</v>
      </c>
      <c r="N131" s="141">
        <f t="shared" si="25"/>
        <v>274595689.60000002</v>
      </c>
    </row>
    <row r="132" spans="1:14" s="73" customFormat="1" ht="35.450000000000003" customHeight="1" x14ac:dyDescent="0.2">
      <c r="A132" s="178" t="s">
        <v>171</v>
      </c>
      <c r="B132" s="172" t="s">
        <v>53</v>
      </c>
      <c r="C132" s="12"/>
      <c r="D132" s="119"/>
      <c r="E132" s="229">
        <f t="shared" si="33"/>
        <v>0</v>
      </c>
      <c r="F132" s="145">
        <f t="shared" si="23"/>
        <v>0</v>
      </c>
      <c r="G132" s="173">
        <v>129276741.59</v>
      </c>
      <c r="H132" s="209">
        <v>195893046.00999999</v>
      </c>
      <c r="I132" s="225">
        <f t="shared" si="35"/>
        <v>151.52999959673565</v>
      </c>
      <c r="J132" s="146">
        <f t="shared" si="24"/>
        <v>66616304.419999987</v>
      </c>
      <c r="K132" s="11">
        <f t="shared" si="38"/>
        <v>129276741.59</v>
      </c>
      <c r="L132" s="11">
        <f t="shared" si="36"/>
        <v>195893046.00999999</v>
      </c>
      <c r="M132" s="229">
        <f t="shared" si="37"/>
        <v>151.52999959673565</v>
      </c>
      <c r="N132" s="147">
        <f t="shared" si="25"/>
        <v>66616304.419999987</v>
      </c>
    </row>
    <row r="133" spans="1:14" s="73" customFormat="1" ht="36.6" customHeight="1" x14ac:dyDescent="0.2">
      <c r="A133" s="178" t="s">
        <v>54</v>
      </c>
      <c r="B133" s="172" t="s">
        <v>55</v>
      </c>
      <c r="C133" s="56">
        <v>3838600</v>
      </c>
      <c r="D133" s="159">
        <v>89248587.319999993</v>
      </c>
      <c r="E133" s="229">
        <f t="shared" si="33"/>
        <v>2325.0296285103941</v>
      </c>
      <c r="F133" s="145">
        <f t="shared" si="23"/>
        <v>85409987.319999993</v>
      </c>
      <c r="G133" s="173">
        <v>65633091.049999997</v>
      </c>
      <c r="H133" s="159">
        <v>188202488.91</v>
      </c>
      <c r="I133" s="225">
        <f t="shared" si="35"/>
        <v>286.7493910451746</v>
      </c>
      <c r="J133" s="146">
        <f t="shared" si="24"/>
        <v>122569397.86</v>
      </c>
      <c r="K133" s="11">
        <f t="shared" si="38"/>
        <v>69471691.049999997</v>
      </c>
      <c r="L133" s="11">
        <f t="shared" si="36"/>
        <v>277451076.23000002</v>
      </c>
      <c r="M133" s="229">
        <f t="shared" si="37"/>
        <v>399.37285538409253</v>
      </c>
      <c r="N133" s="147">
        <f t="shared" si="25"/>
        <v>207979385.18000001</v>
      </c>
    </row>
    <row r="134" spans="1:14" s="75" customFormat="1" ht="22.9" customHeight="1" x14ac:dyDescent="0.2">
      <c r="A134" s="179"/>
      <c r="B134" s="153" t="s">
        <v>56</v>
      </c>
      <c r="C134" s="154">
        <f>SUM(C135:C138)</f>
        <v>6408000</v>
      </c>
      <c r="D134" s="154">
        <f>SUM(D135:D138)</f>
        <v>13217000</v>
      </c>
      <c r="E134" s="227">
        <f t="shared" si="33"/>
        <v>206.25780274656677</v>
      </c>
      <c r="F134" s="154">
        <f>SUM(F135:F138)</f>
        <v>6809000</v>
      </c>
      <c r="G134" s="154">
        <f>SUM(G135:G138)</f>
        <v>-1854877.38</v>
      </c>
      <c r="H134" s="154">
        <f>SUM(H135:H138)</f>
        <v>1455404.8200000003</v>
      </c>
      <c r="I134" s="154">
        <f>SUM(I135:I138)</f>
        <v>393.89154171086761</v>
      </c>
      <c r="J134" s="156">
        <f t="shared" si="24"/>
        <v>3310282.2</v>
      </c>
      <c r="K134" s="154">
        <f>SUM(K135:K138)</f>
        <v>4553122.620000001</v>
      </c>
      <c r="L134" s="154">
        <f>SUM(L135:L138)</f>
        <v>14672404.82</v>
      </c>
      <c r="M134" s="227">
        <f t="shared" si="37"/>
        <v>322.24927911122228</v>
      </c>
      <c r="N134" s="154">
        <f t="shared" si="25"/>
        <v>10119282.199999999</v>
      </c>
    </row>
    <row r="135" spans="1:14" ht="69.599999999999994" customHeight="1" x14ac:dyDescent="0.2">
      <c r="A135" s="171" t="s">
        <v>550</v>
      </c>
      <c r="B135" s="180" t="s">
        <v>706</v>
      </c>
      <c r="C135" s="52">
        <v>1358000</v>
      </c>
      <c r="D135" s="52">
        <v>4717000</v>
      </c>
      <c r="E135" s="229">
        <f t="shared" si="33"/>
        <v>347.34904270986749</v>
      </c>
      <c r="F135" s="145">
        <f t="shared" si="23"/>
        <v>3359000</v>
      </c>
      <c r="G135" s="181"/>
      <c r="H135" s="181">
        <v>3610506</v>
      </c>
      <c r="I135" s="225">
        <f t="shared" si="35"/>
        <v>0</v>
      </c>
      <c r="J135" s="146">
        <f t="shared" si="24"/>
        <v>3610506</v>
      </c>
      <c r="K135" s="11">
        <f t="shared" si="38"/>
        <v>1358000</v>
      </c>
      <c r="L135" s="11">
        <f t="shared" si="36"/>
        <v>8327506</v>
      </c>
      <c r="M135" s="229">
        <f t="shared" si="37"/>
        <v>613.21840942562596</v>
      </c>
      <c r="N135" s="147">
        <f t="shared" si="25"/>
        <v>6969506</v>
      </c>
    </row>
    <row r="136" spans="1:14" ht="69" customHeight="1" x14ac:dyDescent="0.2">
      <c r="A136" s="171" t="s">
        <v>551</v>
      </c>
      <c r="B136" s="180" t="s">
        <v>552</v>
      </c>
      <c r="C136" s="119"/>
      <c r="D136" s="209"/>
      <c r="E136" s="229">
        <f t="shared" si="33"/>
        <v>0</v>
      </c>
      <c r="F136" s="145">
        <f t="shared" si="23"/>
        <v>0</v>
      </c>
      <c r="G136" s="181">
        <v>-1839031.38</v>
      </c>
      <c r="H136" s="209">
        <v>-2203329.1800000002</v>
      </c>
      <c r="I136" s="225">
        <f t="shared" si="35"/>
        <v>119.80922152617104</v>
      </c>
      <c r="J136" s="146">
        <f t="shared" si="24"/>
        <v>-364297.80000000028</v>
      </c>
      <c r="K136" s="11">
        <f t="shared" si="38"/>
        <v>-1839031.38</v>
      </c>
      <c r="L136" s="11">
        <f t="shared" si="36"/>
        <v>-2203329.1800000002</v>
      </c>
      <c r="M136" s="229">
        <f t="shared" si="37"/>
        <v>119.80922152617104</v>
      </c>
      <c r="N136" s="147">
        <f t="shared" si="25"/>
        <v>-364297.80000000028</v>
      </c>
    </row>
    <row r="137" spans="1:14" ht="58.15" customHeight="1" x14ac:dyDescent="0.2">
      <c r="A137" s="171" t="s">
        <v>553</v>
      </c>
      <c r="B137" s="180" t="s">
        <v>707</v>
      </c>
      <c r="C137" s="56">
        <v>5050000</v>
      </c>
      <c r="D137" s="209">
        <v>8500000</v>
      </c>
      <c r="E137" s="229">
        <f t="shared" si="33"/>
        <v>168.31683168316832</v>
      </c>
      <c r="F137" s="145">
        <f t="shared" ref="F137:F151" si="39">D137-C137</f>
        <v>3450000</v>
      </c>
      <c r="G137" s="181">
        <v>6250000</v>
      </c>
      <c r="H137" s="209">
        <v>8600000</v>
      </c>
      <c r="I137" s="225">
        <f t="shared" si="35"/>
        <v>137.6</v>
      </c>
      <c r="J137" s="146">
        <f t="shared" ref="J137:J151" si="40">H137-G137</f>
        <v>2350000</v>
      </c>
      <c r="K137" s="11">
        <f t="shared" si="38"/>
        <v>11300000</v>
      </c>
      <c r="L137" s="11">
        <f t="shared" si="36"/>
        <v>17100000</v>
      </c>
      <c r="M137" s="229">
        <f t="shared" si="37"/>
        <v>151.32743362831857</v>
      </c>
      <c r="N137" s="147">
        <f t="shared" ref="N137:N151" si="41">L137-K137</f>
        <v>5800000</v>
      </c>
    </row>
    <row r="138" spans="1:14" ht="56.45" customHeight="1" x14ac:dyDescent="0.2">
      <c r="A138" s="171" t="s">
        <v>554</v>
      </c>
      <c r="B138" s="180" t="s">
        <v>708</v>
      </c>
      <c r="C138" s="182"/>
      <c r="D138" s="182"/>
      <c r="E138" s="229">
        <f t="shared" si="33"/>
        <v>0</v>
      </c>
      <c r="F138" s="139">
        <f t="shared" si="39"/>
        <v>0</v>
      </c>
      <c r="G138" s="181">
        <v>-6265846</v>
      </c>
      <c r="H138" s="209">
        <v>-8551772</v>
      </c>
      <c r="I138" s="225">
        <f t="shared" si="35"/>
        <v>136.48232018469653</v>
      </c>
      <c r="J138" s="146">
        <f t="shared" si="40"/>
        <v>-2285926</v>
      </c>
      <c r="K138" s="11">
        <f t="shared" si="38"/>
        <v>-6265846</v>
      </c>
      <c r="L138" s="11">
        <f t="shared" si="36"/>
        <v>-8551772</v>
      </c>
      <c r="M138" s="229">
        <f t="shared" si="37"/>
        <v>136.48232018469653</v>
      </c>
      <c r="N138" s="147">
        <f t="shared" si="41"/>
        <v>-2285926</v>
      </c>
    </row>
    <row r="139" spans="1:14" s="2" customFormat="1" ht="54.6" customHeight="1" x14ac:dyDescent="0.2">
      <c r="A139" s="161">
        <v>4000</v>
      </c>
      <c r="B139" s="183" t="s">
        <v>132</v>
      </c>
      <c r="C139" s="154">
        <f>C140</f>
        <v>6408000</v>
      </c>
      <c r="D139" s="155">
        <f>D140</f>
        <v>13217000</v>
      </c>
      <c r="E139" s="227">
        <f t="shared" si="33"/>
        <v>206.25780274656677</v>
      </c>
      <c r="F139" s="155">
        <f t="shared" si="39"/>
        <v>6809000</v>
      </c>
      <c r="G139" s="154">
        <f>G140</f>
        <v>-1854877.38</v>
      </c>
      <c r="H139" s="155">
        <f>H140</f>
        <v>1455404.8200000003</v>
      </c>
      <c r="I139" s="223">
        <f t="shared" si="35"/>
        <v>-78.463667501298673</v>
      </c>
      <c r="J139" s="156">
        <f t="shared" si="40"/>
        <v>3310282.2</v>
      </c>
      <c r="K139" s="154">
        <f>K140</f>
        <v>4553122.62</v>
      </c>
      <c r="L139" s="154">
        <f>L140</f>
        <v>14672404.82</v>
      </c>
      <c r="M139" s="227">
        <f t="shared" si="37"/>
        <v>322.24927911122234</v>
      </c>
      <c r="N139" s="154">
        <f t="shared" si="41"/>
        <v>10119282.199999999</v>
      </c>
    </row>
    <row r="140" spans="1:14" ht="22.9" customHeight="1" x14ac:dyDescent="0.2">
      <c r="A140" s="157">
        <v>4100</v>
      </c>
      <c r="B140" s="163" t="s">
        <v>133</v>
      </c>
      <c r="C140" s="144">
        <f>C141+C143</f>
        <v>6408000</v>
      </c>
      <c r="D140" s="144">
        <f>D141+D143</f>
        <v>13217000</v>
      </c>
      <c r="E140" s="229">
        <f t="shared" si="33"/>
        <v>206.25780274656677</v>
      </c>
      <c r="F140" s="145">
        <f t="shared" si="39"/>
        <v>6809000</v>
      </c>
      <c r="G140" s="119">
        <f>G141+G143</f>
        <v>-1854877.38</v>
      </c>
      <c r="H140" s="119">
        <f>H141+H143</f>
        <v>1455404.8200000003</v>
      </c>
      <c r="I140" s="225">
        <f t="shared" si="35"/>
        <v>-78.463667501298673</v>
      </c>
      <c r="J140" s="146">
        <f t="shared" si="40"/>
        <v>3310282.2</v>
      </c>
      <c r="K140" s="11">
        <f t="shared" si="38"/>
        <v>4553122.62</v>
      </c>
      <c r="L140" s="11">
        <f t="shared" si="36"/>
        <v>14672404.82</v>
      </c>
      <c r="M140" s="229">
        <f t="shared" si="37"/>
        <v>322.24927911122234</v>
      </c>
      <c r="N140" s="147">
        <f t="shared" si="41"/>
        <v>10119282.199999999</v>
      </c>
    </row>
    <row r="141" spans="1:14" ht="21.6" customHeight="1" x14ac:dyDescent="0.2">
      <c r="A141" s="157">
        <v>4110</v>
      </c>
      <c r="B141" s="163" t="s">
        <v>134</v>
      </c>
      <c r="C141" s="144">
        <f>C142</f>
        <v>6408000</v>
      </c>
      <c r="D141" s="144">
        <f>D142</f>
        <v>13217000</v>
      </c>
      <c r="E141" s="229">
        <f t="shared" si="33"/>
        <v>206.25780274656677</v>
      </c>
      <c r="F141" s="145">
        <f t="shared" si="39"/>
        <v>6809000</v>
      </c>
      <c r="G141" s="119">
        <f>G142</f>
        <v>6250000</v>
      </c>
      <c r="H141" s="119">
        <f>H142</f>
        <v>12210506</v>
      </c>
      <c r="I141" s="225">
        <f t="shared" si="35"/>
        <v>195.36809600000001</v>
      </c>
      <c r="J141" s="146">
        <f t="shared" si="40"/>
        <v>5960506</v>
      </c>
      <c r="K141" s="11">
        <f t="shared" si="38"/>
        <v>12658000</v>
      </c>
      <c r="L141" s="11">
        <f t="shared" si="36"/>
        <v>25427506</v>
      </c>
      <c r="M141" s="229">
        <f t="shared" si="37"/>
        <v>200.88091325643859</v>
      </c>
      <c r="N141" s="147">
        <f t="shared" si="41"/>
        <v>12769506</v>
      </c>
    </row>
    <row r="142" spans="1:14" ht="22.9" customHeight="1" x14ac:dyDescent="0.2">
      <c r="A142" s="157">
        <v>4113</v>
      </c>
      <c r="B142" s="163" t="s">
        <v>135</v>
      </c>
      <c r="C142" s="144">
        <f>C135+C137</f>
        <v>6408000</v>
      </c>
      <c r="D142" s="144">
        <f>D135+D137</f>
        <v>13217000</v>
      </c>
      <c r="E142" s="229">
        <f t="shared" si="33"/>
        <v>206.25780274656677</v>
      </c>
      <c r="F142" s="145">
        <f t="shared" si="39"/>
        <v>6809000</v>
      </c>
      <c r="G142" s="119">
        <f>G135+G137</f>
        <v>6250000</v>
      </c>
      <c r="H142" s="119">
        <f>H135+H137</f>
        <v>12210506</v>
      </c>
      <c r="I142" s="225">
        <f t="shared" si="35"/>
        <v>195.36809600000001</v>
      </c>
      <c r="J142" s="146">
        <f t="shared" si="40"/>
        <v>5960506</v>
      </c>
      <c r="K142" s="11">
        <f t="shared" si="38"/>
        <v>12658000</v>
      </c>
      <c r="L142" s="11">
        <f t="shared" si="36"/>
        <v>25427506</v>
      </c>
      <c r="M142" s="229">
        <f t="shared" si="37"/>
        <v>200.88091325643859</v>
      </c>
      <c r="N142" s="147">
        <f t="shared" si="41"/>
        <v>12769506</v>
      </c>
    </row>
    <row r="143" spans="1:14" ht="24" customHeight="1" x14ac:dyDescent="0.2">
      <c r="A143" s="157">
        <v>4120</v>
      </c>
      <c r="B143" s="163" t="s">
        <v>136</v>
      </c>
      <c r="C143" s="12"/>
      <c r="D143" s="119"/>
      <c r="E143" s="229">
        <f t="shared" si="33"/>
        <v>0</v>
      </c>
      <c r="F143" s="139">
        <f t="shared" si="39"/>
        <v>0</v>
      </c>
      <c r="G143" s="119">
        <f>G144</f>
        <v>-8104877.3799999999</v>
      </c>
      <c r="H143" s="119">
        <f>H144</f>
        <v>-10755101.18</v>
      </c>
      <c r="I143" s="225">
        <f t="shared" si="35"/>
        <v>132.69912271023153</v>
      </c>
      <c r="J143" s="146">
        <f t="shared" si="40"/>
        <v>-2650223.7999999998</v>
      </c>
      <c r="K143" s="11">
        <f t="shared" si="38"/>
        <v>-8104877.3799999999</v>
      </c>
      <c r="L143" s="11">
        <f t="shared" si="36"/>
        <v>-10755101.18</v>
      </c>
      <c r="M143" s="229">
        <f t="shared" si="37"/>
        <v>132.69912271023153</v>
      </c>
      <c r="N143" s="147">
        <f t="shared" si="41"/>
        <v>-2650223.7999999998</v>
      </c>
    </row>
    <row r="144" spans="1:14" ht="31.5" x14ac:dyDescent="0.2">
      <c r="A144" s="157">
        <v>4123</v>
      </c>
      <c r="B144" s="163" t="s">
        <v>137</v>
      </c>
      <c r="C144" s="12"/>
      <c r="D144" s="182"/>
      <c r="E144" s="229">
        <f t="shared" si="33"/>
        <v>0</v>
      </c>
      <c r="F144" s="139">
        <f t="shared" si="39"/>
        <v>0</v>
      </c>
      <c r="G144" s="119">
        <f>G136+G138</f>
        <v>-8104877.3799999999</v>
      </c>
      <c r="H144" s="119">
        <f>H136+H138</f>
        <v>-10755101.18</v>
      </c>
      <c r="I144" s="225">
        <f t="shared" si="35"/>
        <v>132.69912271023153</v>
      </c>
      <c r="J144" s="146">
        <f t="shared" si="40"/>
        <v>-2650223.7999999998</v>
      </c>
      <c r="K144" s="11">
        <f t="shared" si="38"/>
        <v>-8104877.3799999999</v>
      </c>
      <c r="L144" s="11">
        <f t="shared" si="36"/>
        <v>-10755101.18</v>
      </c>
      <c r="M144" s="229">
        <f t="shared" si="37"/>
        <v>132.69912271023153</v>
      </c>
      <c r="N144" s="147">
        <f t="shared" si="41"/>
        <v>-2650223.7999999998</v>
      </c>
    </row>
    <row r="145" spans="1:14" s="2" customFormat="1" ht="38.450000000000003" customHeight="1" x14ac:dyDescent="0.2">
      <c r="A145" s="179"/>
      <c r="B145" s="184" t="s">
        <v>138</v>
      </c>
      <c r="C145" s="154">
        <f>C6-C62-C134</f>
        <v>284950785.07999969</v>
      </c>
      <c r="D145" s="155">
        <f>D6-D62-D134</f>
        <v>313681810.40000033</v>
      </c>
      <c r="E145" s="227">
        <f t="shared" si="33"/>
        <v>110.08280265377562</v>
      </c>
      <c r="F145" s="155">
        <f t="shared" si="39"/>
        <v>28731025.320000648</v>
      </c>
      <c r="G145" s="154">
        <f>G6-G62-G134</f>
        <v>-268556320.44999999</v>
      </c>
      <c r="H145" s="155">
        <f>H6-H62-H134</f>
        <v>-383281129.19999999</v>
      </c>
      <c r="I145" s="223">
        <f t="shared" si="35"/>
        <v>142.71908721335029</v>
      </c>
      <c r="J145" s="156">
        <f t="shared" si="40"/>
        <v>-114724808.75</v>
      </c>
      <c r="K145" s="154">
        <f>K6-K62-K134</f>
        <v>16394464.629999522</v>
      </c>
      <c r="L145" s="154">
        <f>L6-L62-L134</f>
        <v>-69599318.799999535</v>
      </c>
      <c r="M145" s="227">
        <f t="shared" si="37"/>
        <v>-424.52937848694825</v>
      </c>
      <c r="N145" s="154">
        <f t="shared" si="41"/>
        <v>-85993783.429999053</v>
      </c>
    </row>
    <row r="146" spans="1:14" ht="34.9" customHeight="1" x14ac:dyDescent="0.2">
      <c r="A146" s="171">
        <v>601110</v>
      </c>
      <c r="B146" s="186" t="s">
        <v>131</v>
      </c>
      <c r="C146" s="181">
        <v>50000000</v>
      </c>
      <c r="D146" s="181"/>
      <c r="E146" s="229">
        <f t="shared" si="33"/>
        <v>0</v>
      </c>
      <c r="F146" s="145">
        <f t="shared" si="39"/>
        <v>-50000000</v>
      </c>
      <c r="G146" s="181">
        <v>13773200</v>
      </c>
      <c r="H146" s="181"/>
      <c r="I146" s="225">
        <f t="shared" si="35"/>
        <v>0</v>
      </c>
      <c r="J146" s="146">
        <f t="shared" si="40"/>
        <v>-13773200</v>
      </c>
      <c r="K146" s="11">
        <f t="shared" si="38"/>
        <v>63773200</v>
      </c>
      <c r="L146" s="11">
        <f t="shared" si="36"/>
        <v>0</v>
      </c>
      <c r="M146" s="229">
        <f t="shared" si="37"/>
        <v>0</v>
      </c>
      <c r="N146" s="147">
        <f t="shared" si="41"/>
        <v>-63773200</v>
      </c>
    </row>
    <row r="147" spans="1:14" ht="33.6" customHeight="1" x14ac:dyDescent="0.2">
      <c r="A147" s="171">
        <v>601200</v>
      </c>
      <c r="B147" s="186" t="s">
        <v>447</v>
      </c>
      <c r="C147" s="181">
        <v>-50000000</v>
      </c>
      <c r="D147" s="181"/>
      <c r="E147" s="229">
        <f t="shared" si="33"/>
        <v>0</v>
      </c>
      <c r="F147" s="145">
        <f t="shared" si="39"/>
        <v>50000000</v>
      </c>
      <c r="G147" s="181">
        <v>-13773200</v>
      </c>
      <c r="H147" s="181"/>
      <c r="I147" s="225">
        <f t="shared" si="35"/>
        <v>0</v>
      </c>
      <c r="J147" s="146">
        <f t="shared" si="40"/>
        <v>13773200</v>
      </c>
      <c r="K147" s="11">
        <f t="shared" si="38"/>
        <v>-63773200</v>
      </c>
      <c r="L147" s="11">
        <f t="shared" si="36"/>
        <v>0</v>
      </c>
      <c r="M147" s="229">
        <f t="shared" si="37"/>
        <v>0</v>
      </c>
      <c r="N147" s="147">
        <f t="shared" si="41"/>
        <v>63773200</v>
      </c>
    </row>
    <row r="148" spans="1:14" ht="22.9" customHeight="1" x14ac:dyDescent="0.2">
      <c r="A148" s="171">
        <v>602100</v>
      </c>
      <c r="B148" s="163" t="s">
        <v>449</v>
      </c>
      <c r="C148" s="181">
        <v>242237210.90000001</v>
      </c>
      <c r="D148" s="209">
        <v>216484987.02000001</v>
      </c>
      <c r="E148" s="229">
        <f t="shared" si="33"/>
        <v>89.369005783908648</v>
      </c>
      <c r="F148" s="145">
        <f t="shared" si="39"/>
        <v>-25752223.879999995</v>
      </c>
      <c r="G148" s="181">
        <v>99714157.900000006</v>
      </c>
      <c r="H148" s="209">
        <v>141860846.41</v>
      </c>
      <c r="I148" s="225">
        <f t="shared" si="35"/>
        <v>142.26750683916671</v>
      </c>
      <c r="J148" s="146">
        <f t="shared" si="40"/>
        <v>42146688.50999999</v>
      </c>
      <c r="K148" s="11">
        <f t="shared" si="38"/>
        <v>341951368.80000001</v>
      </c>
      <c r="L148" s="11">
        <f t="shared" si="36"/>
        <v>358345833.43000001</v>
      </c>
      <c r="M148" s="229">
        <f t="shared" si="37"/>
        <v>104.79438485289081</v>
      </c>
      <c r="N148" s="147">
        <f t="shared" si="41"/>
        <v>16394464.629999995</v>
      </c>
    </row>
    <row r="149" spans="1:14" ht="24" customHeight="1" x14ac:dyDescent="0.2">
      <c r="A149" s="171">
        <v>602200</v>
      </c>
      <c r="B149" s="163" t="s">
        <v>139</v>
      </c>
      <c r="C149" s="181">
        <v>216484987.02000001</v>
      </c>
      <c r="D149" s="209">
        <v>67447832.090000004</v>
      </c>
      <c r="E149" s="229">
        <f t="shared" si="33"/>
        <v>31.155893541831993</v>
      </c>
      <c r="F149" s="145">
        <f t="shared" si="39"/>
        <v>-149037154.93000001</v>
      </c>
      <c r="G149" s="181">
        <v>141860846.41</v>
      </c>
      <c r="H149" s="209">
        <v>219051387.28</v>
      </c>
      <c r="I149" s="225">
        <f t="shared" si="35"/>
        <v>154.41285796851042</v>
      </c>
      <c r="J149" s="146">
        <f t="shared" si="40"/>
        <v>77190540.870000005</v>
      </c>
      <c r="K149" s="11">
        <f t="shared" si="38"/>
        <v>358345833.43000001</v>
      </c>
      <c r="L149" s="11">
        <f t="shared" si="36"/>
        <v>286499219.37</v>
      </c>
      <c r="M149" s="229">
        <f t="shared" si="37"/>
        <v>79.950481530006499</v>
      </c>
      <c r="N149" s="147">
        <f t="shared" si="41"/>
        <v>-71846614.060000002</v>
      </c>
    </row>
    <row r="150" spans="1:14" ht="50.45" customHeight="1" x14ac:dyDescent="0.2">
      <c r="A150" s="171">
        <v>602400</v>
      </c>
      <c r="B150" s="163" t="s">
        <v>140</v>
      </c>
      <c r="C150" s="181">
        <v>-310703008.95999998</v>
      </c>
      <c r="D150" s="209">
        <v>-460662089.07999998</v>
      </c>
      <c r="E150" s="229">
        <f t="shared" si="33"/>
        <v>148.26444411399498</v>
      </c>
      <c r="F150" s="145">
        <f t="shared" si="39"/>
        <v>-149959080.12</v>
      </c>
      <c r="G150" s="181">
        <v>310703008.95999998</v>
      </c>
      <c r="H150" s="209">
        <v>460662089.07999998</v>
      </c>
      <c r="I150" s="225">
        <f t="shared" si="35"/>
        <v>148.26444411399498</v>
      </c>
      <c r="J150" s="146">
        <f t="shared" si="40"/>
        <v>149959080.12</v>
      </c>
      <c r="K150" s="11">
        <f t="shared" si="38"/>
        <v>0</v>
      </c>
      <c r="L150" s="11">
        <f t="shared" si="36"/>
        <v>0</v>
      </c>
      <c r="M150" s="229">
        <f t="shared" si="37"/>
        <v>0</v>
      </c>
      <c r="N150" s="147">
        <f t="shared" si="41"/>
        <v>0</v>
      </c>
    </row>
    <row r="151" spans="1:14" ht="22.9" customHeight="1" x14ac:dyDescent="0.2">
      <c r="A151" s="171">
        <v>602304</v>
      </c>
      <c r="B151" s="163" t="s">
        <v>141</v>
      </c>
      <c r="C151" s="119"/>
      <c r="D151" s="209">
        <v>-2056876.25</v>
      </c>
      <c r="E151" s="229">
        <f t="shared" si="33"/>
        <v>0</v>
      </c>
      <c r="F151" s="145">
        <f t="shared" si="39"/>
        <v>-2056876.25</v>
      </c>
      <c r="G151" s="181"/>
      <c r="H151" s="209">
        <v>-190419.01</v>
      </c>
      <c r="I151" s="225">
        <f t="shared" si="35"/>
        <v>0</v>
      </c>
      <c r="J151" s="146">
        <f t="shared" si="40"/>
        <v>-190419.01</v>
      </c>
      <c r="K151" s="11">
        <f t="shared" si="38"/>
        <v>0</v>
      </c>
      <c r="L151" s="11">
        <f t="shared" si="36"/>
        <v>-2247295.2599999998</v>
      </c>
      <c r="M151" s="229"/>
      <c r="N151" s="147">
        <f t="shared" si="41"/>
        <v>-2247295.2599999998</v>
      </c>
    </row>
    <row r="153" spans="1:14" x14ac:dyDescent="0.2">
      <c r="H153" s="114"/>
    </row>
  </sheetData>
  <mergeCells count="18"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  <mergeCell ref="H4:H5"/>
    <mergeCell ref="I4:I5"/>
    <mergeCell ref="K3:N3"/>
    <mergeCell ref="N4:N5"/>
    <mergeCell ref="K4:K5"/>
    <mergeCell ref="L4:L5"/>
    <mergeCell ref="M4:M5"/>
    <mergeCell ref="J4:J5"/>
  </mergeCells>
  <phoneticPr fontId="0" type="noConversion"/>
  <pageMargins left="3.937007874015748E-2" right="3.937007874015748E-2" top="0.78740157480314965" bottom="3.937007874015748E-2" header="0" footer="0"/>
  <pageSetup paperSize="9" scale="64" orientation="landscape" r:id="rId1"/>
  <headerFooter alignWithMargins="0">
    <oddFooter>&amp;R&amp;P</oddFooter>
  </headerFooter>
  <rowBreaks count="6" manualBreakCount="6">
    <brk id="64" max="13" man="1"/>
    <brk id="80" max="13" man="1"/>
    <brk id="85" max="13" man="1"/>
    <brk id="90" max="13" man="1"/>
    <brk id="110" max="13" man="1"/>
    <brk id="132" max="13" man="1"/>
  </rowBreaks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N141"/>
  <sheetViews>
    <sheetView showZeros="0" tabSelected="1" view="pageBreakPreview" zoomScaleNormal="100" zoomScaleSheetLayoutView="50" workbookViewId="0">
      <pane xSplit="2" ySplit="4" topLeftCell="C92" activePane="bottomRight" state="frozen"/>
      <selection activeCell="F9" sqref="F9"/>
      <selection pane="topRight" activeCell="F9" sqref="F9"/>
      <selection pane="bottomLeft" activeCell="F9" sqref="F9"/>
      <selection pane="bottomRight" sqref="A1:F1"/>
    </sheetView>
  </sheetViews>
  <sheetFormatPr defaultRowHeight="12.75" x14ac:dyDescent="0.2"/>
  <cols>
    <col min="1" max="1" width="9.5703125" style="87" customWidth="1"/>
    <col min="2" max="2" width="64.7109375" style="89" customWidth="1"/>
    <col min="3" max="3" width="10.42578125" style="88" customWidth="1"/>
    <col min="4" max="4" width="13.7109375" style="88" customWidth="1"/>
    <col min="5" max="5" width="11" style="88" customWidth="1"/>
    <col min="6" max="6" width="13" style="77" customWidth="1"/>
    <col min="7" max="16384" width="9.140625" style="77"/>
  </cols>
  <sheetData>
    <row r="1" spans="1:7" ht="33.75" customHeight="1" x14ac:dyDescent="0.2">
      <c r="A1" s="384" t="s">
        <v>423</v>
      </c>
      <c r="B1" s="384"/>
      <c r="C1" s="384"/>
      <c r="D1" s="384"/>
      <c r="E1" s="384"/>
      <c r="F1" s="384"/>
    </row>
    <row r="2" spans="1:7" ht="15" customHeight="1" x14ac:dyDescent="0.25">
      <c r="A2" s="78"/>
      <c r="B2" s="79"/>
      <c r="C2" s="80"/>
      <c r="D2" s="80"/>
      <c r="E2" s="80"/>
      <c r="F2" s="81" t="s">
        <v>510</v>
      </c>
    </row>
    <row r="3" spans="1:7" ht="23.45" customHeight="1" x14ac:dyDescent="0.2">
      <c r="A3" s="380" t="s">
        <v>6</v>
      </c>
      <c r="B3" s="381" t="s">
        <v>270</v>
      </c>
      <c r="C3" s="383" t="s">
        <v>876</v>
      </c>
      <c r="D3" s="383"/>
      <c r="E3" s="383"/>
      <c r="F3" s="383"/>
    </row>
    <row r="4" spans="1:7" ht="46.9" customHeight="1" x14ac:dyDescent="0.2">
      <c r="A4" s="380"/>
      <c r="B4" s="382"/>
      <c r="C4" s="345" t="s">
        <v>557</v>
      </c>
      <c r="D4" s="253" t="s">
        <v>919</v>
      </c>
      <c r="E4" s="253" t="s">
        <v>920</v>
      </c>
      <c r="F4" s="253" t="s">
        <v>921</v>
      </c>
    </row>
    <row r="5" spans="1:7" s="82" customFormat="1" ht="30" customHeight="1" x14ac:dyDescent="0.2">
      <c r="A5" s="256" t="s">
        <v>877</v>
      </c>
      <c r="B5" s="257" t="s">
        <v>878</v>
      </c>
      <c r="C5" s="346">
        <v>173215.3</v>
      </c>
      <c r="D5" s="346">
        <v>172674.8</v>
      </c>
      <c r="E5" s="346">
        <v>165604</v>
      </c>
      <c r="F5" s="346">
        <v>7070.8</v>
      </c>
    </row>
    <row r="6" spans="1:7" ht="60.6" customHeight="1" x14ac:dyDescent="0.2">
      <c r="A6" s="385" t="s">
        <v>189</v>
      </c>
      <c r="B6" s="234" t="s">
        <v>738</v>
      </c>
      <c r="C6" s="347">
        <v>4835</v>
      </c>
      <c r="D6" s="348">
        <v>4835</v>
      </c>
      <c r="E6" s="348">
        <v>4835</v>
      </c>
      <c r="F6" s="348">
        <v>0</v>
      </c>
      <c r="G6" s="77">
        <v>1</v>
      </c>
    </row>
    <row r="7" spans="1:7" ht="60" customHeight="1" x14ac:dyDescent="0.2">
      <c r="A7" s="387"/>
      <c r="B7" s="235" t="s">
        <v>922</v>
      </c>
      <c r="C7" s="347">
        <v>71465.100000000006</v>
      </c>
      <c r="D7" s="348">
        <v>71465.100000000006</v>
      </c>
      <c r="E7" s="348">
        <v>71465.100000000006</v>
      </c>
      <c r="F7" s="348">
        <v>0</v>
      </c>
    </row>
    <row r="8" spans="1:7" ht="45" customHeight="1" x14ac:dyDescent="0.2">
      <c r="A8" s="386"/>
      <c r="B8" s="234" t="s">
        <v>716</v>
      </c>
      <c r="C8" s="347">
        <v>65041.2</v>
      </c>
      <c r="D8" s="348">
        <v>64590.400000000001</v>
      </c>
      <c r="E8" s="348">
        <v>61471.199999999997</v>
      </c>
      <c r="F8" s="348">
        <v>3119.2</v>
      </c>
    </row>
    <row r="9" spans="1:7" ht="57.6" customHeight="1" x14ac:dyDescent="0.2">
      <c r="A9" s="238" t="s">
        <v>923</v>
      </c>
      <c r="B9" s="235" t="s">
        <v>922</v>
      </c>
      <c r="C9" s="347">
        <v>4500</v>
      </c>
      <c r="D9" s="348">
        <v>4500</v>
      </c>
      <c r="E9" s="348">
        <v>3902.4</v>
      </c>
      <c r="F9" s="348">
        <v>597.6</v>
      </c>
    </row>
    <row r="10" spans="1:7" ht="54" customHeight="1" x14ac:dyDescent="0.2">
      <c r="A10" s="385" t="s">
        <v>190</v>
      </c>
      <c r="B10" s="234" t="s">
        <v>736</v>
      </c>
      <c r="C10" s="347">
        <v>1360</v>
      </c>
      <c r="D10" s="348">
        <v>1293.0999999999999</v>
      </c>
      <c r="E10" s="348">
        <v>1283.7</v>
      </c>
      <c r="F10" s="348">
        <v>9.3999999999998636</v>
      </c>
      <c r="G10" s="77">
        <v>1</v>
      </c>
    </row>
    <row r="11" spans="1:7" ht="40.9" customHeight="1" x14ac:dyDescent="0.2">
      <c r="A11" s="386"/>
      <c r="B11" s="234" t="s">
        <v>715</v>
      </c>
      <c r="C11" s="347">
        <v>792</v>
      </c>
      <c r="D11" s="348">
        <v>788.5</v>
      </c>
      <c r="E11" s="348">
        <v>787.2</v>
      </c>
      <c r="F11" s="348">
        <v>1.2999999999999545</v>
      </c>
      <c r="G11" s="77">
        <v>1</v>
      </c>
    </row>
    <row r="12" spans="1:7" ht="30" customHeight="1" x14ac:dyDescent="0.2">
      <c r="A12" s="236" t="s">
        <v>255</v>
      </c>
      <c r="B12" s="237" t="s">
        <v>168</v>
      </c>
      <c r="C12" s="347">
        <v>120</v>
      </c>
      <c r="D12" s="348">
        <v>112.5</v>
      </c>
      <c r="E12" s="348">
        <v>112.5</v>
      </c>
      <c r="F12" s="348">
        <v>0</v>
      </c>
      <c r="G12" s="77">
        <v>1</v>
      </c>
    </row>
    <row r="13" spans="1:7" ht="57.75" hidden="1" customHeight="1" x14ac:dyDescent="0.2">
      <c r="A13" s="236" t="s">
        <v>189</v>
      </c>
      <c r="B13" s="234" t="s">
        <v>164</v>
      </c>
      <c r="C13" s="347">
        <v>0</v>
      </c>
      <c r="D13" s="348">
        <v>0</v>
      </c>
      <c r="E13" s="348">
        <v>0</v>
      </c>
      <c r="F13" s="348">
        <v>0</v>
      </c>
    </row>
    <row r="14" spans="1:7" ht="39" customHeight="1" x14ac:dyDescent="0.2">
      <c r="A14" s="238" t="s">
        <v>165</v>
      </c>
      <c r="B14" s="239" t="s">
        <v>442</v>
      </c>
      <c r="C14" s="347">
        <v>400</v>
      </c>
      <c r="D14" s="348">
        <v>400</v>
      </c>
      <c r="E14" s="348">
        <v>399.6</v>
      </c>
      <c r="F14" s="348">
        <v>0.39999999999997726</v>
      </c>
    </row>
    <row r="15" spans="1:7" ht="37.5" customHeight="1" x14ac:dyDescent="0.2">
      <c r="A15" s="240" t="s">
        <v>7</v>
      </c>
      <c r="B15" s="234" t="s">
        <v>737</v>
      </c>
      <c r="C15" s="347">
        <v>2413.5</v>
      </c>
      <c r="D15" s="348">
        <v>2413.5</v>
      </c>
      <c r="E15" s="348">
        <v>2400</v>
      </c>
      <c r="F15" s="348">
        <v>13.5</v>
      </c>
      <c r="G15" s="77">
        <v>1</v>
      </c>
    </row>
    <row r="16" spans="1:7" ht="50.25" customHeight="1" x14ac:dyDescent="0.2">
      <c r="A16" s="238" t="s">
        <v>13</v>
      </c>
      <c r="B16" s="239" t="s">
        <v>38</v>
      </c>
      <c r="C16" s="347">
        <v>18492.400000000001</v>
      </c>
      <c r="D16" s="348">
        <v>18480.599999999999</v>
      </c>
      <c r="E16" s="348">
        <v>15151.2</v>
      </c>
      <c r="F16" s="348">
        <v>3329.4</v>
      </c>
    </row>
    <row r="17" spans="1:11" ht="39.75" customHeight="1" x14ac:dyDescent="0.2">
      <c r="A17" s="238" t="s">
        <v>617</v>
      </c>
      <c r="B17" s="239" t="s">
        <v>924</v>
      </c>
      <c r="C17" s="347">
        <v>3796.1</v>
      </c>
      <c r="D17" s="348">
        <v>3796.1</v>
      </c>
      <c r="E17" s="348">
        <v>3796.1</v>
      </c>
      <c r="F17" s="348">
        <v>0</v>
      </c>
    </row>
    <row r="18" spans="1:11" s="121" customFormat="1" ht="30" customHeight="1" x14ac:dyDescent="0.2">
      <c r="A18" s="256" t="s">
        <v>879</v>
      </c>
      <c r="B18" s="257" t="s">
        <v>778</v>
      </c>
      <c r="C18" s="346">
        <v>62409</v>
      </c>
      <c r="D18" s="346">
        <v>62291.8</v>
      </c>
      <c r="E18" s="346">
        <v>62136.5</v>
      </c>
      <c r="F18" s="346">
        <v>155.30000000000001</v>
      </c>
      <c r="H18" s="122"/>
      <c r="I18" s="122"/>
      <c r="J18" s="122"/>
      <c r="K18" s="122"/>
    </row>
    <row r="19" spans="1:11" ht="40.5" customHeight="1" x14ac:dyDescent="0.2">
      <c r="A19" s="236" t="s">
        <v>193</v>
      </c>
      <c r="B19" s="234" t="s">
        <v>39</v>
      </c>
      <c r="C19" s="347">
        <v>1476</v>
      </c>
      <c r="D19" s="348">
        <v>1448.8</v>
      </c>
      <c r="E19" s="348">
        <v>1426.6</v>
      </c>
      <c r="F19" s="348">
        <v>22.2</v>
      </c>
      <c r="G19" s="127">
        <v>1</v>
      </c>
    </row>
    <row r="20" spans="1:11" ht="60.75" customHeight="1" x14ac:dyDescent="0.2">
      <c r="A20" s="238" t="s">
        <v>194</v>
      </c>
      <c r="B20" s="234" t="s">
        <v>738</v>
      </c>
      <c r="C20" s="347">
        <v>291</v>
      </c>
      <c r="D20" s="348">
        <v>261</v>
      </c>
      <c r="E20" s="348">
        <v>259.10000000000002</v>
      </c>
      <c r="F20" s="348">
        <v>1.8999999999999879</v>
      </c>
      <c r="G20" s="127"/>
    </row>
    <row r="21" spans="1:11" ht="59.25" customHeight="1" x14ac:dyDescent="0.2">
      <c r="A21" s="236" t="s">
        <v>195</v>
      </c>
      <c r="B21" s="234" t="s">
        <v>738</v>
      </c>
      <c r="C21" s="347">
        <v>9608</v>
      </c>
      <c r="D21" s="348">
        <v>9568</v>
      </c>
      <c r="E21" s="348">
        <v>9447.4</v>
      </c>
      <c r="F21" s="348">
        <v>120.6</v>
      </c>
      <c r="G21" s="127"/>
    </row>
    <row r="22" spans="1:11" ht="36.6" customHeight="1" x14ac:dyDescent="0.2">
      <c r="A22" s="236" t="s">
        <v>302</v>
      </c>
      <c r="B22" s="234" t="s">
        <v>40</v>
      </c>
      <c r="C22" s="347">
        <v>530</v>
      </c>
      <c r="D22" s="348">
        <v>510</v>
      </c>
      <c r="E22" s="348">
        <v>506.2</v>
      </c>
      <c r="F22" s="348">
        <v>3.8000000000000114</v>
      </c>
      <c r="G22" s="127"/>
    </row>
    <row r="23" spans="1:11" ht="64.900000000000006" customHeight="1" x14ac:dyDescent="0.2">
      <c r="A23" s="241" t="s">
        <v>197</v>
      </c>
      <c r="B23" s="242" t="s">
        <v>99</v>
      </c>
      <c r="C23" s="347">
        <v>2000</v>
      </c>
      <c r="D23" s="348">
        <v>2000</v>
      </c>
      <c r="E23" s="348">
        <v>2000</v>
      </c>
      <c r="F23" s="348">
        <v>0</v>
      </c>
      <c r="G23" s="127"/>
    </row>
    <row r="24" spans="1:11" ht="54" customHeight="1" x14ac:dyDescent="0.2">
      <c r="A24" s="241" t="s">
        <v>197</v>
      </c>
      <c r="B24" s="242" t="s">
        <v>98</v>
      </c>
      <c r="C24" s="347">
        <v>1000</v>
      </c>
      <c r="D24" s="348">
        <v>1000</v>
      </c>
      <c r="E24" s="348">
        <v>1000</v>
      </c>
      <c r="F24" s="348">
        <v>0</v>
      </c>
      <c r="G24" s="127"/>
    </row>
    <row r="25" spans="1:11" ht="46.15" customHeight="1" x14ac:dyDescent="0.2">
      <c r="A25" s="241" t="s">
        <v>197</v>
      </c>
      <c r="B25" s="242" t="s">
        <v>97</v>
      </c>
      <c r="C25" s="347">
        <v>7000</v>
      </c>
      <c r="D25" s="348">
        <v>7000</v>
      </c>
      <c r="E25" s="348">
        <v>7000</v>
      </c>
      <c r="F25" s="348">
        <v>0</v>
      </c>
      <c r="G25" s="127"/>
    </row>
    <row r="26" spans="1:11" ht="53.25" customHeight="1" x14ac:dyDescent="0.2">
      <c r="A26" s="241" t="s">
        <v>197</v>
      </c>
      <c r="B26" s="239" t="s">
        <v>96</v>
      </c>
      <c r="C26" s="347">
        <v>800</v>
      </c>
      <c r="D26" s="348">
        <v>800</v>
      </c>
      <c r="E26" s="348">
        <v>800</v>
      </c>
      <c r="F26" s="348">
        <v>0</v>
      </c>
      <c r="G26" s="127"/>
    </row>
    <row r="27" spans="1:11" ht="85.9" customHeight="1" x14ac:dyDescent="0.2">
      <c r="A27" s="241" t="s">
        <v>197</v>
      </c>
      <c r="B27" s="242" t="s">
        <v>95</v>
      </c>
      <c r="C27" s="347">
        <v>7000</v>
      </c>
      <c r="D27" s="348">
        <v>7000</v>
      </c>
      <c r="E27" s="348">
        <v>7000</v>
      </c>
      <c r="F27" s="348">
        <v>0</v>
      </c>
      <c r="G27" s="127"/>
    </row>
    <row r="28" spans="1:11" ht="76.900000000000006" customHeight="1" x14ac:dyDescent="0.2">
      <c r="A28" s="241" t="s">
        <v>197</v>
      </c>
      <c r="B28" s="243" t="s">
        <v>94</v>
      </c>
      <c r="C28" s="347">
        <v>5000</v>
      </c>
      <c r="D28" s="348">
        <v>5000</v>
      </c>
      <c r="E28" s="348">
        <v>4999.1000000000004</v>
      </c>
      <c r="F28" s="348">
        <v>0.89999999999986358</v>
      </c>
      <c r="G28" s="127"/>
    </row>
    <row r="29" spans="1:11" ht="42.75" customHeight="1" x14ac:dyDescent="0.2">
      <c r="A29" s="241" t="s">
        <v>197</v>
      </c>
      <c r="B29" s="234" t="s">
        <v>93</v>
      </c>
      <c r="C29" s="347">
        <v>4800</v>
      </c>
      <c r="D29" s="348">
        <v>4800</v>
      </c>
      <c r="E29" s="348">
        <v>4794.1000000000004</v>
      </c>
      <c r="F29" s="348">
        <v>5.9000000000000909</v>
      </c>
      <c r="G29" s="127"/>
    </row>
    <row r="30" spans="1:11" ht="60" customHeight="1" x14ac:dyDescent="0.2">
      <c r="A30" s="241" t="s">
        <v>197</v>
      </c>
      <c r="B30" s="234" t="s">
        <v>92</v>
      </c>
      <c r="C30" s="347">
        <v>300</v>
      </c>
      <c r="D30" s="348">
        <v>300</v>
      </c>
      <c r="E30" s="348">
        <v>300</v>
      </c>
      <c r="F30" s="348">
        <v>0</v>
      </c>
      <c r="G30" s="127"/>
    </row>
    <row r="31" spans="1:11" ht="49.9" customHeight="1" x14ac:dyDescent="0.2">
      <c r="A31" s="241" t="s">
        <v>197</v>
      </c>
      <c r="B31" s="242" t="s">
        <v>91</v>
      </c>
      <c r="C31" s="347">
        <v>2000</v>
      </c>
      <c r="D31" s="348">
        <v>2000</v>
      </c>
      <c r="E31" s="348">
        <v>2000</v>
      </c>
      <c r="F31" s="348">
        <v>0</v>
      </c>
      <c r="G31" s="127"/>
    </row>
    <row r="32" spans="1:11" ht="60.6" customHeight="1" x14ac:dyDescent="0.2">
      <c r="A32" s="241" t="s">
        <v>197</v>
      </c>
      <c r="B32" s="234" t="s">
        <v>41</v>
      </c>
      <c r="C32" s="347">
        <v>15779</v>
      </c>
      <c r="D32" s="348">
        <v>15779</v>
      </c>
      <c r="E32" s="348">
        <v>15779</v>
      </c>
      <c r="F32" s="348">
        <v>0</v>
      </c>
      <c r="G32" s="127"/>
    </row>
    <row r="33" spans="1:12" ht="50.25" customHeight="1" x14ac:dyDescent="0.2">
      <c r="A33" s="241" t="s">
        <v>197</v>
      </c>
      <c r="B33" s="242" t="s">
        <v>90</v>
      </c>
      <c r="C33" s="347">
        <v>1000</v>
      </c>
      <c r="D33" s="348">
        <v>1000</v>
      </c>
      <c r="E33" s="348">
        <v>1000</v>
      </c>
      <c r="F33" s="348">
        <v>0</v>
      </c>
      <c r="G33" s="127"/>
    </row>
    <row r="34" spans="1:12" ht="66" customHeight="1" x14ac:dyDescent="0.2">
      <c r="A34" s="241" t="s">
        <v>197</v>
      </c>
      <c r="B34" s="234" t="s">
        <v>89</v>
      </c>
      <c r="C34" s="347">
        <v>300</v>
      </c>
      <c r="D34" s="348">
        <v>300</v>
      </c>
      <c r="E34" s="348">
        <v>300</v>
      </c>
      <c r="F34" s="348">
        <v>0</v>
      </c>
      <c r="G34" s="127"/>
    </row>
    <row r="35" spans="1:12" ht="65.45" customHeight="1" x14ac:dyDescent="0.2">
      <c r="A35" s="241" t="s">
        <v>197</v>
      </c>
      <c r="B35" s="243" t="s">
        <v>88</v>
      </c>
      <c r="C35" s="347">
        <v>500</v>
      </c>
      <c r="D35" s="348">
        <v>500</v>
      </c>
      <c r="E35" s="348">
        <v>500</v>
      </c>
      <c r="F35" s="348">
        <v>0</v>
      </c>
      <c r="G35" s="127"/>
    </row>
    <row r="36" spans="1:12" ht="46.15" customHeight="1" x14ac:dyDescent="0.2">
      <c r="A36" s="236" t="s">
        <v>197</v>
      </c>
      <c r="B36" s="242" t="s">
        <v>87</v>
      </c>
      <c r="C36" s="347">
        <v>3025</v>
      </c>
      <c r="D36" s="348">
        <v>3025</v>
      </c>
      <c r="E36" s="348">
        <v>3025</v>
      </c>
      <c r="F36" s="348">
        <v>0</v>
      </c>
      <c r="G36" s="127"/>
    </row>
    <row r="37" spans="1:12" s="82" customFormat="1" ht="30" customHeight="1" x14ac:dyDescent="0.2">
      <c r="A37" s="258" t="s">
        <v>880</v>
      </c>
      <c r="B37" s="257" t="s">
        <v>8</v>
      </c>
      <c r="C37" s="346">
        <v>19741.2</v>
      </c>
      <c r="D37" s="346">
        <v>18907.099999999999</v>
      </c>
      <c r="E37" s="346">
        <v>18182.400000000001</v>
      </c>
      <c r="F37" s="346">
        <v>724.7</v>
      </c>
      <c r="H37" s="83"/>
      <c r="I37" s="83"/>
      <c r="J37" s="83"/>
      <c r="K37" s="83"/>
      <c r="L37" s="83"/>
    </row>
    <row r="38" spans="1:12" s="82" customFormat="1" ht="51" x14ac:dyDescent="0.2">
      <c r="A38" s="236" t="s">
        <v>790</v>
      </c>
      <c r="B38" s="235" t="s">
        <v>791</v>
      </c>
      <c r="C38" s="347">
        <v>3010.9</v>
      </c>
      <c r="D38" s="348">
        <v>3010.9</v>
      </c>
      <c r="E38" s="348">
        <v>2968.1</v>
      </c>
      <c r="F38" s="348">
        <v>42.800000000000182</v>
      </c>
      <c r="H38" s="83"/>
      <c r="I38" s="83"/>
      <c r="J38" s="83"/>
      <c r="K38" s="83"/>
      <c r="L38" s="83"/>
    </row>
    <row r="39" spans="1:12" s="71" customFormat="1" ht="30" customHeight="1" x14ac:dyDescent="0.2">
      <c r="A39" s="385" t="s">
        <v>272</v>
      </c>
      <c r="B39" s="242" t="s">
        <v>42</v>
      </c>
      <c r="C39" s="347">
        <v>4126.8999999999996</v>
      </c>
      <c r="D39" s="348">
        <v>3607.8</v>
      </c>
      <c r="E39" s="348">
        <v>3552.7</v>
      </c>
      <c r="F39" s="348">
        <v>55.099999999999909</v>
      </c>
      <c r="G39" s="71">
        <v>1</v>
      </c>
    </row>
    <row r="40" spans="1:12" s="71" customFormat="1" ht="55.15" customHeight="1" x14ac:dyDescent="0.2">
      <c r="A40" s="387"/>
      <c r="B40" s="242" t="s">
        <v>43</v>
      </c>
      <c r="C40" s="347">
        <v>577</v>
      </c>
      <c r="D40" s="348">
        <v>575.5</v>
      </c>
      <c r="E40" s="348">
        <v>517.5</v>
      </c>
      <c r="F40" s="348">
        <v>58</v>
      </c>
    </row>
    <row r="41" spans="1:12" s="71" customFormat="1" ht="39.6" customHeight="1" x14ac:dyDescent="0.2">
      <c r="A41" s="386"/>
      <c r="B41" s="242" t="s">
        <v>44</v>
      </c>
      <c r="C41" s="347">
        <v>90</v>
      </c>
      <c r="D41" s="348">
        <v>0</v>
      </c>
      <c r="E41" s="348">
        <v>0</v>
      </c>
      <c r="F41" s="348">
        <v>0</v>
      </c>
    </row>
    <row r="42" spans="1:12" s="71" customFormat="1" ht="30" customHeight="1" x14ac:dyDescent="0.2">
      <c r="A42" s="236" t="s">
        <v>9</v>
      </c>
      <c r="B42" s="239" t="s">
        <v>556</v>
      </c>
      <c r="C42" s="347">
        <v>1261.4000000000001</v>
      </c>
      <c r="D42" s="348">
        <v>1090.9000000000001</v>
      </c>
      <c r="E42" s="348">
        <v>1081.5</v>
      </c>
      <c r="F42" s="348">
        <v>9.4000000000000909</v>
      </c>
      <c r="G42" s="71">
        <v>1</v>
      </c>
    </row>
    <row r="43" spans="1:12" s="71" customFormat="1" ht="30" hidden="1" customHeight="1" x14ac:dyDescent="0.2">
      <c r="A43" s="244" t="s">
        <v>792</v>
      </c>
      <c r="B43" s="239" t="s">
        <v>556</v>
      </c>
      <c r="C43" s="347">
        <v>0</v>
      </c>
      <c r="D43" s="348">
        <v>0</v>
      </c>
      <c r="E43" s="348">
        <v>0</v>
      </c>
      <c r="F43" s="348">
        <v>0</v>
      </c>
    </row>
    <row r="44" spans="1:12" s="71" customFormat="1" ht="38.450000000000003" customHeight="1" x14ac:dyDescent="0.2">
      <c r="A44" s="236" t="s">
        <v>10</v>
      </c>
      <c r="B44" s="239" t="s">
        <v>411</v>
      </c>
      <c r="C44" s="347">
        <v>5627</v>
      </c>
      <c r="D44" s="348">
        <v>5624</v>
      </c>
      <c r="E44" s="348">
        <v>5358.1</v>
      </c>
      <c r="F44" s="348">
        <v>265.89999999999998</v>
      </c>
      <c r="G44" s="71">
        <v>1</v>
      </c>
    </row>
    <row r="45" spans="1:12" s="71" customFormat="1" ht="40.9" customHeight="1" x14ac:dyDescent="0.2">
      <c r="A45" s="236" t="s">
        <v>149</v>
      </c>
      <c r="B45" s="234" t="s">
        <v>739</v>
      </c>
      <c r="C45" s="347">
        <v>2593</v>
      </c>
      <c r="D45" s="348">
        <v>2543</v>
      </c>
      <c r="E45" s="348">
        <v>2249.5</v>
      </c>
      <c r="F45" s="348">
        <v>293.5</v>
      </c>
    </row>
    <row r="46" spans="1:12" s="71" customFormat="1" ht="58.15" customHeight="1" x14ac:dyDescent="0.2">
      <c r="A46" s="241" t="s">
        <v>202</v>
      </c>
      <c r="B46" s="234" t="s">
        <v>41</v>
      </c>
      <c r="C46" s="347">
        <v>2455</v>
      </c>
      <c r="D46" s="348">
        <v>2455</v>
      </c>
      <c r="E46" s="348">
        <v>2455</v>
      </c>
      <c r="F46" s="348">
        <v>0</v>
      </c>
    </row>
    <row r="47" spans="1:12" s="82" customFormat="1" ht="30" customHeight="1" x14ac:dyDescent="0.2">
      <c r="A47" s="256" t="s">
        <v>881</v>
      </c>
      <c r="B47" s="259" t="s">
        <v>882</v>
      </c>
      <c r="C47" s="346">
        <v>97448.3</v>
      </c>
      <c r="D47" s="346">
        <v>97126</v>
      </c>
      <c r="E47" s="346">
        <v>89006.2</v>
      </c>
      <c r="F47" s="346">
        <v>8119.8</v>
      </c>
      <c r="H47" s="83"/>
      <c r="I47" s="83"/>
      <c r="J47" s="83"/>
      <c r="K47" s="83"/>
      <c r="L47" s="83"/>
    </row>
    <row r="48" spans="1:12" s="82" customFormat="1" ht="139.5" customHeight="1" x14ac:dyDescent="0.2">
      <c r="A48" s="236" t="s">
        <v>740</v>
      </c>
      <c r="B48" s="235" t="s">
        <v>741</v>
      </c>
      <c r="C48" s="347">
        <v>86393.3</v>
      </c>
      <c r="D48" s="348">
        <v>86071</v>
      </c>
      <c r="E48" s="348">
        <v>79889.2</v>
      </c>
      <c r="F48" s="348">
        <v>6181.8</v>
      </c>
      <c r="G48" s="82">
        <v>1</v>
      </c>
    </row>
    <row r="49" spans="1:11" ht="60" customHeight="1" x14ac:dyDescent="0.2">
      <c r="A49" s="236" t="s">
        <v>217</v>
      </c>
      <c r="B49" s="234" t="s">
        <v>752</v>
      </c>
      <c r="C49" s="347">
        <v>814.8</v>
      </c>
      <c r="D49" s="348">
        <v>814.8</v>
      </c>
      <c r="E49" s="348">
        <v>783.5</v>
      </c>
      <c r="F49" s="348">
        <v>31.3</v>
      </c>
      <c r="G49" s="77">
        <v>1</v>
      </c>
    </row>
    <row r="50" spans="1:11" ht="58.5" customHeight="1" x14ac:dyDescent="0.2">
      <c r="A50" s="236" t="s">
        <v>217</v>
      </c>
      <c r="B50" s="234" t="s">
        <v>742</v>
      </c>
      <c r="C50" s="347">
        <v>2000</v>
      </c>
      <c r="D50" s="348">
        <v>2000</v>
      </c>
      <c r="E50" s="348">
        <v>1794.9</v>
      </c>
      <c r="F50" s="348">
        <v>205.1</v>
      </c>
      <c r="G50" s="77">
        <v>1</v>
      </c>
    </row>
    <row r="51" spans="1:11" ht="42" customHeight="1" x14ac:dyDescent="0.2">
      <c r="A51" s="236" t="s">
        <v>217</v>
      </c>
      <c r="B51" s="243" t="s">
        <v>719</v>
      </c>
      <c r="C51" s="347">
        <v>1504</v>
      </c>
      <c r="D51" s="348">
        <v>1504</v>
      </c>
      <c r="E51" s="348">
        <v>1503.9</v>
      </c>
      <c r="F51" s="348">
        <v>9.9999999999909051E-2</v>
      </c>
      <c r="G51" s="77">
        <v>1</v>
      </c>
    </row>
    <row r="52" spans="1:11" ht="42" customHeight="1" x14ac:dyDescent="0.2">
      <c r="A52" s="236" t="s">
        <v>217</v>
      </c>
      <c r="B52" s="234" t="s">
        <v>45</v>
      </c>
      <c r="C52" s="347">
        <v>567.6</v>
      </c>
      <c r="D52" s="348">
        <v>567.6</v>
      </c>
      <c r="E52" s="348">
        <v>567.6</v>
      </c>
      <c r="F52" s="348">
        <v>0</v>
      </c>
      <c r="G52" s="77">
        <v>1</v>
      </c>
    </row>
    <row r="53" spans="1:11" ht="30" customHeight="1" x14ac:dyDescent="0.2">
      <c r="A53" s="236" t="s">
        <v>213</v>
      </c>
      <c r="B53" s="234" t="s">
        <v>720</v>
      </c>
      <c r="C53" s="347">
        <v>1000</v>
      </c>
      <c r="D53" s="348">
        <v>1000</v>
      </c>
      <c r="E53" s="348">
        <v>999.9</v>
      </c>
      <c r="F53" s="348">
        <v>0.10000000000002274</v>
      </c>
      <c r="G53" s="77">
        <v>1</v>
      </c>
    </row>
    <row r="54" spans="1:11" ht="30" customHeight="1" x14ac:dyDescent="0.2">
      <c r="A54" s="236" t="s">
        <v>214</v>
      </c>
      <c r="B54" s="234" t="s">
        <v>753</v>
      </c>
      <c r="C54" s="347">
        <v>876.3</v>
      </c>
      <c r="D54" s="348">
        <v>876.3</v>
      </c>
      <c r="E54" s="348">
        <v>875.8</v>
      </c>
      <c r="F54" s="348">
        <v>0.5</v>
      </c>
      <c r="G54" s="77">
        <v>1</v>
      </c>
    </row>
    <row r="55" spans="1:11" ht="30" customHeight="1" x14ac:dyDescent="0.2">
      <c r="A55" s="236" t="s">
        <v>215</v>
      </c>
      <c r="B55" s="243" t="s">
        <v>457</v>
      </c>
      <c r="C55" s="347">
        <v>1700</v>
      </c>
      <c r="D55" s="348">
        <v>1700</v>
      </c>
      <c r="E55" s="348">
        <v>0</v>
      </c>
      <c r="F55" s="348">
        <v>1700</v>
      </c>
      <c r="G55" s="77">
        <v>1</v>
      </c>
    </row>
    <row r="56" spans="1:11" ht="31.9" customHeight="1" x14ac:dyDescent="0.2">
      <c r="A56" s="236" t="s">
        <v>60</v>
      </c>
      <c r="B56" s="234" t="s">
        <v>739</v>
      </c>
      <c r="C56" s="347">
        <v>800</v>
      </c>
      <c r="D56" s="348">
        <v>800</v>
      </c>
      <c r="E56" s="348">
        <v>799.1</v>
      </c>
      <c r="F56" s="348">
        <v>0.89999999999997726</v>
      </c>
    </row>
    <row r="57" spans="1:11" ht="50.45" customHeight="1" x14ac:dyDescent="0.2">
      <c r="A57" s="241" t="s">
        <v>218</v>
      </c>
      <c r="B57" s="234" t="s">
        <v>41</v>
      </c>
      <c r="C57" s="347">
        <v>1792.3</v>
      </c>
      <c r="D57" s="348">
        <v>1792.3</v>
      </c>
      <c r="E57" s="348">
        <v>1792.3</v>
      </c>
      <c r="F57" s="348">
        <v>0</v>
      </c>
    </row>
    <row r="58" spans="1:11" s="84" customFormat="1" ht="30" customHeight="1" x14ac:dyDescent="0.2">
      <c r="A58" s="256" t="s">
        <v>511</v>
      </c>
      <c r="B58" s="260" t="s">
        <v>144</v>
      </c>
      <c r="C58" s="346">
        <v>74962.2</v>
      </c>
      <c r="D58" s="346">
        <v>74909.7</v>
      </c>
      <c r="E58" s="346">
        <v>74716.7</v>
      </c>
      <c r="F58" s="346">
        <v>193.00000000000227</v>
      </c>
      <c r="H58" s="85"/>
      <c r="I58" s="85"/>
      <c r="J58" s="85"/>
      <c r="K58" s="85"/>
    </row>
    <row r="59" spans="1:11" s="84" customFormat="1" ht="38.25" x14ac:dyDescent="0.2">
      <c r="A59" s="236" t="s">
        <v>793</v>
      </c>
      <c r="B59" s="235" t="s">
        <v>791</v>
      </c>
      <c r="C59" s="347">
        <v>2597</v>
      </c>
      <c r="D59" s="348">
        <v>2592.3000000000002</v>
      </c>
      <c r="E59" s="348">
        <v>2540.6999999999998</v>
      </c>
      <c r="F59" s="348">
        <v>51.599999999999909</v>
      </c>
      <c r="H59" s="85"/>
      <c r="I59" s="85"/>
      <c r="J59" s="85"/>
      <c r="K59" s="85"/>
    </row>
    <row r="60" spans="1:11" ht="58.5" customHeight="1" x14ac:dyDescent="0.2">
      <c r="A60" s="236" t="s">
        <v>458</v>
      </c>
      <c r="B60" s="237" t="s">
        <v>754</v>
      </c>
      <c r="C60" s="347">
        <v>7624.1</v>
      </c>
      <c r="D60" s="348">
        <v>7613</v>
      </c>
      <c r="E60" s="348">
        <v>7558.4</v>
      </c>
      <c r="F60" s="348">
        <v>54.600000000000364</v>
      </c>
      <c r="G60" s="77">
        <v>1</v>
      </c>
    </row>
    <row r="61" spans="1:11" ht="45.75" customHeight="1" x14ac:dyDescent="0.2">
      <c r="A61" s="236" t="s">
        <v>229</v>
      </c>
      <c r="B61" s="239" t="s">
        <v>459</v>
      </c>
      <c r="C61" s="347">
        <v>4680</v>
      </c>
      <c r="D61" s="348">
        <v>4680</v>
      </c>
      <c r="E61" s="348">
        <v>4679.3</v>
      </c>
      <c r="F61" s="348">
        <v>0.6999999999998181</v>
      </c>
      <c r="G61" s="77">
        <v>1</v>
      </c>
    </row>
    <row r="62" spans="1:11" ht="39.75" customHeight="1" x14ac:dyDescent="0.2">
      <c r="A62" s="385" t="s">
        <v>232</v>
      </c>
      <c r="B62" s="234" t="s">
        <v>739</v>
      </c>
      <c r="C62" s="347">
        <v>30168.5</v>
      </c>
      <c r="D62" s="348">
        <v>30168.5</v>
      </c>
      <c r="E62" s="348">
        <v>30102.3</v>
      </c>
      <c r="F62" s="348">
        <v>66.200000000000728</v>
      </c>
      <c r="G62" s="127">
        <v>1</v>
      </c>
    </row>
    <row r="63" spans="1:11" ht="39.75" customHeight="1" x14ac:dyDescent="0.2">
      <c r="A63" s="386"/>
      <c r="B63" s="242" t="s">
        <v>46</v>
      </c>
      <c r="C63" s="347">
        <v>27301.5</v>
      </c>
      <c r="D63" s="348">
        <v>27269.5</v>
      </c>
      <c r="E63" s="348">
        <v>27259.1</v>
      </c>
      <c r="F63" s="348">
        <v>10.400000000001455</v>
      </c>
      <c r="G63" s="127"/>
    </row>
    <row r="64" spans="1:11" ht="39.75" customHeight="1" x14ac:dyDescent="0.2">
      <c r="A64" s="236" t="s">
        <v>61</v>
      </c>
      <c r="B64" s="234" t="s">
        <v>739</v>
      </c>
      <c r="C64" s="347">
        <v>550</v>
      </c>
      <c r="D64" s="348">
        <v>550</v>
      </c>
      <c r="E64" s="348">
        <v>550</v>
      </c>
      <c r="F64" s="348">
        <v>0</v>
      </c>
      <c r="G64" s="127"/>
    </row>
    <row r="65" spans="1:14" ht="48" customHeight="1" x14ac:dyDescent="0.2">
      <c r="A65" s="236" t="s">
        <v>26</v>
      </c>
      <c r="B65" s="234" t="s">
        <v>47</v>
      </c>
      <c r="C65" s="347">
        <v>45</v>
      </c>
      <c r="D65" s="348">
        <v>40.299999999999997</v>
      </c>
      <c r="E65" s="348">
        <v>30.8</v>
      </c>
      <c r="F65" s="348">
        <v>9.5</v>
      </c>
      <c r="G65" s="127"/>
    </row>
    <row r="66" spans="1:14" ht="52.9" customHeight="1" x14ac:dyDescent="0.2">
      <c r="A66" s="241" t="s">
        <v>233</v>
      </c>
      <c r="B66" s="234" t="s">
        <v>41</v>
      </c>
      <c r="C66" s="347">
        <v>1996.1</v>
      </c>
      <c r="D66" s="348">
        <v>1996.1</v>
      </c>
      <c r="E66" s="348">
        <v>1996.1</v>
      </c>
      <c r="F66" s="348">
        <v>0</v>
      </c>
      <c r="G66" s="127"/>
    </row>
    <row r="67" spans="1:14" s="82" customFormat="1" ht="30" customHeight="1" x14ac:dyDescent="0.2">
      <c r="A67" s="256" t="s">
        <v>1</v>
      </c>
      <c r="B67" s="257" t="s">
        <v>239</v>
      </c>
      <c r="C67" s="346">
        <v>1487.9</v>
      </c>
      <c r="D67" s="346">
        <v>1487.1</v>
      </c>
      <c r="E67" s="346">
        <v>1482.8</v>
      </c>
      <c r="F67" s="346">
        <v>4.2999999999999829</v>
      </c>
      <c r="H67" s="83"/>
      <c r="I67" s="83"/>
      <c r="J67" s="83"/>
      <c r="K67" s="83"/>
    </row>
    <row r="68" spans="1:14" ht="30" customHeight="1" x14ac:dyDescent="0.2">
      <c r="A68" s="236" t="s">
        <v>235</v>
      </c>
      <c r="B68" s="242" t="s">
        <v>2</v>
      </c>
      <c r="C68" s="347">
        <v>250</v>
      </c>
      <c r="D68" s="348">
        <v>249.2</v>
      </c>
      <c r="E68" s="348">
        <v>244.9</v>
      </c>
      <c r="F68" s="348">
        <v>4.2999999999999829</v>
      </c>
      <c r="G68" s="77">
        <v>1</v>
      </c>
      <c r="N68" s="82"/>
    </row>
    <row r="69" spans="1:14" ht="38.25" x14ac:dyDescent="0.2">
      <c r="A69" s="245" t="s">
        <v>794</v>
      </c>
      <c r="B69" s="235" t="s">
        <v>791</v>
      </c>
      <c r="C69" s="347">
        <v>547.5</v>
      </c>
      <c r="D69" s="348">
        <v>547.5</v>
      </c>
      <c r="E69" s="348">
        <v>547.5</v>
      </c>
      <c r="F69" s="348">
        <v>0</v>
      </c>
      <c r="N69" s="82"/>
    </row>
    <row r="70" spans="1:14" ht="38.25" x14ac:dyDescent="0.2">
      <c r="A70" s="241" t="s">
        <v>759</v>
      </c>
      <c r="B70" s="234" t="s">
        <v>41</v>
      </c>
      <c r="C70" s="347">
        <v>690.4</v>
      </c>
      <c r="D70" s="348">
        <v>690.4</v>
      </c>
      <c r="E70" s="348">
        <v>690.4</v>
      </c>
      <c r="F70" s="348">
        <v>0</v>
      </c>
      <c r="N70" s="82"/>
    </row>
    <row r="71" spans="1:14" s="82" customFormat="1" ht="30" customHeight="1" x14ac:dyDescent="0.2">
      <c r="A71" s="261">
        <v>10</v>
      </c>
      <c r="B71" s="257" t="s">
        <v>48</v>
      </c>
      <c r="C71" s="349">
        <v>4322.5</v>
      </c>
      <c r="D71" s="349">
        <v>3851.6</v>
      </c>
      <c r="E71" s="349">
        <v>3688.6</v>
      </c>
      <c r="F71" s="349">
        <v>163</v>
      </c>
      <c r="H71" s="83"/>
      <c r="I71" s="83"/>
      <c r="J71" s="83"/>
      <c r="K71" s="83"/>
    </row>
    <row r="72" spans="1:14" ht="30" customHeight="1" x14ac:dyDescent="0.2">
      <c r="A72" s="385" t="s">
        <v>111</v>
      </c>
      <c r="B72" s="246" t="s">
        <v>755</v>
      </c>
      <c r="C72" s="347">
        <v>2325</v>
      </c>
      <c r="D72" s="348">
        <v>1854.1</v>
      </c>
      <c r="E72" s="348">
        <v>1691.1</v>
      </c>
      <c r="F72" s="348">
        <v>163</v>
      </c>
      <c r="G72" s="77">
        <v>1</v>
      </c>
    </row>
    <row r="73" spans="1:14" ht="30" customHeight="1" x14ac:dyDescent="0.2">
      <c r="A73" s="386"/>
      <c r="B73" s="246" t="s">
        <v>555</v>
      </c>
      <c r="C73" s="347">
        <v>247.8</v>
      </c>
      <c r="D73" s="348">
        <v>247.8</v>
      </c>
      <c r="E73" s="348">
        <v>247.8</v>
      </c>
      <c r="F73" s="348">
        <v>0</v>
      </c>
      <c r="G73" s="77">
        <v>1</v>
      </c>
    </row>
    <row r="74" spans="1:14" ht="38.25" x14ac:dyDescent="0.2">
      <c r="A74" s="241" t="s">
        <v>112</v>
      </c>
      <c r="B74" s="234" t="s">
        <v>41</v>
      </c>
      <c r="C74" s="347">
        <v>1749.7</v>
      </c>
      <c r="D74" s="348">
        <v>1749.7</v>
      </c>
      <c r="E74" s="348">
        <v>1749.7</v>
      </c>
      <c r="F74" s="348">
        <v>0</v>
      </c>
    </row>
    <row r="75" spans="1:14" ht="25.5" x14ac:dyDescent="0.2">
      <c r="A75" s="258" t="s">
        <v>531</v>
      </c>
      <c r="B75" s="259" t="s">
        <v>730</v>
      </c>
      <c r="C75" s="350">
        <v>1822.3</v>
      </c>
      <c r="D75" s="350">
        <v>1822.3</v>
      </c>
      <c r="E75" s="350">
        <v>1822.3</v>
      </c>
      <c r="F75" s="350">
        <v>0</v>
      </c>
    </row>
    <row r="76" spans="1:14" ht="25.5" x14ac:dyDescent="0.2">
      <c r="A76" s="236" t="s">
        <v>795</v>
      </c>
      <c r="B76" s="235" t="s">
        <v>49</v>
      </c>
      <c r="C76" s="347">
        <v>1050</v>
      </c>
      <c r="D76" s="348">
        <v>1050</v>
      </c>
      <c r="E76" s="348">
        <v>1050</v>
      </c>
      <c r="F76" s="348">
        <v>0</v>
      </c>
    </row>
    <row r="77" spans="1:14" ht="51" x14ac:dyDescent="0.2">
      <c r="A77" s="236" t="s">
        <v>332</v>
      </c>
      <c r="B77" s="235" t="s">
        <v>50</v>
      </c>
      <c r="C77" s="347">
        <v>57</v>
      </c>
      <c r="D77" s="348">
        <v>57</v>
      </c>
      <c r="E77" s="348">
        <v>57</v>
      </c>
      <c r="F77" s="348">
        <v>0</v>
      </c>
    </row>
    <row r="78" spans="1:14" ht="38.25" x14ac:dyDescent="0.2">
      <c r="A78" s="241" t="s">
        <v>66</v>
      </c>
      <c r="B78" s="234" t="s">
        <v>41</v>
      </c>
      <c r="C78" s="347">
        <v>715.3</v>
      </c>
      <c r="D78" s="348">
        <v>715.3</v>
      </c>
      <c r="E78" s="348">
        <v>715.3</v>
      </c>
      <c r="F78" s="348">
        <v>0</v>
      </c>
    </row>
    <row r="79" spans="1:14" ht="18" customHeight="1" x14ac:dyDescent="0.2">
      <c r="A79" s="258" t="s">
        <v>717</v>
      </c>
      <c r="B79" s="259" t="s">
        <v>718</v>
      </c>
      <c r="C79" s="350">
        <v>16544.7</v>
      </c>
      <c r="D79" s="350">
        <v>16544.7</v>
      </c>
      <c r="E79" s="350">
        <v>9997.7999999999993</v>
      </c>
      <c r="F79" s="350">
        <v>6546.9</v>
      </c>
    </row>
    <row r="80" spans="1:14" ht="34.15" customHeight="1" x14ac:dyDescent="0.2">
      <c r="A80" s="236" t="s">
        <v>901</v>
      </c>
      <c r="B80" s="247" t="s">
        <v>38</v>
      </c>
      <c r="C80" s="347">
        <v>16032.7</v>
      </c>
      <c r="D80" s="348">
        <v>16032.7</v>
      </c>
      <c r="E80" s="348">
        <v>9485.7999999999993</v>
      </c>
      <c r="F80" s="348">
        <v>6546.9</v>
      </c>
    </row>
    <row r="81" spans="1:11" ht="45.75" customHeight="1" x14ac:dyDescent="0.2">
      <c r="A81" s="241" t="s">
        <v>726</v>
      </c>
      <c r="B81" s="234" t="s">
        <v>41</v>
      </c>
      <c r="C81" s="347">
        <v>512</v>
      </c>
      <c r="D81" s="348">
        <v>512</v>
      </c>
      <c r="E81" s="348">
        <v>512</v>
      </c>
      <c r="F81" s="348">
        <v>0</v>
      </c>
    </row>
    <row r="82" spans="1:11" ht="30" customHeight="1" x14ac:dyDescent="0.2">
      <c r="A82" s="256" t="s">
        <v>532</v>
      </c>
      <c r="B82" s="262" t="s">
        <v>3</v>
      </c>
      <c r="C82" s="350">
        <v>894.3</v>
      </c>
      <c r="D82" s="350">
        <v>894.3</v>
      </c>
      <c r="E82" s="350">
        <v>894.3</v>
      </c>
      <c r="F82" s="350">
        <v>0</v>
      </c>
      <c r="H82" s="86"/>
      <c r="I82" s="86"/>
      <c r="J82" s="86"/>
    </row>
    <row r="83" spans="1:11" ht="30" customHeight="1" x14ac:dyDescent="0.2">
      <c r="A83" s="236" t="s">
        <v>115</v>
      </c>
      <c r="B83" s="235" t="s">
        <v>412</v>
      </c>
      <c r="C83" s="347">
        <v>60</v>
      </c>
      <c r="D83" s="348">
        <v>60</v>
      </c>
      <c r="E83" s="348">
        <v>60</v>
      </c>
      <c r="F83" s="348">
        <v>0</v>
      </c>
      <c r="G83" s="77">
        <v>1</v>
      </c>
      <c r="I83" s="86"/>
      <c r="J83" s="86"/>
    </row>
    <row r="84" spans="1:11" ht="38.25" x14ac:dyDescent="0.2">
      <c r="A84" s="241" t="s">
        <v>116</v>
      </c>
      <c r="B84" s="234" t="s">
        <v>41</v>
      </c>
      <c r="C84" s="347">
        <v>834.3</v>
      </c>
      <c r="D84" s="348">
        <v>834.3</v>
      </c>
      <c r="E84" s="348">
        <v>834.3</v>
      </c>
      <c r="F84" s="348">
        <v>0</v>
      </c>
      <c r="I84" s="86"/>
      <c r="J84" s="86"/>
    </row>
    <row r="85" spans="1:11" ht="48.75" customHeight="1" x14ac:dyDescent="0.2">
      <c r="A85" s="261">
        <v>19</v>
      </c>
      <c r="B85" s="262" t="s">
        <v>731</v>
      </c>
      <c r="C85" s="350">
        <v>165199.70000000001</v>
      </c>
      <c r="D85" s="350">
        <v>164410.4</v>
      </c>
      <c r="E85" s="350">
        <v>162688.70000000001</v>
      </c>
      <c r="F85" s="350">
        <v>1721.6999999999898</v>
      </c>
      <c r="H85" s="86"/>
      <c r="I85" s="86"/>
      <c r="J85" s="86"/>
      <c r="K85" s="86"/>
    </row>
    <row r="86" spans="1:11" ht="48.75" customHeight="1" x14ac:dyDescent="0.2">
      <c r="A86" s="236" t="s">
        <v>895</v>
      </c>
      <c r="B86" s="234" t="s">
        <v>749</v>
      </c>
      <c r="C86" s="347">
        <v>25500</v>
      </c>
      <c r="D86" s="348">
        <v>25500</v>
      </c>
      <c r="E86" s="348">
        <v>25100.2</v>
      </c>
      <c r="F86" s="348">
        <v>399.79999999999927</v>
      </c>
      <c r="H86" s="86"/>
      <c r="I86" s="86"/>
      <c r="J86" s="86"/>
      <c r="K86" s="86"/>
    </row>
    <row r="87" spans="1:11" ht="30" customHeight="1" x14ac:dyDescent="0.2">
      <c r="A87" s="236" t="s">
        <v>118</v>
      </c>
      <c r="B87" s="248" t="s">
        <v>367</v>
      </c>
      <c r="C87" s="347">
        <v>71019.899999999994</v>
      </c>
      <c r="D87" s="348">
        <v>71019.899999999994</v>
      </c>
      <c r="E87" s="348">
        <v>70967.8</v>
      </c>
      <c r="F87" s="348">
        <v>52.099999999991269</v>
      </c>
      <c r="G87" s="77">
        <v>1</v>
      </c>
    </row>
    <row r="88" spans="1:11" ht="30" customHeight="1" x14ac:dyDescent="0.2">
      <c r="A88" s="236" t="s">
        <v>796</v>
      </c>
      <c r="B88" s="250" t="s">
        <v>925</v>
      </c>
      <c r="C88" s="347">
        <v>21068</v>
      </c>
      <c r="D88" s="348">
        <v>21068</v>
      </c>
      <c r="E88" s="348">
        <v>20786.2</v>
      </c>
      <c r="F88" s="348">
        <v>281.79999999999927</v>
      </c>
    </row>
    <row r="89" spans="1:11" ht="30" customHeight="1" x14ac:dyDescent="0.2">
      <c r="A89" s="236" t="s">
        <v>622</v>
      </c>
      <c r="B89" s="239" t="s">
        <v>924</v>
      </c>
      <c r="C89" s="347">
        <v>46410.400000000001</v>
      </c>
      <c r="D89" s="348">
        <v>45621.1</v>
      </c>
      <c r="E89" s="348">
        <v>44633.1</v>
      </c>
      <c r="F89" s="348">
        <v>988</v>
      </c>
    </row>
    <row r="90" spans="1:11" ht="38.25" x14ac:dyDescent="0.2">
      <c r="A90" s="241" t="s">
        <v>120</v>
      </c>
      <c r="B90" s="234" t="s">
        <v>41</v>
      </c>
      <c r="C90" s="347">
        <v>1201.4000000000001</v>
      </c>
      <c r="D90" s="348">
        <v>1201.4000000000001</v>
      </c>
      <c r="E90" s="348">
        <v>1201.4000000000001</v>
      </c>
      <c r="F90" s="348">
        <v>0</v>
      </c>
    </row>
    <row r="91" spans="1:11" ht="38.25" customHeight="1" x14ac:dyDescent="0.2">
      <c r="A91" s="258" t="s">
        <v>460</v>
      </c>
      <c r="B91" s="259" t="s">
        <v>424</v>
      </c>
      <c r="C91" s="346">
        <v>14625.9</v>
      </c>
      <c r="D91" s="346">
        <v>14556</v>
      </c>
      <c r="E91" s="346">
        <v>14548.2</v>
      </c>
      <c r="F91" s="346">
        <v>7.8000000000001819</v>
      </c>
      <c r="G91" s="127"/>
    </row>
    <row r="92" spans="1:11" ht="33.75" customHeight="1" x14ac:dyDescent="0.2">
      <c r="A92" s="245" t="s">
        <v>64</v>
      </c>
      <c r="B92" s="249" t="s">
        <v>425</v>
      </c>
      <c r="C92" s="347">
        <v>11866.2</v>
      </c>
      <c r="D92" s="348">
        <v>11857.5</v>
      </c>
      <c r="E92" s="348">
        <v>11857.5</v>
      </c>
      <c r="F92" s="348">
        <v>0</v>
      </c>
      <c r="G92" s="127"/>
    </row>
    <row r="93" spans="1:11" ht="31.9" customHeight="1" x14ac:dyDescent="0.2">
      <c r="A93" s="245" t="s">
        <v>331</v>
      </c>
      <c r="B93" s="249" t="s">
        <v>426</v>
      </c>
      <c r="C93" s="347">
        <v>2229.6999999999998</v>
      </c>
      <c r="D93" s="348">
        <v>2168.5</v>
      </c>
      <c r="E93" s="348">
        <v>2160.6999999999998</v>
      </c>
      <c r="F93" s="348">
        <v>7.8000000000001819</v>
      </c>
      <c r="G93" s="127"/>
    </row>
    <row r="94" spans="1:11" ht="49.15" customHeight="1" x14ac:dyDescent="0.2">
      <c r="A94" s="241" t="s">
        <v>65</v>
      </c>
      <c r="B94" s="234" t="s">
        <v>41</v>
      </c>
      <c r="C94" s="347">
        <v>530</v>
      </c>
      <c r="D94" s="348">
        <v>530</v>
      </c>
      <c r="E94" s="348">
        <v>530</v>
      </c>
      <c r="F94" s="348">
        <v>0</v>
      </c>
      <c r="G94" s="127"/>
    </row>
    <row r="95" spans="1:11" ht="30" customHeight="1" x14ac:dyDescent="0.2">
      <c r="A95" s="256" t="s">
        <v>533</v>
      </c>
      <c r="B95" s="259" t="s">
        <v>427</v>
      </c>
      <c r="C95" s="350">
        <v>3816.2</v>
      </c>
      <c r="D95" s="350">
        <v>3815.4</v>
      </c>
      <c r="E95" s="350">
        <v>3815.4</v>
      </c>
      <c r="F95" s="350">
        <v>0</v>
      </c>
    </row>
    <row r="96" spans="1:11" ht="40.5" customHeight="1" x14ac:dyDescent="0.2">
      <c r="A96" s="385" t="s">
        <v>14</v>
      </c>
      <c r="B96" s="234" t="s">
        <v>750</v>
      </c>
      <c r="C96" s="347">
        <v>170</v>
      </c>
      <c r="D96" s="348">
        <v>169.2</v>
      </c>
      <c r="E96" s="348">
        <v>169.2</v>
      </c>
      <c r="F96" s="348">
        <v>0</v>
      </c>
    </row>
    <row r="97" spans="1:7" ht="30" customHeight="1" x14ac:dyDescent="0.2">
      <c r="A97" s="386"/>
      <c r="B97" s="234" t="s">
        <v>751</v>
      </c>
      <c r="C97" s="347">
        <v>1221.5</v>
      </c>
      <c r="D97" s="348">
        <v>1221.5</v>
      </c>
      <c r="E97" s="348">
        <v>1221.5</v>
      </c>
      <c r="F97" s="348">
        <v>0</v>
      </c>
    </row>
    <row r="98" spans="1:7" ht="40.5" customHeight="1" x14ac:dyDescent="0.2">
      <c r="A98" s="385" t="s">
        <v>122</v>
      </c>
      <c r="B98" s="237" t="s">
        <v>168</v>
      </c>
      <c r="C98" s="347">
        <v>100</v>
      </c>
      <c r="D98" s="348">
        <v>100</v>
      </c>
      <c r="E98" s="348">
        <v>100</v>
      </c>
      <c r="F98" s="348">
        <v>0</v>
      </c>
      <c r="G98" s="77">
        <v>1</v>
      </c>
    </row>
    <row r="99" spans="1:7" ht="46.5" customHeight="1" x14ac:dyDescent="0.2">
      <c r="A99" s="386"/>
      <c r="B99" s="237" t="s">
        <v>439</v>
      </c>
      <c r="C99" s="347">
        <v>27</v>
      </c>
      <c r="D99" s="348">
        <v>27</v>
      </c>
      <c r="E99" s="348">
        <v>27</v>
      </c>
      <c r="F99" s="348">
        <v>0</v>
      </c>
      <c r="G99" s="77">
        <v>1</v>
      </c>
    </row>
    <row r="100" spans="1:7" ht="48.75" customHeight="1" x14ac:dyDescent="0.2">
      <c r="A100" s="236" t="s">
        <v>123</v>
      </c>
      <c r="B100" s="234" t="s">
        <v>461</v>
      </c>
      <c r="C100" s="347">
        <v>300</v>
      </c>
      <c r="D100" s="348">
        <v>300</v>
      </c>
      <c r="E100" s="348">
        <v>300</v>
      </c>
      <c r="F100" s="348">
        <v>0</v>
      </c>
      <c r="G100" s="77">
        <v>1</v>
      </c>
    </row>
    <row r="101" spans="1:7" ht="51.75" customHeight="1" x14ac:dyDescent="0.2">
      <c r="A101" s="241" t="s">
        <v>124</v>
      </c>
      <c r="B101" s="234" t="s">
        <v>41</v>
      </c>
      <c r="C101" s="347">
        <v>1997.7</v>
      </c>
      <c r="D101" s="348">
        <v>1997.7</v>
      </c>
      <c r="E101" s="348">
        <v>1997.7</v>
      </c>
      <c r="F101" s="348">
        <v>0</v>
      </c>
    </row>
    <row r="102" spans="1:7" s="82" customFormat="1" ht="30" customHeight="1" x14ac:dyDescent="0.2">
      <c r="A102" s="256" t="s">
        <v>534</v>
      </c>
      <c r="B102" s="258" t="s">
        <v>616</v>
      </c>
      <c r="C102" s="346">
        <v>30784</v>
      </c>
      <c r="D102" s="346">
        <v>30784</v>
      </c>
      <c r="E102" s="346">
        <v>30776.9</v>
      </c>
      <c r="F102" s="346">
        <v>7.1000000000003638</v>
      </c>
    </row>
    <row r="103" spans="1:7" ht="37.5" customHeight="1" x14ac:dyDescent="0.2">
      <c r="A103" s="251">
        <v>2417110</v>
      </c>
      <c r="B103" s="234" t="s">
        <v>441</v>
      </c>
      <c r="C103" s="347">
        <v>13783</v>
      </c>
      <c r="D103" s="348">
        <v>13783</v>
      </c>
      <c r="E103" s="348">
        <v>13775.9</v>
      </c>
      <c r="F103" s="348">
        <v>7.1000000000003638</v>
      </c>
      <c r="G103" s="77">
        <v>1</v>
      </c>
    </row>
    <row r="104" spans="1:7" ht="43.5" customHeight="1" x14ac:dyDescent="0.2">
      <c r="A104" s="251" t="s">
        <v>463</v>
      </c>
      <c r="B104" s="234" t="s">
        <v>442</v>
      </c>
      <c r="C104" s="347">
        <v>15600</v>
      </c>
      <c r="D104" s="348">
        <v>15600</v>
      </c>
      <c r="E104" s="348">
        <v>15600</v>
      </c>
      <c r="F104" s="348">
        <v>0</v>
      </c>
      <c r="G104" s="77">
        <v>1</v>
      </c>
    </row>
    <row r="105" spans="1:7" ht="51" customHeight="1" x14ac:dyDescent="0.2">
      <c r="A105" s="241" t="s">
        <v>522</v>
      </c>
      <c r="B105" s="234" t="s">
        <v>41</v>
      </c>
      <c r="C105" s="347">
        <v>1401</v>
      </c>
      <c r="D105" s="348">
        <v>1401</v>
      </c>
      <c r="E105" s="348">
        <v>1401</v>
      </c>
      <c r="F105" s="348">
        <v>0</v>
      </c>
    </row>
    <row r="106" spans="1:7" s="82" customFormat="1" ht="30" customHeight="1" x14ac:dyDescent="0.2">
      <c r="A106" s="258" t="s">
        <v>535</v>
      </c>
      <c r="B106" s="263" t="s">
        <v>732</v>
      </c>
      <c r="C106" s="346">
        <v>1602.3</v>
      </c>
      <c r="D106" s="346">
        <v>1602.3</v>
      </c>
      <c r="E106" s="346">
        <v>1600.8</v>
      </c>
      <c r="F106" s="346">
        <v>1.5</v>
      </c>
    </row>
    <row r="107" spans="1:7" ht="36.75" customHeight="1" x14ac:dyDescent="0.2">
      <c r="A107" s="236" t="s">
        <v>524</v>
      </c>
      <c r="B107" s="234" t="s">
        <v>443</v>
      </c>
      <c r="C107" s="347">
        <v>900</v>
      </c>
      <c r="D107" s="348">
        <v>900</v>
      </c>
      <c r="E107" s="348">
        <v>898.5</v>
      </c>
      <c r="F107" s="348">
        <v>1.5</v>
      </c>
      <c r="G107" s="77">
        <v>1</v>
      </c>
    </row>
    <row r="108" spans="1:7" ht="53.25" customHeight="1" x14ac:dyDescent="0.2">
      <c r="A108" s="241" t="s">
        <v>525</v>
      </c>
      <c r="B108" s="234" t="s">
        <v>41</v>
      </c>
      <c r="C108" s="347">
        <v>702.3</v>
      </c>
      <c r="D108" s="348">
        <v>702.3</v>
      </c>
      <c r="E108" s="348">
        <v>702.3</v>
      </c>
      <c r="F108" s="348">
        <v>0</v>
      </c>
    </row>
    <row r="109" spans="1:7" s="82" customFormat="1" ht="30" customHeight="1" x14ac:dyDescent="0.2">
      <c r="A109" s="256" t="s">
        <v>536</v>
      </c>
      <c r="B109" s="257" t="s">
        <v>248</v>
      </c>
      <c r="C109" s="346">
        <v>1242.5999999999999</v>
      </c>
      <c r="D109" s="346">
        <v>1233.0999999999999</v>
      </c>
      <c r="E109" s="346">
        <v>1233.0999999999999</v>
      </c>
      <c r="F109" s="346">
        <v>0</v>
      </c>
    </row>
    <row r="110" spans="1:7" ht="30" customHeight="1" x14ac:dyDescent="0.2">
      <c r="A110" s="236" t="s">
        <v>527</v>
      </c>
      <c r="B110" s="243" t="s">
        <v>476</v>
      </c>
      <c r="C110" s="347">
        <v>650</v>
      </c>
      <c r="D110" s="348">
        <v>640.5</v>
      </c>
      <c r="E110" s="348">
        <v>640.5</v>
      </c>
      <c r="F110" s="348">
        <v>0</v>
      </c>
      <c r="G110" s="77">
        <v>1</v>
      </c>
    </row>
    <row r="111" spans="1:7" ht="50.25" customHeight="1" x14ac:dyDescent="0.2">
      <c r="A111" s="241" t="s">
        <v>335</v>
      </c>
      <c r="B111" s="234" t="s">
        <v>41</v>
      </c>
      <c r="C111" s="347">
        <v>592.6</v>
      </c>
      <c r="D111" s="348">
        <v>592.6</v>
      </c>
      <c r="E111" s="348">
        <v>592.6</v>
      </c>
      <c r="F111" s="348">
        <v>0</v>
      </c>
    </row>
    <row r="112" spans="1:7" s="82" customFormat="1" ht="39.75" customHeight="1" x14ac:dyDescent="0.2">
      <c r="A112" s="256" t="s">
        <v>537</v>
      </c>
      <c r="B112" s="264" t="s">
        <v>428</v>
      </c>
      <c r="C112" s="346">
        <v>89154.8</v>
      </c>
      <c r="D112" s="346">
        <v>87941.8</v>
      </c>
      <c r="E112" s="346">
        <v>86121.1</v>
      </c>
      <c r="F112" s="346">
        <v>1820.7</v>
      </c>
    </row>
    <row r="113" spans="1:7" ht="37.5" customHeight="1" x14ac:dyDescent="0.2">
      <c r="A113" s="236" t="s">
        <v>797</v>
      </c>
      <c r="B113" s="252" t="s">
        <v>429</v>
      </c>
      <c r="C113" s="347">
        <v>5900</v>
      </c>
      <c r="D113" s="348">
        <v>5900</v>
      </c>
      <c r="E113" s="348">
        <v>5900</v>
      </c>
      <c r="F113" s="348">
        <v>0</v>
      </c>
    </row>
    <row r="114" spans="1:7" ht="25.5" x14ac:dyDescent="0.2">
      <c r="A114" s="251" t="s">
        <v>798</v>
      </c>
      <c r="B114" s="234" t="s">
        <v>440</v>
      </c>
      <c r="C114" s="347">
        <v>17600</v>
      </c>
      <c r="D114" s="348">
        <v>17600</v>
      </c>
      <c r="E114" s="348">
        <v>17600</v>
      </c>
      <c r="F114" s="348">
        <v>0</v>
      </c>
    </row>
    <row r="115" spans="1:7" ht="48" customHeight="1" x14ac:dyDescent="0.2">
      <c r="A115" s="236" t="s">
        <v>799</v>
      </c>
      <c r="B115" s="248" t="s">
        <v>430</v>
      </c>
      <c r="C115" s="347">
        <v>9924</v>
      </c>
      <c r="D115" s="348">
        <v>8854</v>
      </c>
      <c r="E115" s="348">
        <v>8833.2000000000007</v>
      </c>
      <c r="F115" s="348">
        <v>20.800000000000182</v>
      </c>
    </row>
    <row r="116" spans="1:7" s="82" customFormat="1" ht="38.25" x14ac:dyDescent="0.2">
      <c r="A116" s="236" t="s">
        <v>800</v>
      </c>
      <c r="B116" s="248" t="s">
        <v>703</v>
      </c>
      <c r="C116" s="347">
        <v>4689.3</v>
      </c>
      <c r="D116" s="348">
        <v>4659.3</v>
      </c>
      <c r="E116" s="348">
        <v>4558.7</v>
      </c>
      <c r="F116" s="348">
        <v>100.6</v>
      </c>
    </row>
    <row r="117" spans="1:7" ht="41.25" customHeight="1" x14ac:dyDescent="0.2">
      <c r="A117" s="253">
        <v>2717610</v>
      </c>
      <c r="B117" s="243" t="s">
        <v>477</v>
      </c>
      <c r="C117" s="347">
        <v>27627</v>
      </c>
      <c r="D117" s="348">
        <v>27514</v>
      </c>
      <c r="E117" s="348">
        <v>27201.8</v>
      </c>
      <c r="F117" s="348">
        <v>312.20000000000073</v>
      </c>
      <c r="G117" s="77">
        <v>1</v>
      </c>
    </row>
    <row r="118" spans="1:7" ht="54.75" customHeight="1" x14ac:dyDescent="0.2">
      <c r="A118" s="236" t="s">
        <v>733</v>
      </c>
      <c r="B118" s="234" t="s">
        <v>475</v>
      </c>
      <c r="C118" s="347">
        <v>450</v>
      </c>
      <c r="D118" s="348">
        <v>450</v>
      </c>
      <c r="E118" s="348">
        <v>315.39999999999998</v>
      </c>
      <c r="F118" s="348">
        <v>134.6</v>
      </c>
      <c r="G118" s="77">
        <v>1</v>
      </c>
    </row>
    <row r="119" spans="1:7" ht="51" customHeight="1" x14ac:dyDescent="0.2">
      <c r="A119" s="253" t="s">
        <v>801</v>
      </c>
      <c r="B119" s="243" t="s">
        <v>38</v>
      </c>
      <c r="C119" s="347">
        <v>20452.099999999999</v>
      </c>
      <c r="D119" s="348">
        <v>20452.099999999999</v>
      </c>
      <c r="E119" s="348">
        <v>19199.599999999999</v>
      </c>
      <c r="F119" s="348">
        <v>1252.5</v>
      </c>
    </row>
    <row r="120" spans="1:7" ht="50.25" customHeight="1" x14ac:dyDescent="0.2">
      <c r="A120" s="241" t="s">
        <v>762</v>
      </c>
      <c r="B120" s="234" t="s">
        <v>41</v>
      </c>
      <c r="C120" s="347">
        <v>2512.4</v>
      </c>
      <c r="D120" s="348">
        <v>2512.4</v>
      </c>
      <c r="E120" s="348">
        <v>2512.4</v>
      </c>
      <c r="F120" s="348">
        <v>0</v>
      </c>
    </row>
    <row r="121" spans="1:7" ht="30" customHeight="1" x14ac:dyDescent="0.2">
      <c r="A121" s="256" t="s">
        <v>538</v>
      </c>
      <c r="B121" s="262" t="s">
        <v>927</v>
      </c>
      <c r="C121" s="350">
        <v>12914.9</v>
      </c>
      <c r="D121" s="350">
        <v>10126</v>
      </c>
      <c r="E121" s="350">
        <v>9476</v>
      </c>
      <c r="F121" s="350">
        <v>650</v>
      </c>
    </row>
    <row r="122" spans="1:7" ht="40.5" customHeight="1" x14ac:dyDescent="0.2">
      <c r="A122" s="254" t="s">
        <v>464</v>
      </c>
      <c r="B122" s="234" t="s">
        <v>704</v>
      </c>
      <c r="C122" s="347">
        <v>3387.9</v>
      </c>
      <c r="D122" s="348">
        <v>599</v>
      </c>
      <c r="E122" s="348">
        <v>349</v>
      </c>
      <c r="F122" s="348">
        <v>250</v>
      </c>
      <c r="G122" s="77">
        <v>1</v>
      </c>
    </row>
    <row r="123" spans="1:7" ht="42" customHeight="1" x14ac:dyDescent="0.2">
      <c r="A123" s="254">
        <v>2819800</v>
      </c>
      <c r="B123" s="234" t="s">
        <v>704</v>
      </c>
      <c r="C123" s="347">
        <v>8169</v>
      </c>
      <c r="D123" s="348">
        <v>8169</v>
      </c>
      <c r="E123" s="348">
        <v>7769</v>
      </c>
      <c r="F123" s="348">
        <v>400</v>
      </c>
    </row>
    <row r="124" spans="1:7" ht="49.5" customHeight="1" x14ac:dyDescent="0.2">
      <c r="A124" s="254">
        <v>2819800</v>
      </c>
      <c r="B124" s="234" t="s">
        <v>41</v>
      </c>
      <c r="C124" s="347">
        <v>1358</v>
      </c>
      <c r="D124" s="348">
        <v>1358</v>
      </c>
      <c r="E124" s="348">
        <v>1358</v>
      </c>
      <c r="F124" s="348">
        <v>0</v>
      </c>
    </row>
    <row r="125" spans="1:7" s="82" customFormat="1" ht="30" customHeight="1" x14ac:dyDescent="0.2">
      <c r="A125" s="256" t="s">
        <v>539</v>
      </c>
      <c r="B125" s="257" t="s">
        <v>491</v>
      </c>
      <c r="C125" s="346">
        <v>36129.800000000003</v>
      </c>
      <c r="D125" s="346">
        <v>35941.4</v>
      </c>
      <c r="E125" s="346">
        <v>35237.300000000003</v>
      </c>
      <c r="F125" s="346">
        <v>704.09999999999889</v>
      </c>
    </row>
    <row r="126" spans="1:7" ht="40.5" customHeight="1" x14ac:dyDescent="0.2">
      <c r="A126" s="236" t="s">
        <v>766</v>
      </c>
      <c r="B126" s="235" t="s">
        <v>928</v>
      </c>
      <c r="C126" s="347">
        <v>27700.1</v>
      </c>
      <c r="D126" s="348">
        <v>27549.3</v>
      </c>
      <c r="E126" s="348">
        <v>26955.599999999999</v>
      </c>
      <c r="F126" s="348">
        <v>593.69999999999891</v>
      </c>
      <c r="G126" s="77">
        <v>1</v>
      </c>
    </row>
    <row r="127" spans="1:7" ht="50.25" customHeight="1" x14ac:dyDescent="0.2">
      <c r="A127" s="236" t="s">
        <v>334</v>
      </c>
      <c r="B127" s="235" t="s">
        <v>431</v>
      </c>
      <c r="C127" s="347">
        <v>6816</v>
      </c>
      <c r="D127" s="348">
        <v>6778.4</v>
      </c>
      <c r="E127" s="348">
        <v>6668.1</v>
      </c>
      <c r="F127" s="348">
        <v>110.3</v>
      </c>
    </row>
    <row r="128" spans="1:7" ht="59.25" customHeight="1" x14ac:dyDescent="0.2">
      <c r="A128" s="241" t="s">
        <v>767</v>
      </c>
      <c r="B128" s="235" t="s">
        <v>432</v>
      </c>
      <c r="C128" s="347">
        <v>400</v>
      </c>
      <c r="D128" s="348">
        <v>400</v>
      </c>
      <c r="E128" s="348">
        <v>399.9</v>
      </c>
      <c r="F128" s="348">
        <v>9.9999999999994316E-2</v>
      </c>
    </row>
    <row r="129" spans="1:6" ht="46.5" customHeight="1" x14ac:dyDescent="0.2">
      <c r="A129" s="241" t="s">
        <v>767</v>
      </c>
      <c r="B129" s="234" t="s">
        <v>41</v>
      </c>
      <c r="C129" s="347">
        <v>1213.7</v>
      </c>
      <c r="D129" s="348">
        <v>1213.7</v>
      </c>
      <c r="E129" s="348">
        <v>1213.7</v>
      </c>
      <c r="F129" s="348">
        <v>0</v>
      </c>
    </row>
    <row r="130" spans="1:6" ht="27" customHeight="1" x14ac:dyDescent="0.2">
      <c r="A130" s="258" t="s">
        <v>961</v>
      </c>
      <c r="B130" s="259" t="s">
        <v>705</v>
      </c>
      <c r="C130" s="350">
        <v>4944.2</v>
      </c>
      <c r="D130" s="350">
        <v>4944.2</v>
      </c>
      <c r="E130" s="350">
        <v>4944.2</v>
      </c>
      <c r="F130" s="350">
        <v>0</v>
      </c>
    </row>
    <row r="131" spans="1:6" ht="48" customHeight="1" x14ac:dyDescent="0.2">
      <c r="A131" s="241" t="s">
        <v>771</v>
      </c>
      <c r="B131" s="234" t="s">
        <v>41</v>
      </c>
      <c r="C131" s="347">
        <v>4944.2</v>
      </c>
      <c r="D131" s="348">
        <v>4944.2</v>
      </c>
      <c r="E131" s="348">
        <v>4944.2</v>
      </c>
      <c r="F131" s="348">
        <v>0</v>
      </c>
    </row>
    <row r="132" spans="1:6" s="82" customFormat="1" ht="28.15" customHeight="1" x14ac:dyDescent="0.2">
      <c r="A132" s="351"/>
      <c r="B132" s="265" t="s">
        <v>929</v>
      </c>
      <c r="C132" s="350">
        <v>813262.1</v>
      </c>
      <c r="D132" s="350">
        <v>805864</v>
      </c>
      <c r="E132" s="350">
        <v>777973.3</v>
      </c>
      <c r="F132" s="350">
        <v>27890.7</v>
      </c>
    </row>
    <row r="134" spans="1:6" x14ac:dyDescent="0.2">
      <c r="C134" s="90"/>
      <c r="D134" s="90"/>
      <c r="E134" s="90"/>
      <c r="F134" s="90"/>
    </row>
    <row r="135" spans="1:6" x14ac:dyDescent="0.2">
      <c r="C135" s="90"/>
      <c r="D135" s="90"/>
      <c r="E135" s="90"/>
      <c r="F135" s="90"/>
    </row>
    <row r="136" spans="1:6" x14ac:dyDescent="0.2">
      <c r="C136" s="90"/>
      <c r="D136" s="90"/>
      <c r="E136" s="90"/>
      <c r="F136" s="90"/>
    </row>
    <row r="137" spans="1:6" x14ac:dyDescent="0.2">
      <c r="C137" s="90"/>
      <c r="D137" s="90"/>
      <c r="E137" s="90"/>
      <c r="F137" s="90"/>
    </row>
    <row r="138" spans="1:6" x14ac:dyDescent="0.2">
      <c r="C138" s="90"/>
      <c r="D138" s="90"/>
      <c r="E138" s="90"/>
      <c r="F138" s="90"/>
    </row>
    <row r="139" spans="1:6" x14ac:dyDescent="0.2">
      <c r="C139" s="90"/>
    </row>
    <row r="140" spans="1:6" x14ac:dyDescent="0.2">
      <c r="C140" s="90"/>
    </row>
    <row r="141" spans="1:6" x14ac:dyDescent="0.2">
      <c r="D141" s="90"/>
    </row>
  </sheetData>
  <mergeCells count="11">
    <mergeCell ref="A98:A99"/>
    <mergeCell ref="A6:A8"/>
    <mergeCell ref="A10:A11"/>
    <mergeCell ref="A39:A41"/>
    <mergeCell ref="A62:A63"/>
    <mergeCell ref="A3:A4"/>
    <mergeCell ref="B3:B4"/>
    <mergeCell ref="C3:F3"/>
    <mergeCell ref="A1:F1"/>
    <mergeCell ref="A72:A73"/>
    <mergeCell ref="A96:A97"/>
  </mergeCells>
  <phoneticPr fontId="48" type="noConversion"/>
  <pageMargins left="0.86614173228346458" right="0.23622047244094491" top="0.19685039370078741" bottom="0.19685039370078741" header="0.19685039370078741" footer="0.19685039370078741"/>
  <pageSetup paperSize="9" scale="75" fitToHeight="7" orientation="portrait" r:id="rId1"/>
  <headerFooter alignWithMargins="0">
    <oddFooter>&amp;R&amp;P</oddFooter>
  </headerFooter>
  <rowBreaks count="4" manualBreakCount="4">
    <brk id="43" max="5" man="1"/>
    <brk id="61" max="5" man="1"/>
    <brk id="96" max="5" man="1"/>
    <brk id="11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K184"/>
  <sheetViews>
    <sheetView showGridLines="0" showZeros="0" view="pageBreakPreview" topLeftCell="C1" zoomScale="75" zoomScaleNormal="75" zoomScaleSheetLayoutView="75" workbookViewId="0">
      <selection activeCell="M10" sqref="M10"/>
    </sheetView>
  </sheetViews>
  <sheetFormatPr defaultColWidth="7.85546875" defaultRowHeight="12.75" x14ac:dyDescent="0.2"/>
  <cols>
    <col min="1" max="1" width="8.28515625" style="270" hidden="1" customWidth="1"/>
    <col min="2" max="2" width="5.28515625" style="270" hidden="1" customWidth="1"/>
    <col min="3" max="3" width="5.140625" style="124" bestFit="1" customWidth="1"/>
    <col min="4" max="4" width="30.7109375" style="125" customWidth="1"/>
    <col min="5" max="5" width="15.7109375" style="233" bestFit="1" customWidth="1"/>
    <col min="6" max="6" width="16.7109375" style="123" customWidth="1"/>
    <col min="7" max="7" width="15.7109375" style="123" bestFit="1" customWidth="1"/>
    <col min="8" max="8" width="18.42578125" style="123" customWidth="1"/>
    <col min="9" max="9" width="14" style="123" bestFit="1" customWidth="1"/>
    <col min="10" max="10" width="22" style="266" customWidth="1"/>
    <col min="11" max="13" width="17.85546875" style="123" customWidth="1"/>
    <col min="14" max="22" width="13.5703125" style="123" customWidth="1"/>
    <col min="23" max="130" width="16.140625" style="123" customWidth="1"/>
    <col min="131" max="16384" width="7.85546875" style="123"/>
  </cols>
  <sheetData>
    <row r="1" spans="1:11" ht="32.25" customHeight="1" x14ac:dyDescent="0.2">
      <c r="A1" s="69"/>
      <c r="B1" s="69"/>
      <c r="C1" s="69"/>
      <c r="D1" s="388"/>
      <c r="E1" s="388"/>
    </row>
    <row r="2" spans="1:11" ht="18.75" x14ac:dyDescent="0.2">
      <c r="A2" s="69"/>
      <c r="B2" s="69"/>
      <c r="C2" s="388" t="s">
        <v>368</v>
      </c>
      <c r="D2" s="388"/>
      <c r="E2" s="388"/>
      <c r="F2" s="388"/>
      <c r="G2" s="388"/>
      <c r="H2" s="388"/>
      <c r="I2" s="388"/>
      <c r="J2" s="388"/>
    </row>
    <row r="3" spans="1:11" ht="18.75" x14ac:dyDescent="0.2">
      <c r="A3" s="69"/>
      <c r="B3" s="69"/>
      <c r="C3" s="69"/>
      <c r="D3" s="70"/>
      <c r="E3" s="232"/>
      <c r="F3" s="232"/>
      <c r="I3" s="123" t="s">
        <v>884</v>
      </c>
    </row>
    <row r="4" spans="1:11" ht="15" hidden="1" customHeight="1" x14ac:dyDescent="0.2">
      <c r="A4" s="69"/>
      <c r="B4" s="69"/>
      <c r="C4" s="69"/>
      <c r="D4" s="70"/>
      <c r="E4" s="232"/>
      <c r="F4" s="232"/>
      <c r="J4" s="267"/>
    </row>
    <row r="5" spans="1:11" s="291" customFormat="1" ht="131.44999999999999" customHeight="1" x14ac:dyDescent="0.25">
      <c r="A5" s="286" t="s">
        <v>369</v>
      </c>
      <c r="B5" s="286" t="s">
        <v>67</v>
      </c>
      <c r="C5" s="287" t="s">
        <v>453</v>
      </c>
      <c r="D5" s="288" t="s">
        <v>454</v>
      </c>
      <c r="E5" s="288" t="s">
        <v>455</v>
      </c>
      <c r="F5" s="289" t="s">
        <v>370</v>
      </c>
      <c r="G5" s="290" t="s">
        <v>371</v>
      </c>
      <c r="H5" s="290" t="s">
        <v>372</v>
      </c>
      <c r="I5" s="290" t="s">
        <v>373</v>
      </c>
      <c r="J5" s="290" t="s">
        <v>374</v>
      </c>
    </row>
    <row r="6" spans="1:11" ht="15.75" x14ac:dyDescent="0.25">
      <c r="A6" s="268"/>
      <c r="B6" s="269"/>
      <c r="C6" s="292">
        <v>1</v>
      </c>
      <c r="D6" s="293">
        <v>2</v>
      </c>
      <c r="E6" s="294">
        <v>3</v>
      </c>
      <c r="F6" s="294">
        <v>4</v>
      </c>
      <c r="G6" s="294">
        <v>5</v>
      </c>
      <c r="H6" s="294">
        <v>6</v>
      </c>
      <c r="I6" s="294">
        <v>7</v>
      </c>
      <c r="J6" s="295">
        <v>8</v>
      </c>
    </row>
    <row r="7" spans="1:11" ht="45.6" customHeight="1" x14ac:dyDescent="0.2">
      <c r="A7" s="268"/>
      <c r="B7" s="269"/>
      <c r="C7" s="296"/>
      <c r="D7" s="297" t="s">
        <v>289</v>
      </c>
      <c r="E7" s="298">
        <v>168849065</v>
      </c>
      <c r="F7" s="299">
        <v>168836106.79999998</v>
      </c>
      <c r="G7" s="300">
        <f>G8+G10+G13+G15+G17+G19+G22+G29+G32+G36+G38+G41+G43+G48+G50+G52+G54+G56+G58+G60+G62+G65+G68+G71+G74+G77+G85+G89+G92+G98+G103+G105+G107+G110+G113+G117+G121+G123+G129+G131+G134+G136+G138+G141+G149+G152+G155+G159+G165</f>
        <v>154373054.70000002</v>
      </c>
      <c r="H7" s="300">
        <f>H8+H10+H13+H15+H17+H19+H22+H29+H32+H36+H38+H41+H43+H48+H50+H52+H54+H56+H58+H60+H62+H65+H68+H71+H74+H77+H85+H89+H92+H98+H103+H105+H107+H110+H113+H117+H121+H123+H129+H131+H134+H136+H138+H141+H149+H152+H155+H159+H165</f>
        <v>8305144.7300000004</v>
      </c>
      <c r="I7" s="300">
        <f>I8+I10+I13+I15+I17+I19+I22+I29+I32+I36+I38+I41+I43+I48+I50+I52+I54+I56+I58+I60+I62+I65+I68+I71+I74+I77+I85+I89+I92+I98+I103+I105+I107+I110+I113+I117+I121+I123+I129+I131+I134+I136+I138+I141+I149+I152+I155+I159+I165</f>
        <v>6157907.3699999992</v>
      </c>
      <c r="J7" s="301"/>
      <c r="K7" s="123">
        <f>G7/F7*100</f>
        <v>91.433673534575973</v>
      </c>
    </row>
    <row r="8" spans="1:11" ht="47.45" customHeight="1" x14ac:dyDescent="0.2">
      <c r="A8" s="268"/>
      <c r="B8" s="269"/>
      <c r="C8" s="302" t="s">
        <v>456</v>
      </c>
      <c r="D8" s="303" t="s">
        <v>152</v>
      </c>
      <c r="E8" s="304">
        <v>67600</v>
      </c>
      <c r="F8" s="305">
        <v>67600</v>
      </c>
      <c r="G8" s="305">
        <v>67600</v>
      </c>
      <c r="H8" s="306"/>
      <c r="I8" s="306"/>
      <c r="J8" s="307"/>
    </row>
    <row r="9" spans="1:11" ht="82.9" customHeight="1" x14ac:dyDescent="0.2">
      <c r="A9" s="268"/>
      <c r="B9" s="269"/>
      <c r="C9" s="296"/>
      <c r="D9" s="308" t="s">
        <v>558</v>
      </c>
      <c r="E9" s="309">
        <v>67600</v>
      </c>
      <c r="F9" s="310">
        <v>67600</v>
      </c>
      <c r="G9" s="310">
        <v>67600</v>
      </c>
      <c r="H9" s="311"/>
      <c r="I9" s="311"/>
      <c r="J9" s="301"/>
    </row>
    <row r="10" spans="1:11" ht="53.45" customHeight="1" x14ac:dyDescent="0.2">
      <c r="C10" s="302" t="s">
        <v>559</v>
      </c>
      <c r="D10" s="303" t="s">
        <v>560</v>
      </c>
      <c r="E10" s="304">
        <v>610000</v>
      </c>
      <c r="F10" s="305">
        <v>610000</v>
      </c>
      <c r="G10" s="312">
        <v>609506.6</v>
      </c>
      <c r="H10" s="312"/>
      <c r="I10" s="312">
        <v>493.39999999999418</v>
      </c>
      <c r="J10" s="313"/>
    </row>
    <row r="11" spans="1:11" ht="52.15" customHeight="1" x14ac:dyDescent="0.2">
      <c r="C11" s="296"/>
      <c r="D11" s="308" t="s">
        <v>561</v>
      </c>
      <c r="E11" s="309">
        <v>360000</v>
      </c>
      <c r="F11" s="310">
        <v>360000</v>
      </c>
      <c r="G11" s="314">
        <v>360000</v>
      </c>
      <c r="H11" s="314">
        <v>0</v>
      </c>
      <c r="I11" s="314"/>
      <c r="J11" s="315"/>
    </row>
    <row r="12" spans="1:11" ht="51.6" customHeight="1" x14ac:dyDescent="0.2">
      <c r="C12" s="296"/>
      <c r="D12" s="316" t="s">
        <v>816</v>
      </c>
      <c r="E12" s="309">
        <v>250000</v>
      </c>
      <c r="F12" s="310">
        <v>250000</v>
      </c>
      <c r="G12" s="314">
        <v>249506.6</v>
      </c>
      <c r="H12" s="314"/>
      <c r="I12" s="314">
        <v>493.39999999999418</v>
      </c>
      <c r="J12" s="315"/>
    </row>
    <row r="13" spans="1:11" ht="56.45" customHeight="1" x14ac:dyDescent="0.2">
      <c r="C13" s="302" t="s">
        <v>562</v>
      </c>
      <c r="D13" s="303" t="s">
        <v>815</v>
      </c>
      <c r="E13" s="304">
        <v>500000</v>
      </c>
      <c r="F13" s="305">
        <v>500000</v>
      </c>
      <c r="G13" s="305">
        <v>500000</v>
      </c>
      <c r="H13" s="317"/>
      <c r="I13" s="317"/>
      <c r="J13" s="313"/>
    </row>
    <row r="14" spans="1:11" ht="61.15" customHeight="1" x14ac:dyDescent="0.2">
      <c r="C14" s="296"/>
      <c r="D14" s="308" t="s">
        <v>816</v>
      </c>
      <c r="E14" s="309">
        <v>500000</v>
      </c>
      <c r="F14" s="310">
        <v>500000</v>
      </c>
      <c r="G14" s="309">
        <v>500000</v>
      </c>
      <c r="H14" s="314"/>
      <c r="I14" s="314"/>
      <c r="J14" s="315"/>
    </row>
    <row r="15" spans="1:11" ht="47.45" customHeight="1" x14ac:dyDescent="0.2">
      <c r="C15" s="302" t="s">
        <v>564</v>
      </c>
      <c r="D15" s="303" t="s">
        <v>375</v>
      </c>
      <c r="E15" s="304">
        <v>250000</v>
      </c>
      <c r="F15" s="305">
        <v>250000</v>
      </c>
      <c r="G15" s="305">
        <v>250000</v>
      </c>
      <c r="H15" s="317"/>
      <c r="I15" s="317"/>
      <c r="J15" s="313"/>
    </row>
    <row r="16" spans="1:11" ht="60" customHeight="1" x14ac:dyDescent="0.2">
      <c r="C16" s="296"/>
      <c r="D16" s="316" t="s">
        <v>816</v>
      </c>
      <c r="E16" s="309">
        <v>250000</v>
      </c>
      <c r="F16" s="310">
        <v>250000</v>
      </c>
      <c r="G16" s="318">
        <v>250000</v>
      </c>
      <c r="H16" s="314"/>
      <c r="I16" s="314"/>
      <c r="J16" s="315"/>
    </row>
    <row r="17" spans="3:10" ht="48.6" customHeight="1" x14ac:dyDescent="0.2">
      <c r="C17" s="302" t="s">
        <v>568</v>
      </c>
      <c r="D17" s="303" t="s">
        <v>376</v>
      </c>
      <c r="E17" s="304">
        <v>500000</v>
      </c>
      <c r="F17" s="305">
        <v>500000</v>
      </c>
      <c r="G17" s="305">
        <f>G18</f>
        <v>499652.82</v>
      </c>
      <c r="H17" s="305">
        <f>H18</f>
        <v>0</v>
      </c>
      <c r="I17" s="305">
        <f>I18</f>
        <v>347.18</v>
      </c>
      <c r="J17" s="313"/>
    </row>
    <row r="18" spans="3:10" ht="69.75" customHeight="1" x14ac:dyDescent="0.2">
      <c r="C18" s="296"/>
      <c r="D18" s="316" t="s">
        <v>816</v>
      </c>
      <c r="E18" s="309">
        <v>500000</v>
      </c>
      <c r="F18" s="310">
        <v>500000</v>
      </c>
      <c r="G18" s="311">
        <v>499652.82</v>
      </c>
      <c r="H18" s="311"/>
      <c r="I18" s="311">
        <v>347.18</v>
      </c>
      <c r="J18" s="301" t="s">
        <v>377</v>
      </c>
    </row>
    <row r="19" spans="3:10" ht="48" customHeight="1" x14ac:dyDescent="0.2">
      <c r="C19" s="302" t="s">
        <v>825</v>
      </c>
      <c r="D19" s="303" t="s">
        <v>290</v>
      </c>
      <c r="E19" s="304">
        <v>416620</v>
      </c>
      <c r="F19" s="305">
        <v>416620</v>
      </c>
      <c r="G19" s="312">
        <f>G20+G21</f>
        <v>416600</v>
      </c>
      <c r="H19" s="312">
        <f>H20+H21</f>
        <v>0</v>
      </c>
      <c r="I19" s="312">
        <f>I20+I21</f>
        <v>20</v>
      </c>
      <c r="J19" s="313"/>
    </row>
    <row r="20" spans="3:10" ht="109.9" customHeight="1" x14ac:dyDescent="0.2">
      <c r="C20" s="319"/>
      <c r="D20" s="320" t="s">
        <v>563</v>
      </c>
      <c r="E20" s="311">
        <v>149120</v>
      </c>
      <c r="F20" s="321">
        <v>149120</v>
      </c>
      <c r="G20" s="311">
        <v>149100</v>
      </c>
      <c r="H20" s="311"/>
      <c r="I20" s="311">
        <v>20</v>
      </c>
      <c r="J20" s="315"/>
    </row>
    <row r="21" spans="3:10" ht="190.9" customHeight="1" x14ac:dyDescent="0.2">
      <c r="C21" s="319"/>
      <c r="D21" s="320" t="s">
        <v>817</v>
      </c>
      <c r="E21" s="311">
        <v>267500</v>
      </c>
      <c r="F21" s="321">
        <v>267500</v>
      </c>
      <c r="G21" s="311">
        <v>267500</v>
      </c>
      <c r="H21" s="311">
        <v>0</v>
      </c>
      <c r="I21" s="311">
        <v>0</v>
      </c>
      <c r="J21" s="301"/>
    </row>
    <row r="22" spans="3:10" ht="45.6" customHeight="1" x14ac:dyDescent="0.2">
      <c r="C22" s="302" t="s">
        <v>827</v>
      </c>
      <c r="D22" s="303" t="s">
        <v>305</v>
      </c>
      <c r="E22" s="304">
        <v>18955000</v>
      </c>
      <c r="F22" s="305">
        <v>18955000</v>
      </c>
      <c r="G22" s="312">
        <f>G23+G24+G25+G26+G27+G28</f>
        <v>16954944</v>
      </c>
      <c r="H22" s="312">
        <f>H23+H24+H25+H26+H27+H28</f>
        <v>2000000</v>
      </c>
      <c r="I22" s="312">
        <f>I23+I24+I25+I26+I27+I28</f>
        <v>56</v>
      </c>
      <c r="J22" s="313"/>
    </row>
    <row r="23" spans="3:10" ht="177.6" customHeight="1" x14ac:dyDescent="0.2">
      <c r="C23" s="319"/>
      <c r="D23" s="322" t="s">
        <v>565</v>
      </c>
      <c r="E23" s="311">
        <v>5900000</v>
      </c>
      <c r="F23" s="321">
        <v>5900000</v>
      </c>
      <c r="G23" s="311">
        <v>5900000</v>
      </c>
      <c r="H23" s="314"/>
      <c r="I23" s="314"/>
      <c r="J23" s="315"/>
    </row>
    <row r="24" spans="3:10" ht="171.6" customHeight="1" x14ac:dyDescent="0.2">
      <c r="C24" s="319"/>
      <c r="D24" s="322" t="s">
        <v>566</v>
      </c>
      <c r="E24" s="311">
        <v>7500000</v>
      </c>
      <c r="F24" s="321">
        <v>7500000</v>
      </c>
      <c r="G24" s="309">
        <v>7500000</v>
      </c>
      <c r="H24" s="314"/>
      <c r="I24" s="314"/>
      <c r="J24" s="315"/>
    </row>
    <row r="25" spans="3:10" ht="161.44999999999999" customHeight="1" x14ac:dyDescent="0.2">
      <c r="C25" s="319"/>
      <c r="D25" s="322" t="s">
        <v>567</v>
      </c>
      <c r="E25" s="311">
        <v>3300000</v>
      </c>
      <c r="F25" s="321">
        <v>3300000</v>
      </c>
      <c r="G25" s="323">
        <v>3300000</v>
      </c>
      <c r="H25" s="314"/>
      <c r="I25" s="314"/>
      <c r="J25" s="315"/>
    </row>
    <row r="26" spans="3:10" ht="91.9" customHeight="1" x14ac:dyDescent="0.2">
      <c r="C26" s="319"/>
      <c r="D26" s="308" t="s">
        <v>818</v>
      </c>
      <c r="E26" s="311">
        <v>125000</v>
      </c>
      <c r="F26" s="321">
        <v>125000</v>
      </c>
      <c r="G26" s="323">
        <v>125000</v>
      </c>
      <c r="H26" s="314"/>
      <c r="I26" s="314"/>
      <c r="J26" s="315"/>
    </row>
    <row r="27" spans="3:10" ht="130.9" customHeight="1" x14ac:dyDescent="0.2">
      <c r="C27" s="319"/>
      <c r="D27" s="316" t="s">
        <v>819</v>
      </c>
      <c r="E27" s="311">
        <v>130000</v>
      </c>
      <c r="F27" s="321">
        <v>130000</v>
      </c>
      <c r="G27" s="309">
        <v>129944</v>
      </c>
      <c r="H27" s="309"/>
      <c r="I27" s="311">
        <v>56</v>
      </c>
      <c r="J27" s="315"/>
    </row>
    <row r="28" spans="3:10" ht="93" customHeight="1" x14ac:dyDescent="0.2">
      <c r="C28" s="319"/>
      <c r="D28" s="316" t="s">
        <v>820</v>
      </c>
      <c r="E28" s="311">
        <v>2000000</v>
      </c>
      <c r="F28" s="321">
        <v>2000000</v>
      </c>
      <c r="G28" s="311"/>
      <c r="H28" s="311">
        <v>2000000</v>
      </c>
      <c r="I28" s="311"/>
      <c r="J28" s="301" t="s">
        <v>378</v>
      </c>
    </row>
    <row r="29" spans="3:10" ht="54.6" customHeight="1" x14ac:dyDescent="0.2">
      <c r="C29" s="302" t="s">
        <v>830</v>
      </c>
      <c r="D29" s="303" t="s">
        <v>569</v>
      </c>
      <c r="E29" s="304">
        <v>1200000</v>
      </c>
      <c r="F29" s="305">
        <v>1200000</v>
      </c>
      <c r="G29" s="324">
        <f>G30+G31</f>
        <v>1149310.3999999999</v>
      </c>
      <c r="H29" s="324">
        <f>H30+H31</f>
        <v>0</v>
      </c>
      <c r="I29" s="324">
        <f>I30+I31</f>
        <v>50689.599999999999</v>
      </c>
      <c r="J29" s="307"/>
    </row>
    <row r="30" spans="3:10" ht="82.15" customHeight="1" x14ac:dyDescent="0.2">
      <c r="C30" s="319"/>
      <c r="D30" s="322" t="s">
        <v>570</v>
      </c>
      <c r="E30" s="311">
        <v>600000</v>
      </c>
      <c r="F30" s="321">
        <v>600000</v>
      </c>
      <c r="G30" s="309">
        <v>549310.4</v>
      </c>
      <c r="H30" s="309"/>
      <c r="I30" s="311">
        <v>50689.599999999999</v>
      </c>
      <c r="J30" s="301" t="s">
        <v>640</v>
      </c>
    </row>
    <row r="31" spans="3:10" ht="127.15" customHeight="1" x14ac:dyDescent="0.2">
      <c r="C31" s="319"/>
      <c r="D31" s="322" t="s">
        <v>824</v>
      </c>
      <c r="E31" s="311">
        <v>600000</v>
      </c>
      <c r="F31" s="321">
        <v>600000</v>
      </c>
      <c r="G31" s="311">
        <v>600000</v>
      </c>
      <c r="H31" s="311"/>
      <c r="I31" s="311"/>
      <c r="J31" s="301"/>
    </row>
    <row r="32" spans="3:10" ht="47.45" customHeight="1" x14ac:dyDescent="0.2">
      <c r="C32" s="302" t="s">
        <v>831</v>
      </c>
      <c r="D32" s="303" t="s">
        <v>826</v>
      </c>
      <c r="E32" s="304">
        <v>4500000</v>
      </c>
      <c r="F32" s="305">
        <v>4500000</v>
      </c>
      <c r="G32" s="324">
        <f>SUM(G33:G35)</f>
        <v>2531863.02</v>
      </c>
      <c r="H32" s="324">
        <f>SUM(H33:H35)</f>
        <v>1967703.45</v>
      </c>
      <c r="I32" s="324">
        <f>SUM(I33:I35)</f>
        <v>433.53</v>
      </c>
      <c r="J32" s="325">
        <f>SUM(J33:J35)</f>
        <v>0</v>
      </c>
    </row>
    <row r="33" spans="3:10" ht="138" customHeight="1" x14ac:dyDescent="0.2">
      <c r="C33" s="319"/>
      <c r="D33" s="151" t="s">
        <v>641</v>
      </c>
      <c r="E33" s="311">
        <v>3000000</v>
      </c>
      <c r="F33" s="321">
        <v>3000000</v>
      </c>
      <c r="G33" s="309">
        <v>1133988.55</v>
      </c>
      <c r="H33" s="309">
        <f>F33-G33</f>
        <v>1866011.45</v>
      </c>
      <c r="I33" s="311"/>
      <c r="J33" s="301" t="s">
        <v>642</v>
      </c>
    </row>
    <row r="34" spans="3:10" ht="117" customHeight="1" x14ac:dyDescent="0.2">
      <c r="C34" s="319"/>
      <c r="D34" s="322" t="s">
        <v>821</v>
      </c>
      <c r="E34" s="311">
        <v>750000</v>
      </c>
      <c r="F34" s="321">
        <v>750000</v>
      </c>
      <c r="G34" s="326">
        <v>648308</v>
      </c>
      <c r="H34" s="309">
        <f>F34-G34</f>
        <v>101692</v>
      </c>
      <c r="I34" s="326"/>
      <c r="J34" s="301" t="s">
        <v>643</v>
      </c>
    </row>
    <row r="35" spans="3:10" ht="94.9" customHeight="1" x14ac:dyDescent="0.2">
      <c r="C35" s="319"/>
      <c r="D35" s="322" t="s">
        <v>822</v>
      </c>
      <c r="E35" s="311">
        <v>750000</v>
      </c>
      <c r="F35" s="321">
        <v>750000</v>
      </c>
      <c r="G35" s="326">
        <v>749566.47</v>
      </c>
      <c r="H35" s="326"/>
      <c r="I35" s="326">
        <v>433.53</v>
      </c>
      <c r="J35" s="327" t="s">
        <v>644</v>
      </c>
    </row>
    <row r="36" spans="3:10" ht="77.45" customHeight="1" x14ac:dyDescent="0.2">
      <c r="C36" s="302" t="s">
        <v>833</v>
      </c>
      <c r="D36" s="303" t="s">
        <v>828</v>
      </c>
      <c r="E36" s="304">
        <v>2985000</v>
      </c>
      <c r="F36" s="305">
        <v>2985000</v>
      </c>
      <c r="G36" s="312">
        <f>G37</f>
        <v>1827675.1</v>
      </c>
      <c r="H36" s="312"/>
      <c r="I36" s="312">
        <f>I37</f>
        <v>1157324.8999999999</v>
      </c>
      <c r="J36" s="313"/>
    </row>
    <row r="37" spans="3:10" ht="94.15" customHeight="1" x14ac:dyDescent="0.2">
      <c r="C37" s="319"/>
      <c r="D37" s="328" t="s">
        <v>829</v>
      </c>
      <c r="E37" s="311">
        <v>2985000</v>
      </c>
      <c r="F37" s="311">
        <v>2985000</v>
      </c>
      <c r="G37" s="309">
        <v>1827675.1</v>
      </c>
      <c r="H37" s="309" t="s">
        <v>645</v>
      </c>
      <c r="I37" s="311">
        <f>F37-G37</f>
        <v>1157324.8999999999</v>
      </c>
      <c r="J37" s="301" t="s">
        <v>646</v>
      </c>
    </row>
    <row r="38" spans="3:10" ht="53.45" customHeight="1" x14ac:dyDescent="0.2">
      <c r="C38" s="302" t="s">
        <v>851</v>
      </c>
      <c r="D38" s="303" t="s">
        <v>291</v>
      </c>
      <c r="E38" s="304">
        <v>296240</v>
      </c>
      <c r="F38" s="305">
        <v>296218.46999999997</v>
      </c>
      <c r="G38" s="305">
        <v>296218.46999999997</v>
      </c>
      <c r="H38" s="317"/>
      <c r="I38" s="317"/>
      <c r="J38" s="313"/>
    </row>
    <row r="39" spans="3:10" ht="111.6" customHeight="1" x14ac:dyDescent="0.2">
      <c r="C39" s="319"/>
      <c r="D39" s="329" t="s">
        <v>563</v>
      </c>
      <c r="E39" s="311">
        <v>198240</v>
      </c>
      <c r="F39" s="321">
        <v>198218.47</v>
      </c>
      <c r="G39" s="321">
        <v>198218.47</v>
      </c>
      <c r="H39" s="314"/>
      <c r="I39" s="314"/>
      <c r="J39" s="315"/>
    </row>
    <row r="40" spans="3:10" ht="65.45" customHeight="1" x14ac:dyDescent="0.2">
      <c r="C40" s="319"/>
      <c r="D40" s="308" t="s">
        <v>304</v>
      </c>
      <c r="E40" s="311">
        <v>98000</v>
      </c>
      <c r="F40" s="321">
        <v>98000</v>
      </c>
      <c r="G40" s="321">
        <v>98000</v>
      </c>
      <c r="H40" s="314"/>
      <c r="I40" s="314"/>
      <c r="J40" s="315"/>
    </row>
    <row r="41" spans="3:10" ht="54" customHeight="1" x14ac:dyDescent="0.2">
      <c r="C41" s="302" t="s">
        <v>531</v>
      </c>
      <c r="D41" s="303" t="s">
        <v>823</v>
      </c>
      <c r="E41" s="304">
        <v>150000</v>
      </c>
      <c r="F41" s="305">
        <v>150000</v>
      </c>
      <c r="G41" s="304">
        <v>150000</v>
      </c>
      <c r="H41" s="317"/>
      <c r="I41" s="317"/>
      <c r="J41" s="313"/>
    </row>
    <row r="42" spans="3:10" ht="144.6" customHeight="1" x14ac:dyDescent="0.2">
      <c r="C42" s="319"/>
      <c r="D42" s="329" t="s">
        <v>314</v>
      </c>
      <c r="E42" s="311">
        <v>150000</v>
      </c>
      <c r="F42" s="321">
        <v>150000</v>
      </c>
      <c r="G42" s="311">
        <v>150000</v>
      </c>
      <c r="H42" s="314"/>
      <c r="I42" s="314"/>
      <c r="J42" s="315"/>
    </row>
    <row r="43" spans="3:10" ht="42.6" customHeight="1" x14ac:dyDescent="0.2">
      <c r="C43" s="302" t="s">
        <v>853</v>
      </c>
      <c r="D43" s="303" t="s">
        <v>292</v>
      </c>
      <c r="E43" s="304">
        <v>8902120</v>
      </c>
      <c r="F43" s="305">
        <v>8902120</v>
      </c>
      <c r="G43" s="312">
        <f>G44+G45+G46+G47</f>
        <v>8901584.75</v>
      </c>
      <c r="H43" s="312">
        <f>H44+H45+H46+H47</f>
        <v>0</v>
      </c>
      <c r="I43" s="312">
        <f>I44+I45+I46+I47</f>
        <v>535.25</v>
      </c>
      <c r="J43" s="313"/>
    </row>
    <row r="44" spans="3:10" ht="110.45" customHeight="1" x14ac:dyDescent="0.2">
      <c r="C44" s="319"/>
      <c r="D44" s="329" t="s">
        <v>832</v>
      </c>
      <c r="E44" s="311">
        <v>50000</v>
      </c>
      <c r="F44" s="321">
        <v>50000</v>
      </c>
      <c r="G44" s="321">
        <v>50000</v>
      </c>
      <c r="H44" s="314"/>
      <c r="I44" s="314"/>
      <c r="J44" s="315"/>
    </row>
    <row r="45" spans="3:10" ht="96" customHeight="1" x14ac:dyDescent="0.2">
      <c r="C45" s="319"/>
      <c r="D45" s="329" t="s">
        <v>315</v>
      </c>
      <c r="E45" s="311">
        <v>1000000</v>
      </c>
      <c r="F45" s="321">
        <v>1000000</v>
      </c>
      <c r="G45" s="321">
        <v>1000000</v>
      </c>
      <c r="H45" s="314"/>
      <c r="I45" s="314"/>
      <c r="J45" s="315"/>
    </row>
    <row r="46" spans="3:10" ht="130.15" customHeight="1" x14ac:dyDescent="0.2">
      <c r="C46" s="319"/>
      <c r="D46" s="329" t="s">
        <v>316</v>
      </c>
      <c r="E46" s="311">
        <v>6852120</v>
      </c>
      <c r="F46" s="321">
        <v>6852120</v>
      </c>
      <c r="G46" s="321">
        <v>6851970.3499999996</v>
      </c>
      <c r="H46" s="314"/>
      <c r="I46" s="314">
        <v>149.65</v>
      </c>
      <c r="J46" s="315"/>
    </row>
    <row r="47" spans="3:10" ht="159" customHeight="1" x14ac:dyDescent="0.2">
      <c r="C47" s="319"/>
      <c r="D47" s="329" t="s">
        <v>647</v>
      </c>
      <c r="E47" s="311">
        <v>1000000</v>
      </c>
      <c r="F47" s="321">
        <v>1000000</v>
      </c>
      <c r="G47" s="309">
        <v>999614.4</v>
      </c>
      <c r="H47" s="309"/>
      <c r="I47" s="311">
        <v>385.6</v>
      </c>
      <c r="J47" s="301"/>
    </row>
    <row r="48" spans="3:10" ht="49.9" customHeight="1" x14ac:dyDescent="0.2">
      <c r="C48" s="302" t="s">
        <v>854</v>
      </c>
      <c r="D48" s="303" t="s">
        <v>834</v>
      </c>
      <c r="E48" s="304">
        <v>3000000</v>
      </c>
      <c r="F48" s="305">
        <v>3000000</v>
      </c>
      <c r="G48" s="305">
        <v>3000000</v>
      </c>
      <c r="H48" s="317"/>
      <c r="I48" s="317"/>
      <c r="J48" s="313"/>
    </row>
    <row r="49" spans="3:10" ht="109.15" customHeight="1" x14ac:dyDescent="0.2">
      <c r="C49" s="319"/>
      <c r="D49" s="320" t="s">
        <v>850</v>
      </c>
      <c r="E49" s="311">
        <v>3000000</v>
      </c>
      <c r="F49" s="321">
        <v>3000000</v>
      </c>
      <c r="G49" s="311">
        <v>3000000</v>
      </c>
      <c r="H49" s="314"/>
      <c r="I49" s="314"/>
      <c r="J49" s="315"/>
    </row>
    <row r="50" spans="3:10" ht="55.9" customHeight="1" x14ac:dyDescent="0.2">
      <c r="C50" s="302" t="s">
        <v>717</v>
      </c>
      <c r="D50" s="303" t="s">
        <v>317</v>
      </c>
      <c r="E50" s="304">
        <v>1500000</v>
      </c>
      <c r="F50" s="305">
        <v>1500000</v>
      </c>
      <c r="G50" s="305">
        <v>1500000</v>
      </c>
      <c r="H50" s="317"/>
      <c r="I50" s="317"/>
      <c r="J50" s="313"/>
    </row>
    <row r="51" spans="3:10" ht="112.9" customHeight="1" x14ac:dyDescent="0.2">
      <c r="C51" s="319"/>
      <c r="D51" s="92" t="s">
        <v>318</v>
      </c>
      <c r="E51" s="311">
        <v>1500000</v>
      </c>
      <c r="F51" s="321">
        <v>1500000</v>
      </c>
      <c r="G51" s="321">
        <v>1500000</v>
      </c>
      <c r="H51" s="314"/>
      <c r="I51" s="314"/>
      <c r="J51" s="315"/>
    </row>
    <row r="52" spans="3:10" ht="52.15" customHeight="1" x14ac:dyDescent="0.2">
      <c r="C52" s="302" t="s">
        <v>532</v>
      </c>
      <c r="D52" s="303" t="s">
        <v>319</v>
      </c>
      <c r="E52" s="304">
        <v>267500</v>
      </c>
      <c r="F52" s="305">
        <v>267500</v>
      </c>
      <c r="G52" s="305">
        <v>267500</v>
      </c>
      <c r="H52" s="317"/>
      <c r="I52" s="317"/>
      <c r="J52" s="313"/>
    </row>
    <row r="53" spans="3:10" ht="168.6" customHeight="1" x14ac:dyDescent="0.2">
      <c r="C53" s="319"/>
      <c r="D53" s="320" t="s">
        <v>320</v>
      </c>
      <c r="E53" s="311">
        <v>267500</v>
      </c>
      <c r="F53" s="321">
        <v>267500</v>
      </c>
      <c r="G53" s="311">
        <v>267500</v>
      </c>
      <c r="H53" s="314"/>
      <c r="I53" s="314"/>
      <c r="J53" s="315"/>
    </row>
    <row r="54" spans="3:10" ht="51" customHeight="1" x14ac:dyDescent="0.2">
      <c r="C54" s="302" t="s">
        <v>856</v>
      </c>
      <c r="D54" s="303" t="s">
        <v>300</v>
      </c>
      <c r="E54" s="304">
        <v>100000</v>
      </c>
      <c r="F54" s="305">
        <v>100000</v>
      </c>
      <c r="G54" s="312">
        <f>G55</f>
        <v>97000</v>
      </c>
      <c r="H54" s="312"/>
      <c r="I54" s="312">
        <f>I55</f>
        <v>3000</v>
      </c>
      <c r="J54" s="313"/>
    </row>
    <row r="55" spans="3:10" ht="61.9" customHeight="1" x14ac:dyDescent="0.2">
      <c r="C55" s="319"/>
      <c r="D55" s="329" t="s">
        <v>304</v>
      </c>
      <c r="E55" s="309">
        <v>100000</v>
      </c>
      <c r="F55" s="321">
        <v>100000</v>
      </c>
      <c r="G55" s="311">
        <v>97000</v>
      </c>
      <c r="H55" s="311" t="s">
        <v>645</v>
      </c>
      <c r="I55" s="311">
        <v>3000</v>
      </c>
      <c r="J55" s="301" t="s">
        <v>648</v>
      </c>
    </row>
    <row r="56" spans="3:10" ht="52.9" customHeight="1" x14ac:dyDescent="0.2">
      <c r="C56" s="302" t="s">
        <v>857</v>
      </c>
      <c r="D56" s="303" t="s">
        <v>852</v>
      </c>
      <c r="E56" s="304">
        <v>100000</v>
      </c>
      <c r="F56" s="305">
        <v>100000</v>
      </c>
      <c r="G56" s="312">
        <f>G57</f>
        <v>99981.53</v>
      </c>
      <c r="H56" s="312">
        <f>H57</f>
        <v>0</v>
      </c>
      <c r="I56" s="312">
        <f>I57</f>
        <v>18.47</v>
      </c>
      <c r="J56" s="313"/>
    </row>
    <row r="57" spans="3:10" ht="63" customHeight="1" x14ac:dyDescent="0.2">
      <c r="C57" s="319"/>
      <c r="D57" s="329" t="s">
        <v>304</v>
      </c>
      <c r="E57" s="309">
        <v>100000</v>
      </c>
      <c r="F57" s="321">
        <v>100000</v>
      </c>
      <c r="G57" s="309">
        <v>99981.53</v>
      </c>
      <c r="H57" s="309"/>
      <c r="I57" s="311">
        <v>18.47</v>
      </c>
      <c r="J57" s="301"/>
    </row>
    <row r="58" spans="3:10" ht="47.45" customHeight="1" x14ac:dyDescent="0.2">
      <c r="C58" s="302" t="s">
        <v>859</v>
      </c>
      <c r="D58" s="303" t="s">
        <v>321</v>
      </c>
      <c r="E58" s="304">
        <v>45000</v>
      </c>
      <c r="F58" s="305">
        <v>45000</v>
      </c>
      <c r="G58" s="312">
        <f>G59</f>
        <v>44999.9</v>
      </c>
      <c r="H58" s="312">
        <f>H59</f>
        <v>0</v>
      </c>
      <c r="I58" s="312">
        <f>I59</f>
        <v>0.1</v>
      </c>
      <c r="J58" s="313"/>
    </row>
    <row r="59" spans="3:10" ht="82.15" customHeight="1" x14ac:dyDescent="0.2">
      <c r="C59" s="319"/>
      <c r="D59" s="151" t="s">
        <v>322</v>
      </c>
      <c r="E59" s="309">
        <v>45000</v>
      </c>
      <c r="F59" s="321">
        <v>45000</v>
      </c>
      <c r="G59" s="311">
        <v>44999.9</v>
      </c>
      <c r="H59" s="311"/>
      <c r="I59" s="311">
        <v>0.1</v>
      </c>
      <c r="J59" s="315"/>
    </row>
    <row r="60" spans="3:10" ht="47.45" customHeight="1" x14ac:dyDescent="0.2">
      <c r="C60" s="302" t="s">
        <v>460</v>
      </c>
      <c r="D60" s="303" t="s">
        <v>649</v>
      </c>
      <c r="E60" s="304">
        <v>800000</v>
      </c>
      <c r="F60" s="305">
        <v>800000</v>
      </c>
      <c r="G60" s="305">
        <v>800000</v>
      </c>
      <c r="H60" s="317"/>
      <c r="I60" s="317"/>
      <c r="J60" s="313"/>
    </row>
    <row r="61" spans="3:10" ht="82.9" customHeight="1" x14ac:dyDescent="0.2">
      <c r="C61" s="319"/>
      <c r="D61" s="308" t="s">
        <v>650</v>
      </c>
      <c r="E61" s="309">
        <v>800000</v>
      </c>
      <c r="F61" s="321">
        <v>800000</v>
      </c>
      <c r="G61" s="321">
        <v>800000</v>
      </c>
      <c r="H61" s="314"/>
      <c r="I61" s="314"/>
      <c r="J61" s="315"/>
    </row>
    <row r="62" spans="3:10" ht="49.9" customHeight="1" x14ac:dyDescent="0.2">
      <c r="C62" s="302" t="s">
        <v>863</v>
      </c>
      <c r="D62" s="303" t="s">
        <v>293</v>
      </c>
      <c r="E62" s="304">
        <v>479900</v>
      </c>
      <c r="F62" s="305">
        <v>479881.53</v>
      </c>
      <c r="G62" s="305">
        <v>479881.53</v>
      </c>
      <c r="H62" s="317"/>
      <c r="I62" s="317"/>
      <c r="J62" s="313"/>
    </row>
    <row r="63" spans="3:10" ht="114.6" customHeight="1" x14ac:dyDescent="0.2">
      <c r="C63" s="319"/>
      <c r="D63" s="329" t="s">
        <v>563</v>
      </c>
      <c r="E63" s="311">
        <v>199900</v>
      </c>
      <c r="F63" s="321">
        <v>199881.53</v>
      </c>
      <c r="G63" s="311">
        <v>199881.53</v>
      </c>
      <c r="H63" s="314"/>
      <c r="I63" s="314"/>
      <c r="J63" s="315"/>
    </row>
    <row r="64" spans="3:10" ht="132.6" customHeight="1" x14ac:dyDescent="0.2">
      <c r="C64" s="319"/>
      <c r="D64" s="329" t="s">
        <v>323</v>
      </c>
      <c r="E64" s="311">
        <v>280000</v>
      </c>
      <c r="F64" s="321">
        <v>280000</v>
      </c>
      <c r="G64" s="309">
        <v>280000</v>
      </c>
      <c r="H64" s="314"/>
      <c r="I64" s="314"/>
      <c r="J64" s="315"/>
    </row>
    <row r="65" spans="3:10" ht="60" customHeight="1" x14ac:dyDescent="0.2">
      <c r="C65" s="302" t="s">
        <v>867</v>
      </c>
      <c r="D65" s="303" t="s">
        <v>436</v>
      </c>
      <c r="E65" s="304">
        <v>559600</v>
      </c>
      <c r="F65" s="305">
        <v>559600</v>
      </c>
      <c r="G65" s="305">
        <v>559600</v>
      </c>
      <c r="H65" s="317"/>
      <c r="I65" s="317"/>
      <c r="J65" s="313"/>
    </row>
    <row r="66" spans="3:10" ht="110.45" customHeight="1" x14ac:dyDescent="0.2">
      <c r="C66" s="319"/>
      <c r="D66" s="329" t="s">
        <v>563</v>
      </c>
      <c r="E66" s="311">
        <v>159600</v>
      </c>
      <c r="F66" s="321">
        <v>159600</v>
      </c>
      <c r="G66" s="311">
        <v>159600</v>
      </c>
      <c r="H66" s="314"/>
      <c r="I66" s="314"/>
      <c r="J66" s="315"/>
    </row>
    <row r="67" spans="3:10" ht="67.900000000000006" customHeight="1" x14ac:dyDescent="0.2">
      <c r="C67" s="319"/>
      <c r="D67" s="329" t="s">
        <v>947</v>
      </c>
      <c r="E67" s="311">
        <v>400000</v>
      </c>
      <c r="F67" s="321">
        <v>400000</v>
      </c>
      <c r="G67" s="309">
        <v>400000</v>
      </c>
      <c r="H67" s="314"/>
      <c r="I67" s="314"/>
      <c r="J67" s="315"/>
    </row>
    <row r="68" spans="3:10" ht="51" customHeight="1" x14ac:dyDescent="0.2">
      <c r="C68" s="302" t="s">
        <v>533</v>
      </c>
      <c r="D68" s="303" t="s">
        <v>294</v>
      </c>
      <c r="E68" s="304">
        <v>35995000</v>
      </c>
      <c r="F68" s="305">
        <v>35995000</v>
      </c>
      <c r="G68" s="324">
        <f>G69+G70</f>
        <v>35995000</v>
      </c>
      <c r="H68" s="317"/>
      <c r="I68" s="317"/>
      <c r="J68" s="313"/>
    </row>
    <row r="69" spans="3:10" ht="121.9" customHeight="1" x14ac:dyDescent="0.2">
      <c r="C69" s="319"/>
      <c r="D69" s="329" t="s">
        <v>832</v>
      </c>
      <c r="E69" s="311">
        <v>195000</v>
      </c>
      <c r="F69" s="321">
        <v>195000</v>
      </c>
      <c r="G69" s="311">
        <v>195000</v>
      </c>
      <c r="H69" s="314"/>
      <c r="I69" s="314"/>
      <c r="J69" s="315"/>
    </row>
    <row r="70" spans="3:10" ht="181.15" customHeight="1" x14ac:dyDescent="0.2">
      <c r="C70" s="319"/>
      <c r="D70" s="329" t="s">
        <v>948</v>
      </c>
      <c r="E70" s="311">
        <v>35800000</v>
      </c>
      <c r="F70" s="321">
        <v>35800000</v>
      </c>
      <c r="G70" s="309">
        <v>35800000</v>
      </c>
      <c r="H70" s="314"/>
      <c r="I70" s="314"/>
      <c r="J70" s="315"/>
    </row>
    <row r="71" spans="3:10" ht="51" customHeight="1" x14ac:dyDescent="0.2">
      <c r="C71" s="302" t="s">
        <v>534</v>
      </c>
      <c r="D71" s="303" t="s">
        <v>57</v>
      </c>
      <c r="E71" s="304">
        <v>5178000</v>
      </c>
      <c r="F71" s="305">
        <v>5178000</v>
      </c>
      <c r="G71" s="305">
        <v>5178000</v>
      </c>
      <c r="H71" s="317"/>
      <c r="I71" s="317"/>
      <c r="J71" s="313"/>
    </row>
    <row r="72" spans="3:10" ht="82.15" customHeight="1" x14ac:dyDescent="0.2">
      <c r="C72" s="319"/>
      <c r="D72" s="329" t="s">
        <v>855</v>
      </c>
      <c r="E72" s="311">
        <v>5000000</v>
      </c>
      <c r="F72" s="321">
        <v>5000000</v>
      </c>
      <c r="G72" s="321">
        <v>5000000</v>
      </c>
      <c r="H72" s="314"/>
      <c r="I72" s="314"/>
      <c r="J72" s="315"/>
    </row>
    <row r="73" spans="3:10" ht="103.15" customHeight="1" x14ac:dyDescent="0.2">
      <c r="C73" s="319"/>
      <c r="D73" s="329" t="s">
        <v>832</v>
      </c>
      <c r="E73" s="311">
        <v>178000</v>
      </c>
      <c r="F73" s="321">
        <v>178000</v>
      </c>
      <c r="G73" s="321">
        <v>178000</v>
      </c>
      <c r="H73" s="314"/>
      <c r="I73" s="314"/>
      <c r="J73" s="315"/>
    </row>
    <row r="74" spans="3:10" ht="49.9" customHeight="1" x14ac:dyDescent="0.2">
      <c r="C74" s="302" t="s">
        <v>535</v>
      </c>
      <c r="D74" s="303" t="s">
        <v>58</v>
      </c>
      <c r="E74" s="304">
        <v>3049950</v>
      </c>
      <c r="F74" s="305">
        <v>3049950</v>
      </c>
      <c r="G74" s="312">
        <f>G75+G76</f>
        <v>3049659.3</v>
      </c>
      <c r="H74" s="312">
        <f>H75+H76</f>
        <v>0</v>
      </c>
      <c r="I74" s="312">
        <f>I75+I76</f>
        <v>290.7</v>
      </c>
      <c r="J74" s="313"/>
    </row>
    <row r="75" spans="3:10" ht="106.9" customHeight="1" x14ac:dyDescent="0.2">
      <c r="C75" s="319"/>
      <c r="D75" s="329" t="s">
        <v>832</v>
      </c>
      <c r="E75" s="311">
        <v>49950</v>
      </c>
      <c r="F75" s="321">
        <v>49950</v>
      </c>
      <c r="G75" s="311">
        <v>49950</v>
      </c>
      <c r="H75" s="311"/>
      <c r="I75" s="311"/>
      <c r="J75" s="301"/>
    </row>
    <row r="76" spans="3:10" ht="115.15" customHeight="1" x14ac:dyDescent="0.2">
      <c r="C76" s="319"/>
      <c r="D76" s="151" t="s">
        <v>651</v>
      </c>
      <c r="E76" s="311">
        <v>3000000</v>
      </c>
      <c r="F76" s="321">
        <v>3000000</v>
      </c>
      <c r="G76" s="309">
        <v>2999709.3</v>
      </c>
      <c r="H76" s="309"/>
      <c r="I76" s="311">
        <v>290.7</v>
      </c>
      <c r="J76" s="301" t="s">
        <v>652</v>
      </c>
    </row>
    <row r="77" spans="3:10" ht="45" customHeight="1" x14ac:dyDescent="0.2">
      <c r="C77" s="302" t="s">
        <v>536</v>
      </c>
      <c r="D77" s="303" t="s">
        <v>295</v>
      </c>
      <c r="E77" s="304">
        <v>8673580</v>
      </c>
      <c r="F77" s="305">
        <v>8673580</v>
      </c>
      <c r="G77" s="312">
        <f>SUM(G78:G84)</f>
        <v>4245645.24</v>
      </c>
      <c r="H77" s="312">
        <f>SUM(H78:H84)</f>
        <v>1100020</v>
      </c>
      <c r="I77" s="312">
        <f>SUM(I78:I84)</f>
        <v>3327914.76</v>
      </c>
      <c r="J77" s="313"/>
    </row>
    <row r="78" spans="3:10" ht="96" customHeight="1" x14ac:dyDescent="0.2">
      <c r="C78" s="330"/>
      <c r="D78" s="329" t="s">
        <v>858</v>
      </c>
      <c r="E78" s="311">
        <v>4000000</v>
      </c>
      <c r="F78" s="321">
        <v>4000000</v>
      </c>
      <c r="G78" s="311">
        <v>993360</v>
      </c>
      <c r="H78" s="311"/>
      <c r="I78" s="311">
        <v>3006640</v>
      </c>
      <c r="J78" s="301" t="s">
        <v>653</v>
      </c>
    </row>
    <row r="79" spans="3:10" ht="102" customHeight="1" x14ac:dyDescent="0.2">
      <c r="C79" s="330"/>
      <c r="D79" s="329" t="s">
        <v>563</v>
      </c>
      <c r="E79" s="311">
        <v>149980</v>
      </c>
      <c r="F79" s="321">
        <v>149980</v>
      </c>
      <c r="G79" s="309">
        <v>149960</v>
      </c>
      <c r="H79" s="309">
        <v>20</v>
      </c>
      <c r="I79" s="311"/>
      <c r="J79" s="301"/>
    </row>
    <row r="80" spans="3:10" ht="137.44999999999999" customHeight="1" x14ac:dyDescent="0.2">
      <c r="C80" s="330"/>
      <c r="D80" s="329" t="s">
        <v>949</v>
      </c>
      <c r="E80" s="311">
        <v>523600</v>
      </c>
      <c r="F80" s="321">
        <v>523600</v>
      </c>
      <c r="G80" s="309">
        <v>523592.24</v>
      </c>
      <c r="H80" s="309"/>
      <c r="I80" s="311">
        <v>7.76</v>
      </c>
      <c r="J80" s="315"/>
    </row>
    <row r="81" spans="3:10" ht="135.6" customHeight="1" x14ac:dyDescent="0.2">
      <c r="C81" s="330"/>
      <c r="D81" s="316" t="s">
        <v>654</v>
      </c>
      <c r="E81" s="311">
        <v>900000</v>
      </c>
      <c r="F81" s="321">
        <v>900000</v>
      </c>
      <c r="G81" s="311">
        <v>900000</v>
      </c>
      <c r="H81" s="309">
        <v>0</v>
      </c>
      <c r="I81" s="311"/>
      <c r="J81" s="315"/>
    </row>
    <row r="82" spans="3:10" ht="105" customHeight="1" x14ac:dyDescent="0.2">
      <c r="C82" s="330"/>
      <c r="D82" s="316" t="s">
        <v>655</v>
      </c>
      <c r="E82" s="311">
        <v>1000000</v>
      </c>
      <c r="F82" s="321">
        <v>1000000</v>
      </c>
      <c r="G82" s="309">
        <v>680768</v>
      </c>
      <c r="H82" s="309"/>
      <c r="I82" s="311">
        <v>319232</v>
      </c>
      <c r="J82" s="301"/>
    </row>
    <row r="83" spans="3:10" ht="153" customHeight="1" x14ac:dyDescent="0.2">
      <c r="C83" s="330"/>
      <c r="D83" s="308" t="s">
        <v>656</v>
      </c>
      <c r="E83" s="311">
        <v>1000000</v>
      </c>
      <c r="F83" s="321">
        <v>1000000</v>
      </c>
      <c r="G83" s="309">
        <v>997965</v>
      </c>
      <c r="H83" s="309"/>
      <c r="I83" s="311">
        <v>2035</v>
      </c>
      <c r="J83" s="301" t="s">
        <v>657</v>
      </c>
    </row>
    <row r="84" spans="3:10" ht="129" customHeight="1" x14ac:dyDescent="0.2">
      <c r="C84" s="330"/>
      <c r="D84" s="308" t="s">
        <v>658</v>
      </c>
      <c r="E84" s="311">
        <v>1100000</v>
      </c>
      <c r="F84" s="321">
        <v>1100000</v>
      </c>
      <c r="G84" s="309"/>
      <c r="H84" s="326">
        <v>1100000</v>
      </c>
      <c r="I84" s="311"/>
      <c r="J84" s="301" t="s">
        <v>653</v>
      </c>
    </row>
    <row r="85" spans="3:10" ht="52.9" customHeight="1" x14ac:dyDescent="0.2">
      <c r="C85" s="302" t="s">
        <v>537</v>
      </c>
      <c r="D85" s="303" t="s">
        <v>950</v>
      </c>
      <c r="E85" s="304">
        <v>2230000</v>
      </c>
      <c r="F85" s="305">
        <v>2230000</v>
      </c>
      <c r="G85" s="312">
        <f>G86+G87+G88</f>
        <v>2230000</v>
      </c>
      <c r="H85" s="312"/>
      <c r="I85" s="312"/>
      <c r="J85" s="331"/>
    </row>
    <row r="86" spans="3:10" ht="182.45" customHeight="1" x14ac:dyDescent="0.2">
      <c r="C86" s="330"/>
      <c r="D86" s="329" t="s">
        <v>951</v>
      </c>
      <c r="E86" s="311">
        <v>280000</v>
      </c>
      <c r="F86" s="321">
        <v>280000</v>
      </c>
      <c r="G86" s="311">
        <v>280000</v>
      </c>
      <c r="H86" s="314"/>
      <c r="I86" s="314"/>
      <c r="J86" s="315"/>
    </row>
    <row r="87" spans="3:10" ht="142.15" customHeight="1" x14ac:dyDescent="0.2">
      <c r="C87" s="330"/>
      <c r="D87" s="329" t="s">
        <v>952</v>
      </c>
      <c r="E87" s="311">
        <v>1000000</v>
      </c>
      <c r="F87" s="321">
        <v>1000000</v>
      </c>
      <c r="G87" s="309">
        <v>1000000</v>
      </c>
      <c r="H87" s="314"/>
      <c r="I87" s="314"/>
      <c r="J87" s="315"/>
    </row>
    <row r="88" spans="3:10" ht="93" customHeight="1" x14ac:dyDescent="0.2">
      <c r="C88" s="330"/>
      <c r="D88" s="329" t="s">
        <v>659</v>
      </c>
      <c r="E88" s="311">
        <v>950000</v>
      </c>
      <c r="F88" s="321">
        <v>950000</v>
      </c>
      <c r="G88" s="309">
        <v>950000</v>
      </c>
      <c r="H88" s="314"/>
      <c r="I88" s="314"/>
      <c r="J88" s="315"/>
    </row>
    <row r="89" spans="3:10" ht="67.150000000000006" customHeight="1" x14ac:dyDescent="0.2">
      <c r="C89" s="302" t="s">
        <v>538</v>
      </c>
      <c r="D89" s="303" t="s">
        <v>296</v>
      </c>
      <c r="E89" s="304">
        <v>3140000</v>
      </c>
      <c r="F89" s="305">
        <v>3137353.24</v>
      </c>
      <c r="G89" s="312">
        <f>G90+G91</f>
        <v>3112167.24</v>
      </c>
      <c r="H89" s="312">
        <f>H90+H91</f>
        <v>0</v>
      </c>
      <c r="I89" s="312">
        <f>I90+I91</f>
        <v>25186</v>
      </c>
      <c r="J89" s="313"/>
    </row>
    <row r="90" spans="3:10" ht="134.44999999999999" customHeight="1" x14ac:dyDescent="0.2">
      <c r="C90" s="330"/>
      <c r="D90" s="329" t="s">
        <v>860</v>
      </c>
      <c r="E90" s="311">
        <v>3000000</v>
      </c>
      <c r="F90" s="321">
        <v>3000000</v>
      </c>
      <c r="G90" s="309">
        <v>2974814</v>
      </c>
      <c r="H90" s="309">
        <v>0</v>
      </c>
      <c r="I90" s="311">
        <v>25186</v>
      </c>
      <c r="J90" s="301" t="s">
        <v>660</v>
      </c>
    </row>
    <row r="91" spans="3:10" ht="107.45" customHeight="1" x14ac:dyDescent="0.2">
      <c r="C91" s="330"/>
      <c r="D91" s="329" t="s">
        <v>563</v>
      </c>
      <c r="E91" s="311">
        <v>140000</v>
      </c>
      <c r="F91" s="321">
        <v>137353.24</v>
      </c>
      <c r="G91" s="311">
        <v>137353.24</v>
      </c>
      <c r="H91" s="311"/>
      <c r="I91" s="311"/>
      <c r="J91" s="301"/>
    </row>
    <row r="92" spans="3:10" ht="48.6" customHeight="1" x14ac:dyDescent="0.2">
      <c r="C92" s="302" t="s">
        <v>382</v>
      </c>
      <c r="D92" s="303" t="s">
        <v>437</v>
      </c>
      <c r="E92" s="304">
        <v>5038725</v>
      </c>
      <c r="F92" s="305">
        <v>5038725</v>
      </c>
      <c r="G92" s="312">
        <f>G93+G94+G95+G96+G97</f>
        <v>4963201</v>
      </c>
      <c r="H92" s="312">
        <f>H93+H94+H95+H96+H97</f>
        <v>0</v>
      </c>
      <c r="I92" s="312">
        <f>I93+I94+I95+I96+I97</f>
        <v>75524</v>
      </c>
      <c r="J92" s="313"/>
    </row>
    <row r="93" spans="3:10" ht="125.45" customHeight="1" x14ac:dyDescent="0.2">
      <c r="C93" s="330"/>
      <c r="D93" s="332" t="s">
        <v>861</v>
      </c>
      <c r="E93" s="311">
        <v>1500000</v>
      </c>
      <c r="F93" s="321">
        <v>1500000</v>
      </c>
      <c r="G93" s="311">
        <v>1499987</v>
      </c>
      <c r="H93" s="311">
        <v>0</v>
      </c>
      <c r="I93" s="311">
        <f>F93-G93</f>
        <v>13</v>
      </c>
      <c r="J93" s="301"/>
    </row>
    <row r="94" spans="3:10" ht="185.45" customHeight="1" x14ac:dyDescent="0.2">
      <c r="C94" s="330"/>
      <c r="D94" s="332" t="s">
        <v>862</v>
      </c>
      <c r="E94" s="311">
        <v>2100000</v>
      </c>
      <c r="F94" s="321">
        <v>2100000</v>
      </c>
      <c r="G94" s="309">
        <v>2090465</v>
      </c>
      <c r="H94" s="309"/>
      <c r="I94" s="311">
        <f>F94-G94</f>
        <v>9535</v>
      </c>
      <c r="J94" s="301" t="s">
        <v>661</v>
      </c>
    </row>
    <row r="95" spans="3:10" ht="131.44999999999999" customHeight="1" x14ac:dyDescent="0.2">
      <c r="C95" s="330"/>
      <c r="D95" s="316" t="s">
        <v>953</v>
      </c>
      <c r="E95" s="311">
        <v>1008433</v>
      </c>
      <c r="F95" s="321">
        <v>1008433</v>
      </c>
      <c r="G95" s="309">
        <v>984388</v>
      </c>
      <c r="H95" s="309"/>
      <c r="I95" s="311">
        <f>F95-G95</f>
        <v>24045</v>
      </c>
      <c r="J95" s="301" t="s">
        <v>661</v>
      </c>
    </row>
    <row r="96" spans="3:10" ht="143.44999999999999" customHeight="1" x14ac:dyDescent="0.2">
      <c r="C96" s="330"/>
      <c r="D96" s="316" t="s">
        <v>954</v>
      </c>
      <c r="E96" s="311">
        <v>74362</v>
      </c>
      <c r="F96" s="321">
        <v>74362</v>
      </c>
      <c r="G96" s="309">
        <v>74362</v>
      </c>
      <c r="H96" s="309"/>
      <c r="I96" s="311">
        <f>F96-G96</f>
        <v>0</v>
      </c>
      <c r="J96" s="301"/>
    </row>
    <row r="97" spans="3:10" ht="138.6" customHeight="1" x14ac:dyDescent="0.2">
      <c r="C97" s="330"/>
      <c r="D97" s="316" t="s">
        <v>955</v>
      </c>
      <c r="E97" s="311">
        <v>355930</v>
      </c>
      <c r="F97" s="321">
        <v>355930</v>
      </c>
      <c r="G97" s="311">
        <v>313999</v>
      </c>
      <c r="H97" s="311"/>
      <c r="I97" s="311">
        <f>F97-G97</f>
        <v>41931</v>
      </c>
      <c r="J97" s="301" t="s">
        <v>661</v>
      </c>
    </row>
    <row r="98" spans="3:10" ht="51.6" customHeight="1" x14ac:dyDescent="0.2">
      <c r="C98" s="302" t="s">
        <v>539</v>
      </c>
      <c r="D98" s="303" t="s">
        <v>864</v>
      </c>
      <c r="E98" s="304">
        <v>4350000</v>
      </c>
      <c r="F98" s="305">
        <v>4350000</v>
      </c>
      <c r="G98" s="312">
        <f>G99+G100+G101+G102</f>
        <v>4297058.37</v>
      </c>
      <c r="H98" s="312">
        <f>H99+H100+H101+H102</f>
        <v>0</v>
      </c>
      <c r="I98" s="312">
        <f>I99+I100+I101+I102</f>
        <v>52941.630000000005</v>
      </c>
      <c r="J98" s="313"/>
    </row>
    <row r="99" spans="3:10" ht="84.6" customHeight="1" x14ac:dyDescent="0.2">
      <c r="C99" s="330"/>
      <c r="D99" s="316" t="s">
        <v>865</v>
      </c>
      <c r="E99" s="311">
        <v>750000</v>
      </c>
      <c r="F99" s="321">
        <v>750000</v>
      </c>
      <c r="G99" s="309">
        <v>720828.37</v>
      </c>
      <c r="H99" s="309"/>
      <c r="I99" s="311">
        <v>29171.63</v>
      </c>
      <c r="J99" s="301" t="s">
        <v>662</v>
      </c>
    </row>
    <row r="100" spans="3:10" ht="96" customHeight="1" x14ac:dyDescent="0.2">
      <c r="C100" s="330"/>
      <c r="D100" s="92" t="s">
        <v>866</v>
      </c>
      <c r="E100" s="311">
        <v>2000000</v>
      </c>
      <c r="F100" s="321">
        <v>2000000</v>
      </c>
      <c r="G100" s="311">
        <v>2000000</v>
      </c>
      <c r="H100" s="311"/>
      <c r="I100" s="311"/>
      <c r="J100" s="301"/>
    </row>
    <row r="101" spans="3:10" ht="130.9" customHeight="1" x14ac:dyDescent="0.2">
      <c r="C101" s="330"/>
      <c r="D101" s="92" t="s">
        <v>663</v>
      </c>
      <c r="E101" s="311">
        <v>1500000</v>
      </c>
      <c r="F101" s="321">
        <v>1500000</v>
      </c>
      <c r="G101" s="309">
        <v>1500000</v>
      </c>
      <c r="H101" s="309"/>
      <c r="I101" s="311"/>
      <c r="J101" s="301"/>
    </row>
    <row r="102" spans="3:10" ht="60" customHeight="1" x14ac:dyDescent="0.2">
      <c r="C102" s="330"/>
      <c r="D102" s="92" t="s">
        <v>956</v>
      </c>
      <c r="E102" s="311">
        <v>100000</v>
      </c>
      <c r="F102" s="321">
        <v>100000</v>
      </c>
      <c r="G102" s="309">
        <v>76230</v>
      </c>
      <c r="H102" s="309"/>
      <c r="I102" s="311">
        <v>23770</v>
      </c>
      <c r="J102" s="301" t="s">
        <v>664</v>
      </c>
    </row>
    <row r="103" spans="3:10" ht="58.15" customHeight="1" x14ac:dyDescent="0.2">
      <c r="C103" s="302" t="s">
        <v>387</v>
      </c>
      <c r="D103" s="303" t="s">
        <v>868</v>
      </c>
      <c r="E103" s="304">
        <v>1500000</v>
      </c>
      <c r="F103" s="305">
        <v>1500000</v>
      </c>
      <c r="G103" s="312">
        <f>G104</f>
        <v>1499994.47</v>
      </c>
      <c r="H103" s="312">
        <f>H104</f>
        <v>0</v>
      </c>
      <c r="I103" s="312">
        <f>I104</f>
        <v>5.5300000000279397</v>
      </c>
      <c r="J103" s="313"/>
    </row>
    <row r="104" spans="3:10" ht="100.15" customHeight="1" x14ac:dyDescent="0.2">
      <c r="C104" s="330"/>
      <c r="D104" s="92" t="s">
        <v>869</v>
      </c>
      <c r="E104" s="311">
        <v>1500000</v>
      </c>
      <c r="F104" s="321">
        <v>1500000</v>
      </c>
      <c r="G104" s="311">
        <v>1499994.47</v>
      </c>
      <c r="H104" s="311">
        <v>0</v>
      </c>
      <c r="I104" s="311">
        <f>F104-G104</f>
        <v>5.5300000000279397</v>
      </c>
      <c r="J104" s="315"/>
    </row>
    <row r="105" spans="3:10" ht="51" customHeight="1" x14ac:dyDescent="0.2">
      <c r="C105" s="302" t="s">
        <v>389</v>
      </c>
      <c r="D105" s="303" t="s">
        <v>870</v>
      </c>
      <c r="E105" s="304">
        <v>2000000</v>
      </c>
      <c r="F105" s="305">
        <v>2000000</v>
      </c>
      <c r="G105" s="305">
        <v>2000000</v>
      </c>
      <c r="H105" s="317"/>
      <c r="I105" s="317"/>
      <c r="J105" s="313"/>
    </row>
    <row r="106" spans="3:10" ht="117.6" customHeight="1" x14ac:dyDescent="0.2">
      <c r="C106" s="330"/>
      <c r="D106" s="329" t="s">
        <v>957</v>
      </c>
      <c r="E106" s="311">
        <v>2000000</v>
      </c>
      <c r="F106" s="321">
        <v>2000000</v>
      </c>
      <c r="G106" s="311">
        <v>2000000</v>
      </c>
      <c r="H106" s="314"/>
      <c r="I106" s="314"/>
      <c r="J106" s="315"/>
    </row>
    <row r="107" spans="3:10" ht="56.45" customHeight="1" x14ac:dyDescent="0.2">
      <c r="C107" s="302" t="s">
        <v>394</v>
      </c>
      <c r="D107" s="303" t="s">
        <v>306</v>
      </c>
      <c r="E107" s="304">
        <v>2000000</v>
      </c>
      <c r="F107" s="305">
        <v>2000000</v>
      </c>
      <c r="G107" s="312">
        <f>G108+G109</f>
        <v>1995919.97</v>
      </c>
      <c r="H107" s="312">
        <f>H108+H109</f>
        <v>0</v>
      </c>
      <c r="I107" s="312">
        <f>I108+I109</f>
        <v>4080.03</v>
      </c>
      <c r="J107" s="313"/>
    </row>
    <row r="108" spans="3:10" ht="101.45" customHeight="1" x14ac:dyDescent="0.2">
      <c r="C108" s="330"/>
      <c r="D108" s="322" t="s">
        <v>871</v>
      </c>
      <c r="E108" s="311">
        <v>90000</v>
      </c>
      <c r="F108" s="321">
        <v>90000</v>
      </c>
      <c r="G108" s="321">
        <v>90000</v>
      </c>
      <c r="H108" s="314"/>
      <c r="I108" s="314"/>
      <c r="J108" s="315"/>
    </row>
    <row r="109" spans="3:10" ht="135.6" customHeight="1" x14ac:dyDescent="0.2">
      <c r="C109" s="330"/>
      <c r="D109" s="322" t="s">
        <v>68</v>
      </c>
      <c r="E109" s="311">
        <v>1910000</v>
      </c>
      <c r="F109" s="321">
        <v>1910000</v>
      </c>
      <c r="G109" s="314">
        <v>1905919.97</v>
      </c>
      <c r="H109" s="314"/>
      <c r="I109" s="314">
        <v>4080.03</v>
      </c>
      <c r="J109" s="316" t="s">
        <v>665</v>
      </c>
    </row>
    <row r="110" spans="3:10" ht="50.45" customHeight="1" x14ac:dyDescent="0.2">
      <c r="C110" s="302" t="s">
        <v>396</v>
      </c>
      <c r="D110" s="303" t="s">
        <v>756</v>
      </c>
      <c r="E110" s="304">
        <v>1298350</v>
      </c>
      <c r="F110" s="305">
        <v>1298350</v>
      </c>
      <c r="G110" s="312">
        <f>G111+G112</f>
        <v>98350</v>
      </c>
      <c r="H110" s="312">
        <f>H111+H112</f>
        <v>1200000</v>
      </c>
      <c r="I110" s="317">
        <f>I111+I112</f>
        <v>0</v>
      </c>
      <c r="J110" s="313"/>
    </row>
    <row r="111" spans="3:10" ht="109.15" customHeight="1" x14ac:dyDescent="0.2">
      <c r="C111" s="330"/>
      <c r="D111" s="329" t="s">
        <v>832</v>
      </c>
      <c r="E111" s="311">
        <v>98350</v>
      </c>
      <c r="F111" s="321">
        <v>98350</v>
      </c>
      <c r="G111" s="311">
        <v>98350</v>
      </c>
      <c r="H111" s="309">
        <v>0</v>
      </c>
      <c r="I111" s="311">
        <v>0</v>
      </c>
      <c r="J111" s="301"/>
    </row>
    <row r="112" spans="3:10" ht="79.900000000000006" customHeight="1" x14ac:dyDescent="0.2">
      <c r="C112" s="330"/>
      <c r="D112" s="329" t="s">
        <v>666</v>
      </c>
      <c r="E112" s="311">
        <v>1200000</v>
      </c>
      <c r="F112" s="321">
        <v>1200000</v>
      </c>
      <c r="G112" s="311">
        <v>0</v>
      </c>
      <c r="H112" s="311">
        <v>1200000</v>
      </c>
      <c r="I112" s="311">
        <v>0</v>
      </c>
      <c r="J112" s="301" t="s">
        <v>667</v>
      </c>
    </row>
    <row r="113" spans="3:10" ht="57" customHeight="1" x14ac:dyDescent="0.2">
      <c r="C113" s="302" t="s">
        <v>399</v>
      </c>
      <c r="D113" s="303" t="s">
        <v>872</v>
      </c>
      <c r="E113" s="304">
        <v>5400000</v>
      </c>
      <c r="F113" s="305">
        <v>5400000</v>
      </c>
      <c r="G113" s="312">
        <f>G114+G115+G116</f>
        <v>4619581.82</v>
      </c>
      <c r="H113" s="312">
        <f>H114+H115+H116</f>
        <v>770669.16</v>
      </c>
      <c r="I113" s="312">
        <f>I114+I115+I116</f>
        <v>9749.02</v>
      </c>
      <c r="J113" s="313"/>
    </row>
    <row r="114" spans="3:10" ht="182.45" customHeight="1" x14ac:dyDescent="0.2">
      <c r="C114" s="330"/>
      <c r="D114" s="92" t="s">
        <v>380</v>
      </c>
      <c r="E114" s="311">
        <v>1500000</v>
      </c>
      <c r="F114" s="321">
        <v>1500000</v>
      </c>
      <c r="G114" s="311">
        <v>1493370</v>
      </c>
      <c r="H114" s="311">
        <v>0</v>
      </c>
      <c r="I114" s="311">
        <v>6630</v>
      </c>
      <c r="J114" s="301" t="s">
        <v>668</v>
      </c>
    </row>
    <row r="115" spans="3:10" ht="157.9" customHeight="1" x14ac:dyDescent="0.2">
      <c r="C115" s="330"/>
      <c r="D115" s="92" t="s">
        <v>69</v>
      </c>
      <c r="E115" s="311">
        <v>1400000</v>
      </c>
      <c r="F115" s="321">
        <v>1400000</v>
      </c>
      <c r="G115" s="309">
        <v>1396880.98</v>
      </c>
      <c r="H115" s="309"/>
      <c r="I115" s="311">
        <v>3119.02</v>
      </c>
      <c r="J115" s="301" t="s">
        <v>669</v>
      </c>
    </row>
    <row r="116" spans="3:10" ht="105" customHeight="1" x14ac:dyDescent="0.2">
      <c r="C116" s="330"/>
      <c r="D116" s="92" t="s">
        <v>670</v>
      </c>
      <c r="E116" s="311">
        <v>2500000</v>
      </c>
      <c r="F116" s="321">
        <v>2500000</v>
      </c>
      <c r="G116" s="311">
        <v>1729330.84</v>
      </c>
      <c r="H116" s="311">
        <v>770669.16</v>
      </c>
      <c r="I116" s="311">
        <v>0</v>
      </c>
      <c r="J116" s="301" t="s">
        <v>671</v>
      </c>
    </row>
    <row r="117" spans="3:10" ht="60" customHeight="1" x14ac:dyDescent="0.2">
      <c r="C117" s="302" t="s">
        <v>71</v>
      </c>
      <c r="D117" s="303" t="s">
        <v>148</v>
      </c>
      <c r="E117" s="304">
        <v>3155000</v>
      </c>
      <c r="F117" s="305">
        <v>3154981.53</v>
      </c>
      <c r="G117" s="312">
        <f>G118+G119+G120</f>
        <v>1934464.53</v>
      </c>
      <c r="H117" s="312">
        <f>H118+H119+H120</f>
        <v>0</v>
      </c>
      <c r="I117" s="312">
        <f>I118+I119+I120</f>
        <v>1220517</v>
      </c>
      <c r="J117" s="313"/>
    </row>
    <row r="118" spans="3:10" ht="68.45" customHeight="1" x14ac:dyDescent="0.2">
      <c r="C118" s="330"/>
      <c r="D118" s="329" t="s">
        <v>304</v>
      </c>
      <c r="E118" s="311">
        <v>100000</v>
      </c>
      <c r="F118" s="321">
        <v>99981.53</v>
      </c>
      <c r="G118" s="311">
        <v>99981.53</v>
      </c>
      <c r="H118" s="314"/>
      <c r="I118" s="314"/>
      <c r="J118" s="315"/>
    </row>
    <row r="119" spans="3:10" ht="301.89999999999998" customHeight="1" x14ac:dyDescent="0.2">
      <c r="C119" s="330"/>
      <c r="D119" s="329" t="s">
        <v>381</v>
      </c>
      <c r="E119" s="311">
        <v>1335230</v>
      </c>
      <c r="F119" s="321">
        <v>1335230</v>
      </c>
      <c r="G119" s="309">
        <v>1333374</v>
      </c>
      <c r="H119" s="309"/>
      <c r="I119" s="311">
        <v>1856</v>
      </c>
      <c r="J119" s="301" t="s">
        <v>672</v>
      </c>
    </row>
    <row r="120" spans="3:10" ht="321.60000000000002" customHeight="1" x14ac:dyDescent="0.2">
      <c r="C120" s="330"/>
      <c r="D120" s="92" t="s">
        <v>673</v>
      </c>
      <c r="E120" s="311">
        <v>1719770</v>
      </c>
      <c r="F120" s="321">
        <v>1719770</v>
      </c>
      <c r="G120" s="321">
        <v>501109</v>
      </c>
      <c r="H120" s="314"/>
      <c r="I120" s="321">
        <v>1218661</v>
      </c>
      <c r="J120" s="336" t="s">
        <v>674</v>
      </c>
    </row>
    <row r="121" spans="3:10" ht="55.15" customHeight="1" x14ac:dyDescent="0.2">
      <c r="C121" s="302" t="s">
        <v>961</v>
      </c>
      <c r="D121" s="303" t="s">
        <v>297</v>
      </c>
      <c r="E121" s="304">
        <v>48700</v>
      </c>
      <c r="F121" s="305">
        <v>48700</v>
      </c>
      <c r="G121" s="305">
        <v>48700</v>
      </c>
      <c r="H121" s="317"/>
      <c r="I121" s="317"/>
      <c r="J121" s="313"/>
    </row>
    <row r="122" spans="3:10" ht="112.15" customHeight="1" x14ac:dyDescent="0.2">
      <c r="C122" s="330"/>
      <c r="D122" s="329" t="s">
        <v>832</v>
      </c>
      <c r="E122" s="311">
        <v>48700</v>
      </c>
      <c r="F122" s="321">
        <v>48700</v>
      </c>
      <c r="G122" s="321">
        <v>48700</v>
      </c>
      <c r="H122" s="314"/>
      <c r="I122" s="314"/>
      <c r="J122" s="315"/>
    </row>
    <row r="123" spans="3:10" ht="62.45" customHeight="1" x14ac:dyDescent="0.2">
      <c r="C123" s="302" t="s">
        <v>77</v>
      </c>
      <c r="D123" s="303" t="s">
        <v>307</v>
      </c>
      <c r="E123" s="304">
        <v>5725500</v>
      </c>
      <c r="F123" s="305">
        <v>5725500</v>
      </c>
      <c r="G123" s="312">
        <f>G124+G126+G127+G128</f>
        <v>5698846.8100000005</v>
      </c>
      <c r="H123" s="312">
        <f>H124+H126+H127+H128</f>
        <v>26653.119999999999</v>
      </c>
      <c r="I123" s="312">
        <f>I124+I126+I127+I128</f>
        <v>7.0000000000000007E-2</v>
      </c>
      <c r="J123" s="313"/>
    </row>
    <row r="124" spans="3:10" ht="67.150000000000006" customHeight="1" x14ac:dyDescent="0.2">
      <c r="C124" s="330"/>
      <c r="D124" s="322" t="s">
        <v>304</v>
      </c>
      <c r="E124" s="311">
        <v>178000</v>
      </c>
      <c r="F124" s="321">
        <v>178000</v>
      </c>
      <c r="G124" s="309">
        <v>177999.93</v>
      </c>
      <c r="H124" s="309"/>
      <c r="I124" s="311">
        <v>7.0000000000000007E-2</v>
      </c>
      <c r="J124" s="315"/>
    </row>
    <row r="125" spans="3:10" ht="141.75" hidden="1" x14ac:dyDescent="0.2">
      <c r="C125" s="330"/>
      <c r="D125" s="322" t="s">
        <v>383</v>
      </c>
      <c r="E125" s="311">
        <v>0</v>
      </c>
      <c r="F125" s="321">
        <v>0</v>
      </c>
      <c r="G125" s="314"/>
      <c r="H125" s="314"/>
      <c r="I125" s="314"/>
      <c r="J125" s="315"/>
    </row>
    <row r="126" spans="3:10" ht="88.9" customHeight="1" x14ac:dyDescent="0.2">
      <c r="C126" s="330"/>
      <c r="D126" s="322" t="s">
        <v>384</v>
      </c>
      <c r="E126" s="311">
        <v>2500000</v>
      </c>
      <c r="F126" s="321">
        <v>2500000</v>
      </c>
      <c r="G126" s="309">
        <v>2473346.88</v>
      </c>
      <c r="H126" s="309">
        <v>26653.119999999999</v>
      </c>
      <c r="I126" s="311"/>
      <c r="J126" s="301" t="s">
        <v>675</v>
      </c>
    </row>
    <row r="127" spans="3:10" ht="78" customHeight="1" x14ac:dyDescent="0.2">
      <c r="C127" s="330"/>
      <c r="D127" s="322" t="s">
        <v>385</v>
      </c>
      <c r="E127" s="311">
        <v>2500000</v>
      </c>
      <c r="F127" s="321">
        <v>2500000</v>
      </c>
      <c r="G127" s="309">
        <v>2500000</v>
      </c>
      <c r="H127" s="309"/>
      <c r="I127" s="311"/>
      <c r="J127" s="301"/>
    </row>
    <row r="128" spans="3:10" ht="91.15" customHeight="1" x14ac:dyDescent="0.2">
      <c r="C128" s="330"/>
      <c r="D128" s="333" t="s">
        <v>70</v>
      </c>
      <c r="E128" s="311">
        <v>547500</v>
      </c>
      <c r="F128" s="321">
        <v>547500</v>
      </c>
      <c r="G128" s="309">
        <v>547500</v>
      </c>
      <c r="H128" s="309"/>
      <c r="I128" s="311"/>
      <c r="J128" s="301"/>
    </row>
    <row r="129" spans="3:10" ht="49.15" customHeight="1" x14ac:dyDescent="0.2">
      <c r="C129" s="302" t="s">
        <v>78</v>
      </c>
      <c r="D129" s="303" t="s">
        <v>72</v>
      </c>
      <c r="E129" s="304">
        <v>200000</v>
      </c>
      <c r="F129" s="305">
        <v>200000</v>
      </c>
      <c r="G129" s="305">
        <v>200000</v>
      </c>
      <c r="H129" s="317"/>
      <c r="I129" s="317"/>
      <c r="J129" s="313"/>
    </row>
    <row r="130" spans="3:10" ht="45" customHeight="1" x14ac:dyDescent="0.2">
      <c r="C130" s="330"/>
      <c r="D130" s="322" t="s">
        <v>73</v>
      </c>
      <c r="E130" s="311">
        <v>200000</v>
      </c>
      <c r="F130" s="321">
        <v>200000</v>
      </c>
      <c r="G130" s="309">
        <v>200000</v>
      </c>
      <c r="H130" s="314"/>
      <c r="I130" s="314"/>
      <c r="J130" s="315"/>
    </row>
    <row r="131" spans="3:10" ht="49.15" customHeight="1" x14ac:dyDescent="0.2">
      <c r="C131" s="302" t="s">
        <v>79</v>
      </c>
      <c r="D131" s="303" t="s">
        <v>74</v>
      </c>
      <c r="E131" s="304">
        <v>2600000</v>
      </c>
      <c r="F131" s="305">
        <v>2600000</v>
      </c>
      <c r="G131" s="305">
        <v>2600000</v>
      </c>
      <c r="H131" s="317"/>
      <c r="I131" s="317"/>
      <c r="J131" s="313"/>
    </row>
    <row r="132" spans="3:10" ht="124.15" customHeight="1" x14ac:dyDescent="0.2">
      <c r="C132" s="330"/>
      <c r="D132" s="322" t="s">
        <v>75</v>
      </c>
      <c r="E132" s="311">
        <v>1400000</v>
      </c>
      <c r="F132" s="321">
        <v>1400000</v>
      </c>
      <c r="G132" s="321">
        <v>1400000</v>
      </c>
      <c r="H132" s="314"/>
      <c r="I132" s="314"/>
      <c r="J132" s="315"/>
    </row>
    <row r="133" spans="3:10" ht="138" customHeight="1" x14ac:dyDescent="0.2">
      <c r="C133" s="330"/>
      <c r="D133" s="322" t="s">
        <v>76</v>
      </c>
      <c r="E133" s="311">
        <v>1200000</v>
      </c>
      <c r="F133" s="321">
        <v>1200000</v>
      </c>
      <c r="G133" s="321">
        <v>1200000</v>
      </c>
      <c r="H133" s="314"/>
      <c r="I133" s="314"/>
      <c r="J133" s="315"/>
    </row>
    <row r="134" spans="3:10" ht="49.9" customHeight="1" x14ac:dyDescent="0.2">
      <c r="C134" s="302" t="s">
        <v>81</v>
      </c>
      <c r="D134" s="303" t="s">
        <v>676</v>
      </c>
      <c r="E134" s="304">
        <v>100000</v>
      </c>
      <c r="F134" s="305">
        <v>100000</v>
      </c>
      <c r="G134" s="312">
        <f>G135</f>
        <v>99900</v>
      </c>
      <c r="H134" s="312">
        <f>H135</f>
        <v>0</v>
      </c>
      <c r="I134" s="312">
        <f>I135</f>
        <v>100</v>
      </c>
      <c r="J134" s="313"/>
    </row>
    <row r="135" spans="3:10" ht="58.5" customHeight="1" x14ac:dyDescent="0.2">
      <c r="C135" s="330"/>
      <c r="D135" s="308" t="s">
        <v>304</v>
      </c>
      <c r="E135" s="311">
        <v>100000</v>
      </c>
      <c r="F135" s="321">
        <v>100000</v>
      </c>
      <c r="G135" s="311">
        <v>99900</v>
      </c>
      <c r="H135" s="311"/>
      <c r="I135" s="311">
        <v>100</v>
      </c>
      <c r="J135" s="315"/>
    </row>
    <row r="136" spans="3:10" ht="45.6" customHeight="1" x14ac:dyDescent="0.2">
      <c r="C136" s="302" t="s">
        <v>82</v>
      </c>
      <c r="D136" s="303" t="s">
        <v>702</v>
      </c>
      <c r="E136" s="304">
        <v>2000000</v>
      </c>
      <c r="F136" s="305">
        <v>2000000</v>
      </c>
      <c r="G136" s="312">
        <f>G137</f>
        <v>1999533.03</v>
      </c>
      <c r="H136" s="312"/>
      <c r="I136" s="312">
        <f>I137</f>
        <v>466.97</v>
      </c>
      <c r="J136" s="313"/>
    </row>
    <row r="137" spans="3:10" ht="132" customHeight="1" x14ac:dyDescent="0.2">
      <c r="C137" s="330"/>
      <c r="D137" s="92" t="s">
        <v>386</v>
      </c>
      <c r="E137" s="311">
        <v>2000000</v>
      </c>
      <c r="F137" s="321">
        <v>2000000</v>
      </c>
      <c r="G137" s="309">
        <v>1999533.03</v>
      </c>
      <c r="H137" s="309" t="s">
        <v>645</v>
      </c>
      <c r="I137" s="311">
        <v>466.97</v>
      </c>
      <c r="J137" s="301" t="s">
        <v>677</v>
      </c>
    </row>
    <row r="138" spans="3:10" ht="55.15" customHeight="1" x14ac:dyDescent="0.2">
      <c r="C138" s="302" t="s">
        <v>86</v>
      </c>
      <c r="D138" s="303" t="s">
        <v>298</v>
      </c>
      <c r="E138" s="304">
        <v>266980</v>
      </c>
      <c r="F138" s="305">
        <v>266980</v>
      </c>
      <c r="G138" s="312">
        <f>G139+G140</f>
        <v>212324.44</v>
      </c>
      <c r="H138" s="312">
        <f>H139+H140</f>
        <v>0</v>
      </c>
      <c r="I138" s="312">
        <f>I139+I140</f>
        <v>54655.56</v>
      </c>
      <c r="J138" s="313"/>
    </row>
    <row r="139" spans="3:10" ht="135" customHeight="1" x14ac:dyDescent="0.2">
      <c r="C139" s="330"/>
      <c r="D139" s="329" t="s">
        <v>388</v>
      </c>
      <c r="E139" s="311">
        <v>150000</v>
      </c>
      <c r="F139" s="321">
        <v>150000</v>
      </c>
      <c r="G139" s="311">
        <v>95354</v>
      </c>
      <c r="H139" s="311"/>
      <c r="I139" s="311">
        <v>54646</v>
      </c>
      <c r="J139" s="315"/>
    </row>
    <row r="140" spans="3:10" ht="106.9" customHeight="1" x14ac:dyDescent="0.2">
      <c r="C140" s="330"/>
      <c r="D140" s="329" t="s">
        <v>832</v>
      </c>
      <c r="E140" s="311">
        <v>116980</v>
      </c>
      <c r="F140" s="321">
        <v>116980</v>
      </c>
      <c r="G140" s="309">
        <v>116970.44</v>
      </c>
      <c r="H140" s="309"/>
      <c r="I140" s="311">
        <v>9.56</v>
      </c>
      <c r="J140" s="315"/>
    </row>
    <row r="141" spans="3:10" ht="57.6" customHeight="1" x14ac:dyDescent="0.2">
      <c r="C141" s="302" t="s">
        <v>694</v>
      </c>
      <c r="D141" s="303" t="s">
        <v>299</v>
      </c>
      <c r="E141" s="304">
        <v>4492400</v>
      </c>
      <c r="F141" s="305">
        <v>4482147.03</v>
      </c>
      <c r="G141" s="312">
        <f>G142+G143+G144+G145+G146+G147+G148</f>
        <v>3929707.0300000003</v>
      </c>
      <c r="H141" s="312">
        <f>H142+H143+H144+H145+H146+H147+H148</f>
        <v>491440</v>
      </c>
      <c r="I141" s="312">
        <f>I142+I143+I144+I145+I146+I147+I148</f>
        <v>61000</v>
      </c>
      <c r="J141" s="313"/>
    </row>
    <row r="142" spans="3:10" ht="118.9" customHeight="1" x14ac:dyDescent="0.2">
      <c r="C142" s="330"/>
      <c r="D142" s="329" t="s">
        <v>390</v>
      </c>
      <c r="E142" s="311">
        <v>242400</v>
      </c>
      <c r="F142" s="321">
        <v>242349.03</v>
      </c>
      <c r="G142" s="321">
        <v>242349.03</v>
      </c>
      <c r="H142" s="314"/>
      <c r="I142" s="314"/>
      <c r="J142" s="315"/>
    </row>
    <row r="143" spans="3:10" ht="54" customHeight="1" x14ac:dyDescent="0.2">
      <c r="C143" s="330"/>
      <c r="D143" s="329" t="s">
        <v>304</v>
      </c>
      <c r="E143" s="311">
        <v>100000</v>
      </c>
      <c r="F143" s="321">
        <v>99900</v>
      </c>
      <c r="G143" s="321">
        <v>99900</v>
      </c>
      <c r="H143" s="314"/>
      <c r="I143" s="314"/>
      <c r="J143" s="315"/>
    </row>
    <row r="144" spans="3:10" ht="86.45" customHeight="1" x14ac:dyDescent="0.2">
      <c r="C144" s="330"/>
      <c r="D144" s="92" t="s">
        <v>80</v>
      </c>
      <c r="E144" s="311">
        <v>0</v>
      </c>
      <c r="F144" s="321">
        <v>0</v>
      </c>
      <c r="G144" s="314"/>
      <c r="H144" s="314"/>
      <c r="I144" s="314"/>
      <c r="J144" s="315"/>
    </row>
    <row r="145" spans="3:10" ht="131.44999999999999" customHeight="1" x14ac:dyDescent="0.2">
      <c r="C145" s="330"/>
      <c r="D145" s="92" t="s">
        <v>391</v>
      </c>
      <c r="E145" s="311">
        <v>1200000</v>
      </c>
      <c r="F145" s="321">
        <v>1200000</v>
      </c>
      <c r="G145" s="334">
        <v>1190000</v>
      </c>
      <c r="H145" s="314">
        <v>10000</v>
      </c>
      <c r="I145" s="314"/>
      <c r="J145" s="301" t="s">
        <v>675</v>
      </c>
    </row>
    <row r="146" spans="3:10" ht="112.9" customHeight="1" x14ac:dyDescent="0.2">
      <c r="C146" s="330"/>
      <c r="D146" s="92" t="s">
        <v>392</v>
      </c>
      <c r="E146" s="311">
        <v>1500000</v>
      </c>
      <c r="F146" s="321">
        <v>1500000</v>
      </c>
      <c r="G146" s="334">
        <v>1018560</v>
      </c>
      <c r="H146" s="314">
        <v>481440</v>
      </c>
      <c r="I146" s="314"/>
      <c r="J146" s="301" t="s">
        <v>675</v>
      </c>
    </row>
    <row r="147" spans="3:10" ht="106.9" customHeight="1" x14ac:dyDescent="0.2">
      <c r="C147" s="330"/>
      <c r="D147" s="92" t="s">
        <v>393</v>
      </c>
      <c r="E147" s="311">
        <v>1000000</v>
      </c>
      <c r="F147" s="321">
        <v>999898</v>
      </c>
      <c r="G147" s="334">
        <v>999898</v>
      </c>
      <c r="H147" s="314"/>
      <c r="I147" s="314"/>
      <c r="J147" s="315"/>
    </row>
    <row r="148" spans="3:10" ht="97.15" customHeight="1" x14ac:dyDescent="0.2">
      <c r="C148" s="330"/>
      <c r="D148" s="92" t="s">
        <v>678</v>
      </c>
      <c r="E148" s="311">
        <v>450000</v>
      </c>
      <c r="F148" s="321">
        <v>440000</v>
      </c>
      <c r="G148" s="314">
        <v>379000</v>
      </c>
      <c r="H148" s="314"/>
      <c r="I148" s="314">
        <v>61000</v>
      </c>
      <c r="J148" s="301" t="s">
        <v>664</v>
      </c>
    </row>
    <row r="149" spans="3:10" ht="61.15" customHeight="1" x14ac:dyDescent="0.2">
      <c r="C149" s="302" t="s">
        <v>697</v>
      </c>
      <c r="D149" s="303" t="s">
        <v>701</v>
      </c>
      <c r="E149" s="304">
        <v>2099500</v>
      </c>
      <c r="F149" s="305">
        <v>2099500</v>
      </c>
      <c r="G149" s="305">
        <v>2099500</v>
      </c>
      <c r="H149" s="317"/>
      <c r="I149" s="317"/>
      <c r="J149" s="313"/>
    </row>
    <row r="150" spans="3:10" ht="129" customHeight="1" x14ac:dyDescent="0.2">
      <c r="C150" s="330"/>
      <c r="D150" s="329" t="s">
        <v>395</v>
      </c>
      <c r="E150" s="311">
        <v>2000000</v>
      </c>
      <c r="F150" s="321">
        <v>2000000</v>
      </c>
      <c r="G150" s="309">
        <v>2000000</v>
      </c>
      <c r="H150" s="314"/>
      <c r="I150" s="314"/>
      <c r="J150" s="315"/>
    </row>
    <row r="151" spans="3:10" ht="107.45" customHeight="1" x14ac:dyDescent="0.2">
      <c r="C151" s="330"/>
      <c r="D151" s="329" t="s">
        <v>832</v>
      </c>
      <c r="E151" s="311">
        <v>99500</v>
      </c>
      <c r="F151" s="321">
        <v>99500</v>
      </c>
      <c r="G151" s="311">
        <v>99500</v>
      </c>
      <c r="H151" s="314"/>
      <c r="I151" s="314"/>
      <c r="J151" s="315"/>
    </row>
    <row r="152" spans="3:10" ht="57.6" customHeight="1" x14ac:dyDescent="0.2">
      <c r="C152" s="302" t="s">
        <v>679</v>
      </c>
      <c r="D152" s="303" t="s">
        <v>83</v>
      </c>
      <c r="E152" s="304">
        <v>5150000</v>
      </c>
      <c r="F152" s="305">
        <v>5150000</v>
      </c>
      <c r="G152" s="312">
        <f>G153+G154</f>
        <v>5149956</v>
      </c>
      <c r="H152" s="312">
        <f>H153+H154</f>
        <v>0</v>
      </c>
      <c r="I152" s="312">
        <f>I153+I154</f>
        <v>44</v>
      </c>
      <c r="J152" s="313"/>
    </row>
    <row r="153" spans="3:10" ht="71.45" customHeight="1" x14ac:dyDescent="0.2">
      <c r="C153" s="330"/>
      <c r="D153" s="329" t="s">
        <v>84</v>
      </c>
      <c r="E153" s="311">
        <v>150000</v>
      </c>
      <c r="F153" s="321">
        <v>150000</v>
      </c>
      <c r="G153" s="311">
        <v>149956</v>
      </c>
      <c r="H153" s="309"/>
      <c r="I153" s="311">
        <v>44</v>
      </c>
      <c r="J153" s="301" t="s">
        <v>680</v>
      </c>
    </row>
    <row r="154" spans="3:10" ht="139.9" customHeight="1" x14ac:dyDescent="0.2">
      <c r="C154" s="330"/>
      <c r="D154" s="329" t="s">
        <v>85</v>
      </c>
      <c r="E154" s="311">
        <v>5000000</v>
      </c>
      <c r="F154" s="321">
        <v>5000000</v>
      </c>
      <c r="G154" s="309">
        <v>5000000</v>
      </c>
      <c r="H154" s="311"/>
      <c r="I154" s="311"/>
      <c r="J154" s="301"/>
    </row>
    <row r="155" spans="3:10" ht="51.6" customHeight="1" x14ac:dyDescent="0.2">
      <c r="C155" s="302" t="s">
        <v>681</v>
      </c>
      <c r="D155" s="303" t="s">
        <v>397</v>
      </c>
      <c r="E155" s="304">
        <v>5422800</v>
      </c>
      <c r="F155" s="305">
        <v>5422800</v>
      </c>
      <c r="G155" s="312">
        <f>G156+G157+G158</f>
        <v>4674022.5299999993</v>
      </c>
      <c r="H155" s="312">
        <f>H156+H157+H158</f>
        <v>748659</v>
      </c>
      <c r="I155" s="312">
        <f>I156+I157+I158</f>
        <v>118.47</v>
      </c>
      <c r="J155" s="313"/>
    </row>
    <row r="156" spans="3:10" ht="54" customHeight="1" x14ac:dyDescent="0.2">
      <c r="C156" s="330"/>
      <c r="D156" s="329" t="s">
        <v>304</v>
      </c>
      <c r="E156" s="311">
        <v>200000</v>
      </c>
      <c r="F156" s="321">
        <v>200000</v>
      </c>
      <c r="G156" s="311">
        <v>199881.53</v>
      </c>
      <c r="H156" s="311"/>
      <c r="I156" s="311">
        <v>118.47</v>
      </c>
      <c r="J156" s="315"/>
    </row>
    <row r="157" spans="3:10" ht="154.15" customHeight="1" x14ac:dyDescent="0.2">
      <c r="C157" s="330"/>
      <c r="D157" s="329" t="s">
        <v>398</v>
      </c>
      <c r="E157" s="311">
        <v>3133200</v>
      </c>
      <c r="F157" s="321">
        <v>3133200</v>
      </c>
      <c r="G157" s="311">
        <v>3133200</v>
      </c>
      <c r="H157" s="314"/>
      <c r="I157" s="314"/>
      <c r="J157" s="315"/>
    </row>
    <row r="158" spans="3:10" ht="134.44999999999999" customHeight="1" x14ac:dyDescent="0.2">
      <c r="C158" s="330"/>
      <c r="D158" s="329" t="s">
        <v>693</v>
      </c>
      <c r="E158" s="311">
        <v>2089600</v>
      </c>
      <c r="F158" s="321">
        <v>2089600</v>
      </c>
      <c r="G158" s="309">
        <v>1340941</v>
      </c>
      <c r="H158" s="309">
        <v>748659</v>
      </c>
      <c r="I158" s="311"/>
      <c r="J158" s="301" t="s">
        <v>682</v>
      </c>
    </row>
    <row r="159" spans="3:10" ht="45.6" customHeight="1" x14ac:dyDescent="0.2">
      <c r="C159" s="302" t="s">
        <v>683</v>
      </c>
      <c r="D159" s="303" t="s">
        <v>308</v>
      </c>
      <c r="E159" s="304">
        <v>9050000</v>
      </c>
      <c r="F159" s="305">
        <v>9050000</v>
      </c>
      <c r="G159" s="324">
        <f>G160+G161+G162+G163+G164</f>
        <v>8937604.8000000007</v>
      </c>
      <c r="H159" s="324">
        <f>H160+H161+H162+H163+H164</f>
        <v>0</v>
      </c>
      <c r="I159" s="324">
        <f>I160+I161+I162+I163+I164</f>
        <v>112395.19999999995</v>
      </c>
      <c r="J159" s="335"/>
    </row>
    <row r="160" spans="3:10" ht="75.599999999999994" customHeight="1" x14ac:dyDescent="0.2">
      <c r="C160" s="330"/>
      <c r="D160" s="322" t="s">
        <v>400</v>
      </c>
      <c r="E160" s="311">
        <v>6500000</v>
      </c>
      <c r="F160" s="321">
        <v>6500000</v>
      </c>
      <c r="G160" s="311">
        <v>6500000</v>
      </c>
      <c r="H160" s="309"/>
      <c r="I160" s="311">
        <f>F160-G160</f>
        <v>0</v>
      </c>
      <c r="J160" s="301"/>
    </row>
    <row r="161" spans="3:10" ht="63.6" customHeight="1" x14ac:dyDescent="0.2">
      <c r="C161" s="330"/>
      <c r="D161" s="322" t="s">
        <v>695</v>
      </c>
      <c r="E161" s="311">
        <v>1050000</v>
      </c>
      <c r="F161" s="321">
        <v>1050000</v>
      </c>
      <c r="G161" s="311">
        <v>1050000</v>
      </c>
      <c r="H161" s="309"/>
      <c r="I161" s="311">
        <f>F161-G161</f>
        <v>0</v>
      </c>
      <c r="J161" s="301"/>
    </row>
    <row r="162" spans="3:10" ht="64.900000000000006" customHeight="1" x14ac:dyDescent="0.2">
      <c r="C162" s="330"/>
      <c r="D162" s="322" t="s">
        <v>696</v>
      </c>
      <c r="E162" s="311">
        <v>750000</v>
      </c>
      <c r="F162" s="321">
        <v>750000</v>
      </c>
      <c r="G162" s="311">
        <v>750000</v>
      </c>
      <c r="H162" s="309"/>
      <c r="I162" s="311">
        <f>F162-G162</f>
        <v>0</v>
      </c>
      <c r="J162" s="301"/>
    </row>
    <row r="163" spans="3:10" ht="136.15" customHeight="1" x14ac:dyDescent="0.2">
      <c r="C163" s="330"/>
      <c r="D163" s="92" t="s">
        <v>684</v>
      </c>
      <c r="E163" s="311">
        <v>618003</v>
      </c>
      <c r="F163" s="321">
        <v>618003</v>
      </c>
      <c r="G163" s="311">
        <v>607322.80000000005</v>
      </c>
      <c r="H163" s="309"/>
      <c r="I163" s="311">
        <f>F163-G163</f>
        <v>10680.199999999953</v>
      </c>
      <c r="J163" s="301" t="s">
        <v>685</v>
      </c>
    </row>
    <row r="164" spans="3:10" ht="199.15" customHeight="1" x14ac:dyDescent="0.2">
      <c r="C164" s="330"/>
      <c r="D164" s="92" t="s">
        <v>686</v>
      </c>
      <c r="E164" s="311">
        <v>131997</v>
      </c>
      <c r="F164" s="321">
        <v>131997</v>
      </c>
      <c r="G164" s="309">
        <v>30282</v>
      </c>
      <c r="H164" s="309"/>
      <c r="I164" s="311">
        <f>F164-G164</f>
        <v>101715</v>
      </c>
      <c r="J164" s="301" t="s">
        <v>687</v>
      </c>
    </row>
    <row r="165" spans="3:10" ht="50.45" customHeight="1" x14ac:dyDescent="0.2">
      <c r="C165" s="302" t="s">
        <v>688</v>
      </c>
      <c r="D165" s="303" t="s">
        <v>698</v>
      </c>
      <c r="E165" s="304">
        <v>2500000</v>
      </c>
      <c r="F165" s="305">
        <v>2500000</v>
      </c>
      <c r="G165" s="305">
        <v>2500000</v>
      </c>
      <c r="H165" s="317"/>
      <c r="I165" s="317"/>
      <c r="J165" s="313"/>
    </row>
    <row r="166" spans="3:10" ht="98.45" customHeight="1" x14ac:dyDescent="0.2">
      <c r="C166" s="330"/>
      <c r="D166" s="92" t="s">
        <v>699</v>
      </c>
      <c r="E166" s="311">
        <v>1500000</v>
      </c>
      <c r="F166" s="321">
        <v>1500000</v>
      </c>
      <c r="G166" s="321">
        <v>1500000</v>
      </c>
      <c r="H166" s="314"/>
      <c r="I166" s="314"/>
      <c r="J166" s="315"/>
    </row>
    <row r="167" spans="3:10" ht="121.9" customHeight="1" x14ac:dyDescent="0.2">
      <c r="C167" s="330"/>
      <c r="D167" s="92" t="s">
        <v>700</v>
      </c>
      <c r="E167" s="311">
        <v>1000000</v>
      </c>
      <c r="F167" s="321">
        <v>1000000</v>
      </c>
      <c r="G167" s="321">
        <v>1000000</v>
      </c>
      <c r="H167" s="314"/>
      <c r="I167" s="314"/>
      <c r="J167" s="315"/>
    </row>
    <row r="168" spans="3:10" ht="15.75" x14ac:dyDescent="0.2">
      <c r="C168" s="271"/>
      <c r="D168" s="272"/>
      <c r="E168" s="273"/>
      <c r="F168" s="274"/>
      <c r="G168" s="274"/>
      <c r="H168" s="274"/>
      <c r="I168" s="274"/>
      <c r="J168" s="275"/>
    </row>
    <row r="169" spans="3:10" ht="15.75" x14ac:dyDescent="0.2">
      <c r="C169" s="271"/>
      <c r="D169" s="272"/>
      <c r="E169" s="273"/>
      <c r="F169" s="274"/>
      <c r="G169" s="274"/>
      <c r="H169" s="274"/>
      <c r="I169" s="274"/>
      <c r="J169" s="275"/>
    </row>
    <row r="170" spans="3:10" ht="15.75" x14ac:dyDescent="0.2">
      <c r="C170" s="271"/>
      <c r="D170" s="272"/>
      <c r="E170" s="273"/>
      <c r="F170" s="274"/>
      <c r="G170" s="274"/>
      <c r="H170" s="274"/>
      <c r="I170" s="274"/>
      <c r="J170" s="275"/>
    </row>
    <row r="171" spans="3:10" ht="15.75" x14ac:dyDescent="0.2">
      <c r="C171" s="271"/>
      <c r="D171" s="272"/>
      <c r="E171" s="273"/>
      <c r="F171" s="274"/>
      <c r="G171" s="274"/>
      <c r="H171" s="274"/>
      <c r="I171" s="274"/>
      <c r="J171" s="275"/>
    </row>
    <row r="172" spans="3:10" ht="15.75" x14ac:dyDescent="0.2">
      <c r="C172" s="271"/>
      <c r="D172" s="272"/>
      <c r="E172" s="273"/>
      <c r="F172" s="274"/>
      <c r="G172" s="274"/>
      <c r="H172" s="274"/>
      <c r="I172" s="274"/>
      <c r="J172" s="275"/>
    </row>
    <row r="173" spans="3:10" ht="15.75" x14ac:dyDescent="0.2">
      <c r="C173" s="271"/>
      <c r="D173" s="272"/>
      <c r="E173" s="273"/>
      <c r="F173" s="274"/>
      <c r="G173" s="274"/>
      <c r="H173" s="274"/>
      <c r="I173" s="274"/>
      <c r="J173" s="275"/>
    </row>
    <row r="174" spans="3:10" ht="15.75" x14ac:dyDescent="0.2">
      <c r="C174" s="271"/>
      <c r="D174" s="272"/>
      <c r="E174" s="273"/>
      <c r="F174" s="274"/>
      <c r="G174" s="274"/>
      <c r="H174" s="274"/>
      <c r="I174" s="274"/>
      <c r="J174" s="275"/>
    </row>
    <row r="175" spans="3:10" ht="15.75" x14ac:dyDescent="0.2">
      <c r="C175" s="271"/>
      <c r="D175" s="272"/>
      <c r="E175" s="273"/>
      <c r="F175" s="274"/>
      <c r="G175" s="274"/>
      <c r="H175" s="274"/>
      <c r="I175" s="274"/>
      <c r="J175" s="275"/>
    </row>
    <row r="176" spans="3:10" ht="15.75" x14ac:dyDescent="0.2">
      <c r="C176" s="271"/>
      <c r="D176" s="272"/>
      <c r="E176" s="273"/>
      <c r="F176" s="274"/>
      <c r="G176" s="274"/>
      <c r="H176" s="274"/>
      <c r="I176" s="274"/>
      <c r="J176" s="275"/>
    </row>
    <row r="177" spans="3:10" ht="15.75" x14ac:dyDescent="0.2">
      <c r="C177" s="271"/>
      <c r="D177" s="272"/>
      <c r="E177" s="273"/>
      <c r="F177" s="274"/>
      <c r="G177" s="274"/>
      <c r="H177" s="274"/>
      <c r="I177" s="274"/>
      <c r="J177" s="275"/>
    </row>
    <row r="178" spans="3:10" ht="15.75" x14ac:dyDescent="0.2">
      <c r="C178" s="271"/>
      <c r="D178" s="272"/>
      <c r="E178" s="273"/>
      <c r="F178" s="274"/>
      <c r="G178" s="274"/>
      <c r="H178" s="274"/>
      <c r="I178" s="274"/>
      <c r="J178" s="275"/>
    </row>
    <row r="179" spans="3:10" ht="15.75" x14ac:dyDescent="0.2">
      <c r="C179" s="271"/>
      <c r="D179" s="272"/>
      <c r="E179" s="273"/>
      <c r="F179" s="274"/>
      <c r="G179" s="274"/>
      <c r="H179" s="274"/>
      <c r="I179" s="274"/>
      <c r="J179" s="275"/>
    </row>
    <row r="180" spans="3:10" ht="15.75" x14ac:dyDescent="0.2">
      <c r="C180" s="271"/>
      <c r="D180" s="272"/>
      <c r="E180" s="273"/>
      <c r="F180" s="274"/>
      <c r="G180" s="274"/>
      <c r="H180" s="274"/>
      <c r="I180" s="274"/>
      <c r="J180" s="275"/>
    </row>
    <row r="181" spans="3:10" ht="15.75" x14ac:dyDescent="0.2">
      <c r="C181" s="271"/>
      <c r="D181" s="272"/>
      <c r="E181" s="273"/>
      <c r="F181" s="274"/>
      <c r="G181" s="274"/>
      <c r="H181" s="274"/>
      <c r="I181" s="274"/>
      <c r="J181" s="275"/>
    </row>
    <row r="182" spans="3:10" ht="15.75" x14ac:dyDescent="0.2">
      <c r="C182" s="271"/>
      <c r="D182" s="272"/>
      <c r="E182" s="273"/>
      <c r="F182" s="274"/>
      <c r="G182" s="274"/>
      <c r="H182" s="274"/>
      <c r="I182" s="274"/>
      <c r="J182" s="275"/>
    </row>
    <row r="183" spans="3:10" ht="15.75" x14ac:dyDescent="0.2">
      <c r="C183" s="271"/>
      <c r="D183" s="272"/>
      <c r="E183" s="273"/>
      <c r="F183" s="274"/>
      <c r="G183" s="274"/>
      <c r="H183" s="274"/>
      <c r="I183" s="274"/>
      <c r="J183" s="275"/>
    </row>
    <row r="184" spans="3:10" ht="15.75" x14ac:dyDescent="0.2">
      <c r="C184" s="271"/>
      <c r="D184" s="272"/>
      <c r="E184" s="273"/>
      <c r="F184" s="274"/>
      <c r="G184" s="274"/>
      <c r="H184" s="274"/>
      <c r="I184" s="274"/>
      <c r="J184" s="275"/>
    </row>
  </sheetData>
  <mergeCells count="2">
    <mergeCell ref="D1:E1"/>
    <mergeCell ref="C2:J2"/>
  </mergeCells>
  <phoneticPr fontId="52" type="noConversion"/>
  <printOptions horizontalCentered="1"/>
  <pageMargins left="0.59055118110236227" right="0" top="0.39370078740157483" bottom="0.59055118110236227" header="0.51181102362204722" footer="0.31496062992125984"/>
  <pageSetup paperSize="9" scale="70" fitToHeight="0" orientation="portrait" horizontalDpi="300" verticalDpi="300" r:id="rId1"/>
  <headerFooter alignWithMargins="0">
    <oddFooter>&amp;R&amp;P</oddFooter>
  </headerFooter>
  <rowBreaks count="9" manualBreakCount="9">
    <brk id="20" max="9" man="1"/>
    <brk id="37" max="9" man="1"/>
    <brk id="59" max="9" man="1"/>
    <brk id="79" max="9" man="1"/>
    <brk id="86" max="9" man="1"/>
    <brk id="102" max="9" man="1"/>
    <brk id="112" max="9" man="1"/>
    <brk id="130" max="9" man="1"/>
    <brk id="140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Видатки!Заголовки_для_печати</vt:lpstr>
      <vt:lpstr>'всього по програмам'!Заголовки_для_печати</vt:lpstr>
      <vt:lpstr>Доходи!Заголовки_для_печати</vt:lpstr>
      <vt:lpstr>порівняння!Заголовки_для_печати</vt:lpstr>
      <vt:lpstr>Субвенції!Заголовки_для_печати</vt:lpstr>
      <vt:lpstr>Видатки!Область_печати</vt:lpstr>
      <vt:lpstr>'всього по програмам'!Область_печати</vt:lpstr>
      <vt:lpstr>Доходи!Область_печати</vt:lpstr>
      <vt:lpstr>порівняння!Область_печати</vt:lpstr>
      <vt:lpstr>Субвенції!Область_печати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vikz-01</dc:creator>
  <cp:lastModifiedBy>vikz-01</cp:lastModifiedBy>
  <cp:lastPrinted>2024-02-19T08:42:58Z</cp:lastPrinted>
  <dcterms:created xsi:type="dcterms:W3CDTF">2021-02-01T07:32:26Z</dcterms:created>
  <dcterms:modified xsi:type="dcterms:W3CDTF">2024-03-27T12:01:51Z</dcterms:modified>
</cp:coreProperties>
</file>