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V:\Бюджет\2026\На сайт ОДА протоколи комісії з розподілу та консолідовані переліки\26.11.2026\"/>
    </mc:Choice>
  </mc:AlternateContent>
  <xr:revisionPtr revIDLastSave="0" documentId="13_ncr:1_{307EF805-82E1-482F-AFBC-6B452C1647FB}" xr6:coauthVersionLast="47" xr6:coauthVersionMax="47" xr10:uidLastSave="{00000000-0000-0000-0000-000000000000}"/>
  <bookViews>
    <workbookView xWindow="-120" yWindow="-120" windowWidth="29040" windowHeight="15840" xr2:uid="{00000000-000D-0000-FFFF-FFFF00000000}"/>
  </bookViews>
  <sheets>
    <sheet name="Консолід. перелік від 26.11" sheetId="14" r:id="rId1"/>
  </sheets>
  <definedNames>
    <definedName name="_xlnm.Print_Titles" localSheetId="0">'Консолід. перелік від 26.11'!$8:$9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5" i="14" l="1"/>
  <c r="H105" i="14"/>
  <c r="G105" i="14"/>
  <c r="F105" i="14"/>
  <c r="F161" i="14"/>
  <c r="I104" i="14"/>
  <c r="F150" i="14"/>
  <c r="I150" i="14" s="1"/>
  <c r="F139" i="14"/>
  <c r="I139" i="14" s="1"/>
  <c r="F151" i="14"/>
  <c r="F159" i="14" s="1"/>
  <c r="H159" i="14"/>
  <c r="I158" i="14"/>
  <c r="I157" i="14"/>
  <c r="G156" i="14"/>
  <c r="G159" i="14" s="1"/>
  <c r="I155" i="14"/>
  <c r="I154" i="14"/>
  <c r="I153" i="14"/>
  <c r="I152" i="14"/>
  <c r="I151" i="14"/>
  <c r="I149" i="14"/>
  <c r="I148" i="14"/>
  <c r="I147" i="14"/>
  <c r="I146" i="14"/>
  <c r="H144" i="14"/>
  <c r="G144" i="14"/>
  <c r="F144" i="14"/>
  <c r="I143" i="14"/>
  <c r="I142" i="14"/>
  <c r="I141" i="14"/>
  <c r="I140" i="14"/>
  <c r="I138" i="14"/>
  <c r="H134" i="14"/>
  <c r="I133" i="14"/>
  <c r="I132" i="14"/>
  <c r="I131" i="14"/>
  <c r="I130" i="14"/>
  <c r="F129" i="14"/>
  <c r="I129" i="14" s="1"/>
  <c r="I128" i="14"/>
  <c r="I127" i="14"/>
  <c r="I126" i="14"/>
  <c r="I125" i="14"/>
  <c r="I124" i="14"/>
  <c r="I123" i="14"/>
  <c r="I122" i="14"/>
  <c r="I121" i="14"/>
  <c r="I120" i="14"/>
  <c r="I119" i="14"/>
  <c r="I118" i="14"/>
  <c r="I117" i="14"/>
  <c r="I116" i="14"/>
  <c r="I115" i="14"/>
  <c r="G114" i="14"/>
  <c r="G134" i="14" s="1"/>
  <c r="F114" i="14"/>
  <c r="G113" i="14"/>
  <c r="F113" i="14"/>
  <c r="F112" i="14"/>
  <c r="I112" i="14" s="1"/>
  <c r="I111" i="14"/>
  <c r="I110" i="14"/>
  <c r="I109" i="14"/>
  <c r="I108" i="14"/>
  <c r="I107" i="14"/>
  <c r="I103" i="14"/>
  <c r="G102" i="14"/>
  <c r="G161" i="14" s="1"/>
  <c r="H98" i="14"/>
  <c r="H99" i="14" s="1"/>
  <c r="G98" i="14"/>
  <c r="G99" i="14" s="1"/>
  <c r="F98" i="14"/>
  <c r="F99" i="14" s="1"/>
  <c r="I97" i="14"/>
  <c r="I96" i="14"/>
  <c r="I95" i="14"/>
  <c r="I94" i="14"/>
  <c r="H88" i="14"/>
  <c r="G88" i="14"/>
  <c r="F88" i="14"/>
  <c r="I87" i="14"/>
  <c r="I88" i="14" s="1"/>
  <c r="H81" i="14"/>
  <c r="G81" i="14"/>
  <c r="F81" i="14"/>
  <c r="I80" i="14"/>
  <c r="I81" i="14" s="1"/>
  <c r="G73" i="14"/>
  <c r="G74" i="14" s="1"/>
  <c r="F73" i="14"/>
  <c r="F74" i="14" s="1"/>
  <c r="H72" i="14"/>
  <c r="I72" i="14" s="1"/>
  <c r="H71" i="14"/>
  <c r="I70" i="14"/>
  <c r="I69" i="14"/>
  <c r="I68" i="14"/>
  <c r="I67" i="14"/>
  <c r="I66" i="14"/>
  <c r="I65" i="14"/>
  <c r="I63" i="14"/>
  <c r="H59" i="14"/>
  <c r="H60" i="14" s="1"/>
  <c r="G59" i="14"/>
  <c r="G60" i="14" s="1"/>
  <c r="F59" i="14"/>
  <c r="F60" i="14" s="1"/>
  <c r="I58" i="14"/>
  <c r="I57" i="14"/>
  <c r="I56" i="14"/>
  <c r="I55" i="14"/>
  <c r="I54" i="14"/>
  <c r="I52" i="14"/>
  <c r="F49" i="14"/>
  <c r="H48" i="14"/>
  <c r="H49" i="14" s="1"/>
  <c r="G48" i="14"/>
  <c r="G49" i="14" s="1"/>
  <c r="F48" i="14"/>
  <c r="I47" i="14"/>
  <c r="I46" i="14"/>
  <c r="I45" i="14"/>
  <c r="I44" i="14"/>
  <c r="I43" i="14"/>
  <c r="I42" i="14"/>
  <c r="I41" i="14"/>
  <c r="I40" i="14"/>
  <c r="I39" i="14"/>
  <c r="I38" i="14"/>
  <c r="I37" i="14"/>
  <c r="I36" i="14"/>
  <c r="I35" i="14"/>
  <c r="I34" i="14"/>
  <c r="I33" i="14"/>
  <c r="I32" i="14"/>
  <c r="I31" i="14"/>
  <c r="I30" i="14"/>
  <c r="I29" i="14"/>
  <c r="I28" i="14"/>
  <c r="I27" i="14"/>
  <c r="I26" i="14"/>
  <c r="I25" i="14"/>
  <c r="I24" i="14"/>
  <c r="I23" i="14"/>
  <c r="I21" i="14"/>
  <c r="H17" i="14"/>
  <c r="H18" i="14" s="1"/>
  <c r="G17" i="14"/>
  <c r="G18" i="14" s="1"/>
  <c r="F17" i="14"/>
  <c r="F18" i="14" s="1"/>
  <c r="I16" i="14"/>
  <c r="I15" i="14"/>
  <c r="H161" i="14" l="1"/>
  <c r="I17" i="14"/>
  <c r="I18" i="14" s="1"/>
  <c r="G135" i="14"/>
  <c r="I113" i="14"/>
  <c r="H135" i="14"/>
  <c r="I144" i="14"/>
  <c r="I48" i="14"/>
  <c r="I49" i="14" s="1"/>
  <c r="I114" i="14"/>
  <c r="H73" i="14"/>
  <c r="H74" i="14" s="1"/>
  <c r="I59" i="14"/>
  <c r="I60" i="14" s="1"/>
  <c r="I98" i="14"/>
  <c r="I99" i="14" s="1"/>
  <c r="I102" i="14"/>
  <c r="G162" i="14"/>
  <c r="G163" i="14" s="1"/>
  <c r="G160" i="14"/>
  <c r="H162" i="14"/>
  <c r="H163" i="14" s="1"/>
  <c r="F134" i="14"/>
  <c r="F135" i="14" s="1"/>
  <c r="F160" i="14"/>
  <c r="I156" i="14"/>
  <c r="I159" i="14" s="1"/>
  <c r="I71" i="14"/>
  <c r="I73" i="14" s="1"/>
  <c r="I74" i="14" s="1"/>
  <c r="H160" i="14"/>
  <c r="F162" i="14" l="1"/>
  <c r="F163" i="14" s="1"/>
  <c r="I161" i="14"/>
  <c r="I134" i="14"/>
  <c r="I135" i="14" s="1"/>
  <c r="I160" i="14"/>
  <c r="I162" i="14" l="1"/>
  <c r="I163" i="14" s="1"/>
</calcChain>
</file>

<file path=xl/sharedStrings.xml><?xml version="1.0" encoding="utf-8"?>
<sst xmlns="http://schemas.openxmlformats.org/spreadsheetml/2006/main" count="556" uniqueCount="260">
  <si>
    <t>Розпочаті публічні інвестиційні проекти (програми публічних інвестицій):</t>
  </si>
  <si>
    <t>…</t>
  </si>
  <si>
    <t>Нові публічні інвестиційні проекти (програми публічних інвестицій):</t>
  </si>
  <si>
    <t>DREAM-UA-121125-26B95C97</t>
  </si>
  <si>
    <t>Культура та інформація</t>
  </si>
  <si>
    <t>DREAM-UA-121125-FF304AE3</t>
  </si>
  <si>
    <t>Джерела і
механізми
фінансового
забезпечення</t>
  </si>
  <si>
    <t>Головний
розпорядник
бюджетних
коштів</t>
  </si>
  <si>
    <t>Транспорт</t>
  </si>
  <si>
    <t>DREAM-UA-290925-EDAA4EA1</t>
  </si>
  <si>
    <t>Капітальний ремонт автомобільної дороги загального користування місцевого значення О 071002 Свалява-Довге-Липча км 0+000-55+215</t>
  </si>
  <si>
    <t>DREAM-UA-290925-E00D09DC</t>
  </si>
  <si>
    <t>Капітальний ремонт автомобільної дороги загального користування місцевого значення О 070603 Синевир-Колочава-Буштино км 0+000-66+000</t>
  </si>
  <si>
    <t>DREAM-UA-290925-9202657C</t>
  </si>
  <si>
    <t>Реконструкція мостової споруди на автомобільній дорозі загального користування місцевого значення С 070739 під’їзд до села Герцівці км 0+150</t>
  </si>
  <si>
    <t>DREAM-UA-290925-5926629A</t>
  </si>
  <si>
    <t>Реконструкціямостової споруди на автомобільній дорозі загального користування місцевого значення С 070909 Ясіня – Стебний км 0+580</t>
  </si>
  <si>
    <t>DREAM-UA-240925-3615F33F</t>
  </si>
  <si>
    <t>Капітальний ремонт мостової споруди на автомобільній дорозі загального користування місцевого значення С 070602 Міжгір’я – Лозянське км 0+315</t>
  </si>
  <si>
    <t>DREAM-UA-260925-F3A0AFE6</t>
  </si>
  <si>
    <t>Реконструкція мостової споруди на автомобіль ній дорозі загального користування місцевого значення О 070704 Червеньово – Великі Лучки – Гать км 5+883</t>
  </si>
  <si>
    <t>DREAM-UA-230925-5CC2CAFE</t>
  </si>
  <si>
    <t>Реконструкція мостової споруди на автомобільній дорозі загального користування місцевого значення С 071330 Під’їзд до Хустського кар’єру км 0+400</t>
  </si>
  <si>
    <t>DREAM-UA-260925-430DCD3C</t>
  </si>
  <si>
    <t>Реконструкція мостової споруди на автомобільній дорозі загального користування місцевого значення С 071103 Усть - Чорна – Лопухів км 0+023</t>
  </si>
  <si>
    <t>DREAM-UA-260925-FCCE6B2B</t>
  </si>
  <si>
    <t>Реконструкція мостової споруди на автомобільній дорозі загального користування місцевого значення С 070804 Львів-Самбір-Ужгород –Зарічево км 0+067</t>
  </si>
  <si>
    <t>DREAM-UA-260925-DD22A60B</t>
  </si>
  <si>
    <t>Капітальний ремонт мостової споруди на автомобільній дорозі загального користування місцевого значення О 070904 Рахів – Богдан – Луги км 0+150</t>
  </si>
  <si>
    <t>DREAM-UA-260925-36B76ECB</t>
  </si>
  <si>
    <t>Капітальний ремонт мостової споруди на автомобільній дорозі загального користування місцевого значення С 071328 Драгово – Кічерели км 1+300</t>
  </si>
  <si>
    <t>DREAM-UA-260925-0625D37D</t>
  </si>
  <si>
    <t>Реконструкція мостової споруди на автомобільній дорозі загального користування місцевого значення О 070602 Колочава-Усть Чорна-Калини-Бедевля км 22+900</t>
  </si>
  <si>
    <t>DREAM-UA-290925-1B808AEB</t>
  </si>
  <si>
    <t>Капітальний ремонт мостової споруди на автомобільній дорозі загального користування місцевого значення О 071001 Свалява-Мукачево км 7+989</t>
  </si>
  <si>
    <t>DREAM-UA-290925-6EB4FE82</t>
  </si>
  <si>
    <t>Капітальний ремонт автомобільної дороги загального користування місцевого значення О 070602 Колочава-Усть Чорна-Калини-Бедевля км 0+000-77+600</t>
  </si>
  <si>
    <t>DREAM-UA-290925-9FB0AA96</t>
  </si>
  <si>
    <t>Капітальний ремонт автомобільної дороги загального користування місцевого значення О 070102 Берегове-Бадалово-Вари-Боржава км 0+000-24+800</t>
  </si>
  <si>
    <t>DREAM-UA-290925-39683851</t>
  </si>
  <si>
    <t>Капітальний ремонт автомобільної дороги загального користування місцевого значення О 071001 Свалява-Мукачево км 0+000-20+556</t>
  </si>
  <si>
    <t>DREAM-UA-300925-83A62CF6</t>
  </si>
  <si>
    <t>Капітальний ремонт автомобільної дороги загального користування місцевого значення О 070110 Берегове-Кам’янське км 0+000-25+300</t>
  </si>
  <si>
    <t>DREAM-UA-300925-CE5D0CD4</t>
  </si>
  <si>
    <t>Капітальний ремонт автомобільної дороги загального користування місцевого значення О 070101 Берегове-Дийда-Велика Бийгань-Гут км 0+000-18+600</t>
  </si>
  <si>
    <t>DREAM-UA-300925-9917FEAF</t>
  </si>
  <si>
    <t>Капітальний ремонт автомобільної дороги загального користування місцевого значення О 070704 Червеньово-Великі Лучки-Гать км 0+000-21+200</t>
  </si>
  <si>
    <t>DREAM-UA-290925-BDACAD33</t>
  </si>
  <si>
    <t>Будівництво 2,2 км дорожнього відмикання місцевого значення від а/д О 070101 Берегове - Дийда - Велика Бийгань - Гут км 8+435, в обхід с.Бийгань з примикання до а/д М-25 Контрольно- пропускний пункт "Соломоново" Велика Добронь - Яноші км 51+490</t>
  </si>
  <si>
    <t>DREAM-UA-260925-4660482F</t>
  </si>
  <si>
    <t>Капітальний ремонт мостової споруди на автомобільній дорозі загального користування місцевого значення О 070701 Кольчино – Пузняківці – Тур’я Пасіка км 2+691</t>
  </si>
  <si>
    <t>DREAM-UA-250925-6A3A4ABC</t>
  </si>
  <si>
    <t>Капітальний ремонту мостової споруди на автомобільній дорозі загального користування місцевого значення С 071008 Стройне – сан. «Квасний Потік» км 0+280</t>
  </si>
  <si>
    <t>DREAM-UA-240925-7726C1A7</t>
  </si>
  <si>
    <t>Капітальний ремонт мостової споруди на автомобільній дорозі загального користування місцевого значення О 071001 Свалява-Мукачево км 0+020</t>
  </si>
  <si>
    <t>DREAM-UA-250925-48064BDA</t>
  </si>
  <si>
    <t>Реконструкція мостової споруди на автомобільній дорозі загального користування місцевого значення С 070408 АБЗ- Нижні Ворота на км 0+840</t>
  </si>
  <si>
    <t>DREAM-UA-300925-D265FCC5</t>
  </si>
  <si>
    <t>Капітальний ремонт автомобільної дороги загального користування місцевого значення О 070903 Ясиня – Чорна Тиса км 0+000-7+600</t>
  </si>
  <si>
    <t>DREAM-UA-300925-73F9BC53</t>
  </si>
  <si>
    <t>Капітальний ремонт автомобільної дороги загального користування місцевого значення О 071002 Свалява-Довге-Липча км 1+000-24+500</t>
  </si>
  <si>
    <t>Громадська безпека</t>
  </si>
  <si>
    <t>DREAM-UA-031125-ADE7F8FB</t>
  </si>
  <si>
    <t>Капітальний ремонт будівлі літ. Ж по вул. Перемоги 7 Ужгородського району Закарпатської області</t>
  </si>
  <si>
    <t>DREAM-UA-041125-F9AEE7D7</t>
  </si>
  <si>
    <t>Модернізація (реконструкція, капітальний ремонт) місць зберігання майна регіонального матеріального резерву</t>
  </si>
  <si>
    <t>DREAM-UA-041125-9CA61FF5</t>
  </si>
  <si>
    <t>Модернізація та приведення до сучасних вимог автоматизованих систем централізованого оповіщення цивільного захисту Закарпатської області</t>
  </si>
  <si>
    <t>DREAM-UA-041125-0728A44B</t>
  </si>
  <si>
    <t>Відновлення фонду захисних споруд цивільного захисту Закарпатської області</t>
  </si>
  <si>
    <t>тис.грн</t>
  </si>
  <si>
    <t>DREAM-UA-031125-EEBC3DDF</t>
  </si>
  <si>
    <t>Утворення у територіальних громадах центрів безпеки як інтегрованих структур безпекової складової</t>
  </si>
  <si>
    <t xml:space="preserve">Громадська безпека </t>
  </si>
  <si>
    <t>Cоціальна сфера</t>
  </si>
  <si>
    <t>021025-6471B635</t>
  </si>
  <si>
    <t>Капітальний ремонт із заміною даху та модернізацією обладнання харчоблоку Відокремленого відділення с.Вільшани, 225, "КОМУНАЛЬНОЇ УСТАНОВИ "МУКАЧІВСЬКИЙ ПСИХОНЕВРОЛОГІЧНИЙ ІНТЕРНАТ" ЗАКАРПАТСЬКОЇ ОБЛАСНОЇ РАДИ"</t>
  </si>
  <si>
    <t>соціальна сфера</t>
  </si>
  <si>
    <t>071025-1165AED4</t>
  </si>
  <si>
    <t>Капітальний ремонт із заміною даху та модернізацією обладнання пральні Відокремленого відділення с.Вільшани,225 "КОМУНАЛЬНОЇ УСТАНОВИ"МУКАЧІВСЬКИЙ ПСИХОНЕВРОЛОГІЧНИЙ ІНТЕРНАТ"ЗАКАРПАТСЬКОЇ ОБЛАСНОЇ РАДИ"</t>
  </si>
  <si>
    <t>091025-34F263F0</t>
  </si>
  <si>
    <t>Реконструкція будівлі "Школа-майстерня" КУ "Мукачівський дитячий будинок-інтернат" Закарпатської обласної ради</t>
  </si>
  <si>
    <t>161025-8D7BDADF</t>
  </si>
  <si>
    <t>Капітальний ремонт приміщень,фасадів та укріплення фундаменту корпусу 4 КУ "Виноградівський дитячий будинок-інтернат" Закарпатської обласної ради</t>
  </si>
  <si>
    <t>161025-AF691915</t>
  </si>
  <si>
    <t>"Капітальний ремонт (утеплення фасаду) будівлі Виноградівського геріатричного пансіонату по вул. Персикова, 49 в м. Виноградів"</t>
  </si>
  <si>
    <t>261025-662555DA</t>
  </si>
  <si>
    <t>Капітальний ремонт системи водовідведення (біотал) Виноградівського геріатричного пансіонату в м. Виноградів, вул. Персикова, 49 Закарпатської області</t>
  </si>
  <si>
    <t>291025-2255B5B1</t>
  </si>
  <si>
    <t>Встановлення сонячних батарей КУ "Виноградівський геріатричний пансіонат" Закарпатської обласної ради</t>
  </si>
  <si>
    <t>291025-A69FC533</t>
  </si>
  <si>
    <t>Реставрація фасаду Корпусу№1 (головного корпусу) КУ "Виноградівський дитячий будинок-інтернат"</t>
  </si>
  <si>
    <t>Нове будівництво ветеранського простору та мультифункціонального стадіону за адресою: вул. Героїв 128-ї бригади, буд. 44, м. Ужгород, Закарпатська область</t>
  </si>
  <si>
    <t>Муніципальна інфраструктура та послуги</t>
  </si>
  <si>
    <t>Програма відновлення, розвитку та модернізації інфраструктури централізованого водопостачання та водовідведення на території області на 2026-2028 роки</t>
  </si>
  <si>
    <t>Довкілля</t>
  </si>
  <si>
    <t>Програма відновлення та реконструкції дамб та берегоукріплень водних об'єктів Закарпатської області на 2026-2028 роки</t>
  </si>
  <si>
    <t>DREAM-UA-131025-3D6963F9</t>
  </si>
  <si>
    <t>Спорт та фізичне виховання</t>
  </si>
  <si>
    <t>151025-0D44A090</t>
  </si>
  <si>
    <t xml:space="preserve">«Реконструкція будівель та споруд об’єктів спортивної інфраструктури розташованих за адресою: місто Ужгород, вулиця Заньковецької, будинок 5» (3 черга будівництва)_x000D_
</t>
  </si>
  <si>
    <t>151025-81898BDA</t>
  </si>
  <si>
    <t>151025-AE54C0E0</t>
  </si>
  <si>
    <t>«Реконструкція будівель та споруд об’єктів спортивної інфраструктури розташованих за адресою: місто_x000D_
Ужгород, вулиця Заньковецької, будинок 5» (2 черга будівництва)</t>
  </si>
  <si>
    <t>161025-3FCCFAD6</t>
  </si>
  <si>
    <t xml:space="preserve">«Реконструкція будівель та споруд об’єктів спортивної інфраструктури розташованих за адресою: місто Ужгород, вулиця Заньковецької, будинок 5» ( 5 черга будівництва)_x000D_
</t>
  </si>
  <si>
    <t>Освіта і наука</t>
  </si>
  <si>
    <t>161025-7B42F09A</t>
  </si>
  <si>
    <t>«Реконструкція навчального корпусу Nº 1 з проведенням прибудови спортивного залу по вул. Духновича , 17 в м .Мукачево. Коригування»</t>
  </si>
  <si>
    <t>290925-307642A2</t>
  </si>
  <si>
    <t>Загальноосвітня школа І-ІІІ ступенів на 500 учнів у с. Кваси, Рахівського району – будівництво</t>
  </si>
  <si>
    <t>DREAM-UA-061125-7E7E36B8</t>
  </si>
  <si>
    <t>Реконструкція складських приміщень під роздягальні для проведення навчально-тренувального процесу в Ужгородському науковому ліцеї Закарпатської обласної ради</t>
  </si>
  <si>
    <t>DREAM-UA-271025-5632A86A</t>
  </si>
  <si>
    <t>Реконструкція з розширенням харчоблоку із заміною обладнання та устаткування Ужгородського наукового ліцею Закарпатської обласної ради за адресою м.Ужгород, вул.Загорська, 28</t>
  </si>
  <si>
    <t>DREAM-UA-051125-70094040</t>
  </si>
  <si>
    <t>Будівництво вуличного спортивного комплексу в Ужгородській спеціальній школі І - ІІІ ступенів Закарпатської обласної ради</t>
  </si>
  <si>
    <t>221025-6D149468</t>
  </si>
  <si>
    <t>Капітальний ремонт покрівлі Комунального закладу "Тячівський професійний ліцей" Закарпатської обласної ради за адресою: Закарпатська область, м. Тячів, вул.Нересенська, 32</t>
  </si>
  <si>
    <t>031025-8C963127</t>
  </si>
  <si>
    <t>Капітальний ремонт приміщень виробничого корпусу Комунального закладу "Хустський професійний коледж" Закарпатської обласної ради за адресою Закарпатська область, м.Хуст, вул. Небесної Сотні, 1  для створення навчально-практичного центру електротехнічного спрямування</t>
  </si>
  <si>
    <t>241025-D536EAF4</t>
  </si>
  <si>
    <t>Капітальний ремонт (благоустрій) території  Великоберезнянського ліцею з посиленою військово-фізичною підготовкою Закарпатської обласної ради та влаштування спортивних майданчиків (з виготовленням ПКД) за адресою: Ужгородський район, селище Великий Березний, вулиця Штефаника, 126.</t>
  </si>
  <si>
    <t>101025-2A76A8C2</t>
  </si>
  <si>
    <t>Реконструкція спортивних залів Закарпатського обласного палацу дитячої та юнацької творчості "ПАДІЮН" розташованих за адресою: місто Ужгород, Студентська набережна, будинок 8</t>
  </si>
  <si>
    <t>141025-14AFF49E</t>
  </si>
  <si>
    <t>"Нове будівництво багатофункціональних спортивних майданчиків на території Закарпатського обласного палацу дитячої та юнацької творчості "ПАДІЮН" розташованих за адресою: місто Ужгород,                         Студентська набережна, будинок 8"</t>
  </si>
  <si>
    <t>201025-2F4D8649</t>
  </si>
  <si>
    <t>Нове будівництво сверловини (з бурінням) Великоберезнянського ліцею з посиленою військово-фізичною підготовкою Закарпатської обласної ради (з виготовленням ПКД) за адресою: Ужгородський район, селище Великий Березний, вулиця Штефаника, 126</t>
  </si>
  <si>
    <t>211025-CC3BF14A</t>
  </si>
  <si>
    <t>«Створення інноваційного освітнього простору  НУШ "Школа майбутнього"».</t>
  </si>
  <si>
    <t>211025-E8B6C101</t>
  </si>
  <si>
    <t xml:space="preserve">_x000D_
Облаштування ігрових майданчиків та благоустрій території  у філії ,,Арніка" Комунальний заклад позашкільної освіти „Закарпатський обласний центр дитячої та юнацької творчості „ПАДІЮН” Закарпатської обласної ради _x000D_
</t>
  </si>
  <si>
    <t>231025-7EDDA8FA</t>
  </si>
  <si>
    <t>Реконструкція медпункту будівлі "Г"  Великоберезнянського ліцею з посиленою військово-фізичною підготовкою Закарпатської обласної ради  (з виготовленням ПКД) за адресою: Ужгородський район, селище Великий Березний, вулиця Штефаника, 126</t>
  </si>
  <si>
    <t>241025-0D8B187F</t>
  </si>
  <si>
    <t>Забезпечення закладів загальної середньої освіти засобами навчання та обладнання в межа реформи "Нова українська школа"</t>
  </si>
  <si>
    <t>241025-2EB6BAE5</t>
  </si>
  <si>
    <t>Забезпечення засобами навчання та обладнанням в межах впровадження реформи “Нова українська школа"” в Ужгородській  спеціальній школі І - ІІІ ступенів Закарпатської обласної ради</t>
  </si>
  <si>
    <t>241025-14F9E49A</t>
  </si>
  <si>
    <t>Капітальний ремонт вбудованого приміщення під кабінет загальнопрофесійної підготовки за адресою м.Хуст, вул.Свободи,1 Комунального закладу "Хустський професійний коледж" Закарпатської обласної ради</t>
  </si>
  <si>
    <t>241025-A43ECDB1</t>
  </si>
  <si>
    <t>Ремонт та модернізація актової зали КЗ "Свалявський професійний коледж" ЗОР</t>
  </si>
  <si>
    <t>261025-DE3A5B81</t>
  </si>
  <si>
    <t>Капітальний ремонт даху навчального корпусу (літера Б) Комунального закладу «Мукачівський професійний політехнічний коледж» Закарпатської обласної ради за адресою: Закарпатська область, м. Мукачево, вул. Кооперативна, 2</t>
  </si>
  <si>
    <t>DREAM-UA-121125-69752644</t>
  </si>
  <si>
    <t>Капітальний ремонт підвального приміщення для облаштування споруди цивільного захисту (укриття) з властивостями ПРУ філії ,,Арніка" КЗПО „Закарпатський обласний центр дитячої та юнацької творчості „ПАДІЮН” Закарпатської обласної ради</t>
  </si>
  <si>
    <t>290925-8AE89AD4</t>
  </si>
  <si>
    <t>Навчально-практичний центр харчових технологій КЗ «Свалявський професійний коледж" ЗОР»</t>
  </si>
  <si>
    <t>290925-48920754</t>
  </si>
  <si>
    <t>Капітальний ремонт спального корпусу літ.Б-2, розташованого за адресою : місто Хуст, вул.Карпатської Січі,48</t>
  </si>
  <si>
    <t>300925-0B9CE37D</t>
  </si>
  <si>
    <t>Капітальний ремонт будівель ЗП(ПТ)О «Виноградівський професійний коледж» для реалізації публічного інвестиційного проекту, спрямованого на забезпечення енергоефективності, безпеки та інклюзивності освітнього простору, за адресою Закарпатська область, Берегівський район, місто Виноградів вулиця Івана Франка будинок 116</t>
  </si>
  <si>
    <t>300925-8895BB14</t>
  </si>
  <si>
    <t>Модернізація майстерень і лабораторій закладів професійної та фахової передвищої освіти, забезпечення енергоефективності, безпеки та інклюзивності освітнього простору</t>
  </si>
  <si>
    <t>241025-9F465FBD</t>
  </si>
  <si>
    <t>Навчально-практичний центр з професії "Кухар, кондитер " Комунального закладу  "Мукачівський професійний аграрний ліцей імені Михайла Данканича" Закарпатської обласної ради</t>
  </si>
  <si>
    <t>251025-823896EF</t>
  </si>
  <si>
    <t>Капітальний ремонт будівлі навчального корпусу Комунального закладу «Перечинський професійний ліцей» Закарпатської обласної ради за адресою с.Сімер, вул.Будівельників 8.</t>
  </si>
  <si>
    <t>301025-BEC55720</t>
  </si>
  <si>
    <t>Забезпечення засобами навчання та обладнанням в межах впровадження реформи ,,Нова українська школа" в Ужгородському науковому ліцеї Закарпатської обласної ради</t>
  </si>
  <si>
    <t>231025-54CB08E4</t>
  </si>
  <si>
    <t>Навчально-практичний центр відновлювальної енергетики та електромонтерів «QUANTUM»</t>
  </si>
  <si>
    <t>311025-1D1135CB</t>
  </si>
  <si>
    <t>Безперешкодний доступ до якісної освіти - шкільні автобуси</t>
  </si>
  <si>
    <t>061025 - 4СС83В5С</t>
  </si>
  <si>
    <t>Охорона здоров'я</t>
  </si>
  <si>
    <t>260925-1436A9AD</t>
  </si>
  <si>
    <t>«Реконструкція будівлі літера «Д» (Реабілітаційний центр «Росинка») під створення стаціонарного психіатричного відділення комунального некомерційного підприємства «Обласна дитяча лікарня» Закарпатської обласної ради по вул. Франка Івана,43/1 м. Мукачево»</t>
  </si>
  <si>
    <t>Охорона здоров’я</t>
  </si>
  <si>
    <t>230925-DE2D3720</t>
  </si>
  <si>
    <t>Проект Капітального ремонту відділення інтенсивної терапії та операційного блоку КНП "ОКЦНН" ЗОР</t>
  </si>
  <si>
    <t>021125-965B3F2D</t>
  </si>
  <si>
    <t>Реконструкція частини будівлі корпусу "Г" з влаштуванням ліфта для мало мобільних груп населення КНП "Закарпатська обласна клінічна лікарня ім. А. Новака" ЗОР за адресою: м.Ужгород, вул. Капушанська, 22 Коригування</t>
  </si>
  <si>
    <t>121125-AC6D4FA0</t>
  </si>
  <si>
    <t>"Реконструкція частини будівлі корпусу "А" з влаштуванням ліфта для мало мобільних груп населення КНП "Закарпатська обласна клінічна лікарня ім. А. Новака" ЗОР за адресою: м. Ужгород, вул. Капушанська, 22" Коригування</t>
  </si>
  <si>
    <t>051125-3F83E74F</t>
  </si>
  <si>
    <t>"Капітальний ремонт частини приміщень та заміна ліфта лікувального корпусу (літера "Н") Комунального некомерційного підприємства «Обласний клінічний фтизіопульмонологічний лікувально–діагностичний центр» Закарпатської обласної ради по вул. Нахімова, 4 в м. Ужгород Закарпатської області" Коригування</t>
  </si>
  <si>
    <t>041125-991C0837</t>
  </si>
  <si>
    <t>4YOURSMILE - Рівний доступ до стоматологічної допомоги в транскордонному регіоні</t>
  </si>
  <si>
    <t>300925-10453D88</t>
  </si>
  <si>
    <t>Реконструкція приймального відділення (частина приміщень першого поверху)_x000D_ будинку під літерою "Г" комунального некомерційного підприємства "Обласна_x000D_ дитяча лікарня" Закарпатської обласної ради по вул. Франка Івана,43 м._x000D_ Мукачево (І черга)</t>
  </si>
  <si>
    <t>131025-93A45B99</t>
  </si>
  <si>
    <t>Співфінансування програми  Interreg VI-A NEXT Румунія-Україна 2021-2027 проекту MEDICUNITY – cohering for Better Treatment and Recovery in Zakarpattia and Maramures - Згуртованість для кращого лікування та відновлення на Закарпатті та в Марамуреші</t>
  </si>
  <si>
    <t>131025-8660DF88</t>
  </si>
  <si>
    <t>Cпільні дії щодо підвищення спроможності медико-діагностичних служб двох регіональних медичних закладів Люблінського воєводства і Закарпаття (CROSSDIAM)</t>
  </si>
  <si>
    <t>071125-F09D6513</t>
  </si>
  <si>
    <t>Реконструкція приміщень  хірургічного корпусу під рентген-операційну з встановленням ангіографічної системи Комунального некомерційного підприємства «Закарпатська обласна клінічна лікарня імені Андрія Новака» Закарпатської обласної ради за адресою: м. Ужгород, вул. Капушанська, 22»</t>
  </si>
  <si>
    <t>131025-DAE83A57</t>
  </si>
  <si>
    <t xml:space="preserve">Капітальний ремонт частини приміщень реабілітаційного відділення корпусу "Б" Комунального некомерційного підприємства "Закарпатська обласна клінічна лікарня імені Андрія Новака" Закарпатської обласної ради по вул. Капушанська, 22 в м. Ужгород_x000D_
</t>
  </si>
  <si>
    <t>011025-D3FBE49A</t>
  </si>
  <si>
    <t>Капітальний ремонт із заміною вікон і дверей у будівлях літ. "А", "А'" та "Б", що належать до майнового комплексу, розташованого за адресою: м. Ужгород, вул. Тімірязєва, 15А. Коригування</t>
  </si>
  <si>
    <t>201025-2CA09081</t>
  </si>
  <si>
    <t>Капітальний ремонт системи теплопостачання Комунального некомерційного підприємства "Закарпатська обласна клінічна лікарня імені Андрія Новака" Закарпатської обласної ради за адресою: м. Ужгород, вул. Капушанська, 22</t>
  </si>
  <si>
    <t>061125-80386633</t>
  </si>
  <si>
    <t>Капітальний ремонт системи вентиляції приміщень підвалу будівлі КЗ "Хустський базовий медичний фаховий коледж" ЗОР</t>
  </si>
  <si>
    <t>131025-ABE50A2E</t>
  </si>
  <si>
    <t>Капітальний ремонт зовнішньої системи теплопостачання , з влаштуванням модульної котельні за адресою: Берегівський район, с. Яноші, вул. Батозі №1</t>
  </si>
  <si>
    <t>151025-D17A262E</t>
  </si>
  <si>
    <t>Покращення кардіохірургічної допомоги жителям Закарпатської області</t>
  </si>
  <si>
    <t>250925-8F9753FF</t>
  </si>
  <si>
    <t>Будівництво сучасної поліклініки</t>
  </si>
  <si>
    <t>300925-E0B06B61</t>
  </si>
  <si>
    <t>300925-C038E53C</t>
  </si>
  <si>
    <t>"Реконструкція існуючого протирадіаційного укриття з розширенням, за рахунок  власних  підвальних  приміщень  у будівлі поліклініки (літери «А», «Б») комунального  некомерційного підприємства «Обласна дитяча лікарня» Закарпатської обласної  ради по вул. Франка Івана, 41, м. Мукачево"</t>
  </si>
  <si>
    <t>271025-45AB6EA0</t>
  </si>
  <si>
    <t>Всього по розпочатих ПІП</t>
  </si>
  <si>
    <t>Всього по нових ПІП</t>
  </si>
  <si>
    <t>Разом</t>
  </si>
  <si>
    <t>№ п/п</t>
  </si>
  <si>
    <t>Бал за пріоритезацією в єдиному проектному портфелі публічних інвестицій регіону</t>
  </si>
  <si>
    <t>Розподіл публічних інвестицій на підготовку та реалізацію публічних інвестиційних проектів та програм публічних інвестицій</t>
  </si>
  <si>
    <t>прогноз на 2026 рік</t>
  </si>
  <si>
    <t>прогноз на 2027 рік</t>
  </si>
  <si>
    <t>прогноз на 2028 рік</t>
  </si>
  <si>
    <t>разом</t>
  </si>
  <si>
    <t>Консолідований перелік</t>
  </si>
  <si>
    <t>131025-78D6A0E9</t>
  </si>
  <si>
    <t>211025-1DFD31A4</t>
  </si>
  <si>
    <t>Реконструкція реабілітаційного центру "Росинка" (частина будівлі літери "Б") комунального некомерційного підприємства "Обласна
дитяча лікарня" Закарпатської обласної ради по вул. Франка Івана,41 м. Мукачево"</t>
  </si>
  <si>
    <t>Унікальний ідентифікатор публічного інвестиційного проекту /
програми публічних інвестицій</t>
  </si>
  <si>
    <t>Назва публічного інвестиційного проекту   /             програми публічних інвестицій</t>
  </si>
  <si>
    <t>Сектор  / галузь</t>
  </si>
  <si>
    <t>Обласний бюджет</t>
  </si>
  <si>
    <t xml:space="preserve">«Реконструкція будівель та споруд об’єктів спортивної інфраструктури розташованих за адресою: місто Ужгород, вулиця Заньковецької, будинок 5»(4 черга будівництва)
</t>
  </si>
  <si>
    <t>Будівництво інформаційно- аналітичної сиcтеми "Ситуаційний центр Безпекове Закарпаття". Будівництво центру обробки даних. Встановлення відеоспостереження. Коригування</t>
  </si>
  <si>
    <t>Ліквідація аварійного стану даху філармонії</t>
  </si>
  <si>
    <t>Проведення ремонтних та протиаварійних робіт в приміщені фондосховищ 1 поверху на пам'ятці архітектури національного значення в якій знаходиться Закарпатський обласний художній музей ім. Й. Бокшая (будівля Жупанату 1809 рік пл. Жупанатська 3 охор. №070049, м. Ужгород)</t>
  </si>
  <si>
    <t xml:space="preserve"> Департамент культури облдержадміністрації</t>
  </si>
  <si>
    <t>Департамент інфраструктури, розвитку і утримання мережі автомобільних доріг загального користування місцевого значення облдержадміністрації</t>
  </si>
  <si>
    <t>Разом по нових ПІП по галузі "Культура та інформація"</t>
  </si>
  <si>
    <t>Разом по галузі "Культура та інформація"</t>
  </si>
  <si>
    <t>Департамент цивільного захисту та оборонної роботи облдержадміністрації</t>
  </si>
  <si>
    <t>Разом по нових ПІП галузі "Транспорт"</t>
  </si>
  <si>
    <t>Разом по галузі "Транспорт"</t>
  </si>
  <si>
    <t xml:space="preserve">Разом по нових ПІП галузі "Громадська безпека" </t>
  </si>
  <si>
    <t xml:space="preserve">Разом по галузі "Громадська безпека" </t>
  </si>
  <si>
    <t>Департамент соціального захисту населення облдержадміністрації</t>
  </si>
  <si>
    <t>Разом по нових ПІП галузі "Соціальна сфера"</t>
  </si>
  <si>
    <t>Разом по галузі "Соціальна сфера"</t>
  </si>
  <si>
    <t>Управління житлово - комунального господарства та енергозбереження облдержадміністрації</t>
  </si>
  <si>
    <t>Разом по галузі "Муніципальна інфраструктура та послуги"</t>
  </si>
  <si>
    <t>Разом по галузі "Довкілля"</t>
  </si>
  <si>
    <t>Департамент екології та природних ресурсів облдержадміністрації</t>
  </si>
  <si>
    <t>Разом по нових ПІП галузі "Спорта та фізичне виховання"</t>
  </si>
  <si>
    <t>Разом по галузі "Спорт та фізичне виховання"</t>
  </si>
  <si>
    <t>Разом по розпочатих ПІП галузі "Освіта і наука"</t>
  </si>
  <si>
    <t>Департамент освіти і науки, молоді та спорту облдержадміністрації</t>
  </si>
  <si>
    <t>Разом по нових ПІП галузі "Освіта і наука"</t>
  </si>
  <si>
    <t>Разом по галузі "Освіта і наука"</t>
  </si>
  <si>
    <t>Департамент охорони здоров'я облдержадміністрації</t>
  </si>
  <si>
    <t>Департамент економічного та регіонального розвитку облдержадміністрації</t>
  </si>
  <si>
    <t>Разом по розпочатих ПІП галузі "Охорона здоро'я"</t>
  </si>
  <si>
    <t>Разом по нових ПІП галузі "Охорона здоров'я"</t>
  </si>
  <si>
    <t>Разом по галузі "Охорона здоров'я"</t>
  </si>
  <si>
    <t>Закарпатська обласна рада</t>
  </si>
  <si>
    <t>публічних інвестиційних проектів та програм публічних інвестицій єдиного проектного портфеля публічних інвестицій регіону  і розподіл публічних інвестицій на їх підготовку та реалізацію на 2026 -2028 роки у розрізі джерел і механізмів фінансового забезпечення (в редакції від 26.11.2025)</t>
  </si>
  <si>
    <t>Модернізація, зміцнення матеріально-технічної бази, розвиток інфраструктури закладів загальної середньої та дошкільної освіти Закарпатської області на 2026-2028 роки («Будівництво блоків А, Б, В та котельні загальноосвітньої школи І-ІІІ ст. по вул. Фрідєшівська, 16 в смт. Кольчино Мукачівського р-ну Закарпатської області.» Коригування»)</t>
  </si>
  <si>
    <t xml:space="preserve">міжбюджетні трансферти з інших місцевих бюджетів, обласний бюджет </t>
  </si>
  <si>
    <t>Закарпатська обласна рада, Департамент освіти і науки, молоді та спорту облдержадміністрації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</si>
</sst>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1" x14ac:knownFonts="1">
    <font>
      <sz val="11"/>
      <name val="Calibri"/>
      <scheme val="minor"/>
    </font>
    <font>
      <sz val="13"/>
      <name val="Times New Roman"/>
      <family val="1"/>
      <charset val="204"/>
    </font>
    <font>
      <sz val="11"/>
      <color theme="1"/>
      <name val="Calibri"/>
      <family val="2"/>
      <scheme val="minor"/>
    </font>
    <font>
      <sz val="12"/>
      <name val="Calibri"/>
      <family val="2"/>
      <charset val="204"/>
    </font>
    <font>
      <sz val="12"/>
      <name val="Calibri"/>
      <family val="2"/>
      <charset val="204"/>
      <scheme val="minor"/>
    </font>
    <font>
      <b/>
      <sz val="14"/>
      <name val="Times New Roman"/>
      <family val="1"/>
      <charset val="204"/>
    </font>
    <font>
      <sz val="14"/>
      <color rgb="FF000000"/>
      <name val="Times New Roman"/>
      <family val="1"/>
      <charset val="204"/>
    </font>
    <font>
      <sz val="14"/>
      <name val="Times New Roman"/>
      <family val="1"/>
      <charset val="204"/>
    </font>
    <font>
      <sz val="14"/>
      <color theme="1"/>
      <name val="Times New Roman"/>
      <family val="1"/>
      <charset val="204"/>
    </font>
    <font>
      <b/>
      <sz val="12"/>
      <name val="Calibri"/>
      <family val="2"/>
      <charset val="204"/>
      <scheme val="minor"/>
    </font>
    <font>
      <b/>
      <sz val="14"/>
      <color theme="1"/>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67">
    <xf numFmtId="0" fontId="0" fillId="0" borderId="0" xfId="0"/>
    <xf numFmtId="0" fontId="0" fillId="2" borderId="0" xfId="0" applyFill="1"/>
    <xf numFmtId="164" fontId="6" fillId="0" borderId="1" xfId="0" applyNumberFormat="1" applyFont="1" applyBorder="1" applyAlignment="1">
      <alignment horizontal="center" vertical="center" wrapText="1"/>
    </xf>
    <xf numFmtId="164" fontId="7" fillId="0" borderId="1" xfId="0" applyNumberFormat="1" applyFont="1" applyBorder="1"/>
    <xf numFmtId="164" fontId="6" fillId="0" borderId="1" xfId="0" applyNumberFormat="1" applyFont="1" applyBorder="1" applyAlignment="1">
      <alignment horizontal="left" vertical="center" wrapText="1"/>
    </xf>
    <xf numFmtId="164" fontId="6" fillId="0" borderId="1" xfId="0" applyNumberFormat="1" applyFont="1" applyBorder="1" applyAlignment="1">
      <alignment horizontal="right" vertical="center" wrapText="1"/>
    </xf>
    <xf numFmtId="164" fontId="7" fillId="0" borderId="1" xfId="0" applyNumberFormat="1" applyFont="1" applyBorder="1" applyAlignment="1">
      <alignment vertical="center" wrapText="1"/>
    </xf>
    <xf numFmtId="164" fontId="6" fillId="0" borderId="1" xfId="0" applyNumberFormat="1" applyFont="1" applyBorder="1" applyAlignment="1">
      <alignment horizontal="left" vertical="top" wrapText="1"/>
    </xf>
    <xf numFmtId="164" fontId="6" fillId="2" borderId="1" xfId="0" applyNumberFormat="1" applyFont="1" applyFill="1" applyBorder="1" applyAlignment="1">
      <alignment horizontal="center" vertical="center" wrapText="1"/>
    </xf>
    <xf numFmtId="164" fontId="6" fillId="2" borderId="1" xfId="0" applyNumberFormat="1" applyFont="1" applyFill="1" applyBorder="1" applyAlignment="1">
      <alignment horizontal="left" vertical="top" wrapText="1"/>
    </xf>
    <xf numFmtId="164" fontId="7" fillId="2" borderId="1" xfId="0" applyNumberFormat="1" applyFont="1" applyFill="1" applyBorder="1" applyAlignment="1">
      <alignment vertical="center" wrapText="1"/>
    </xf>
    <xf numFmtId="164" fontId="7" fillId="0" borderId="1" xfId="0" applyNumberFormat="1" applyFont="1" applyBorder="1" applyAlignment="1">
      <alignment horizontal="center" vertical="center"/>
    </xf>
    <xf numFmtId="164" fontId="6" fillId="0" borderId="1" xfId="0" applyNumberFormat="1" applyFont="1" applyBorder="1" applyAlignment="1">
      <alignment vertical="center" wrapText="1"/>
    </xf>
    <xf numFmtId="164" fontId="8" fillId="0" borderId="1" xfId="0" applyNumberFormat="1" applyFont="1" applyBorder="1" applyAlignment="1">
      <alignment horizontal="center" vertical="center" wrapText="1"/>
    </xf>
    <xf numFmtId="164" fontId="8" fillId="0" borderId="1" xfId="0" applyNumberFormat="1" applyFont="1" applyBorder="1"/>
    <xf numFmtId="164" fontId="8" fillId="0" borderId="1" xfId="0" applyNumberFormat="1" applyFont="1" applyBorder="1" applyAlignment="1">
      <alignment vertical="center" wrapText="1"/>
    </xf>
    <xf numFmtId="164" fontId="8" fillId="0" borderId="1" xfId="0" applyNumberFormat="1" applyFont="1" applyBorder="1" applyAlignment="1">
      <alignment horizontal="right" vertical="center" wrapText="1"/>
    </xf>
    <xf numFmtId="164" fontId="8" fillId="0" borderId="1"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6" fillId="2" borderId="1" xfId="0" applyNumberFormat="1" applyFont="1" applyFill="1" applyBorder="1" applyAlignment="1">
      <alignment horizontal="right" vertical="center" wrapText="1"/>
    </xf>
    <xf numFmtId="164" fontId="6" fillId="0" borderId="1" xfId="1" applyNumberFormat="1" applyFont="1" applyBorder="1" applyAlignment="1">
      <alignment horizontal="center" vertical="center" wrapText="1"/>
    </xf>
    <xf numFmtId="164" fontId="8" fillId="2" borderId="1" xfId="1" applyNumberFormat="1" applyFont="1" applyFill="1" applyBorder="1" applyAlignment="1">
      <alignment vertical="center" wrapText="1"/>
    </xf>
    <xf numFmtId="164" fontId="8" fillId="0" borderId="1" xfId="1" applyNumberFormat="1" applyFont="1" applyBorder="1" applyAlignment="1">
      <alignment horizontal="center" vertical="center" wrapText="1"/>
    </xf>
    <xf numFmtId="164" fontId="6" fillId="2" borderId="1" xfId="1" applyNumberFormat="1" applyFont="1" applyFill="1" applyBorder="1" applyAlignment="1">
      <alignment vertical="center" wrapText="1"/>
    </xf>
    <xf numFmtId="164" fontId="6" fillId="2" borderId="1" xfId="1" applyNumberFormat="1" applyFont="1" applyFill="1" applyBorder="1" applyAlignment="1">
      <alignment horizontal="center" vertical="center" wrapText="1"/>
    </xf>
    <xf numFmtId="164" fontId="7" fillId="0" borderId="1" xfId="0" applyNumberFormat="1" applyFont="1" applyBorder="1" applyAlignment="1">
      <alignment horizontal="left" vertical="top"/>
    </xf>
    <xf numFmtId="164" fontId="7" fillId="0" borderId="1" xfId="0" applyNumberFormat="1" applyFont="1" applyBorder="1" applyAlignment="1">
      <alignment horizontal="center"/>
    </xf>
    <xf numFmtId="164" fontId="5" fillId="0" borderId="1" xfId="0" applyNumberFormat="1" applyFont="1" applyBorder="1" applyAlignment="1">
      <alignment horizontal="left" vertical="top"/>
    </xf>
    <xf numFmtId="164" fontId="5" fillId="0" borderId="1" xfId="0" applyNumberFormat="1" applyFont="1" applyBorder="1"/>
    <xf numFmtId="164" fontId="7" fillId="0" borderId="1" xfId="0" applyNumberFormat="1" applyFont="1" applyBorder="1" applyAlignment="1">
      <alignment horizontal="center" vertical="center" wrapText="1"/>
    </xf>
    <xf numFmtId="164" fontId="6" fillId="2" borderId="1" xfId="0" applyNumberFormat="1" applyFont="1" applyFill="1" applyBorder="1" applyAlignment="1">
      <alignment horizontal="left" vertical="center" wrapText="1"/>
    </xf>
    <xf numFmtId="164" fontId="8" fillId="0" borderId="1" xfId="1" applyNumberFormat="1" applyFont="1" applyBorder="1" applyAlignment="1">
      <alignment horizontal="left" vertical="center" wrapText="1"/>
    </xf>
    <xf numFmtId="164" fontId="8" fillId="2" borderId="1" xfId="1" applyNumberFormat="1" applyFont="1" applyFill="1" applyBorder="1" applyAlignment="1">
      <alignment horizontal="center" vertical="center" wrapText="1"/>
    </xf>
    <xf numFmtId="164" fontId="8" fillId="2" borderId="1" xfId="0" applyNumberFormat="1" applyFont="1" applyFill="1" applyBorder="1" applyAlignment="1">
      <alignment horizontal="left" vertical="center" wrapText="1"/>
    </xf>
    <xf numFmtId="164" fontId="8" fillId="2" borderId="1" xfId="0" applyNumberFormat="1" applyFont="1" applyFill="1" applyBorder="1" applyAlignment="1">
      <alignment horizontal="center" vertical="center" wrapText="1"/>
    </xf>
    <xf numFmtId="164" fontId="8" fillId="0" borderId="1" xfId="0" applyNumberFormat="1" applyFont="1" applyBorder="1" applyAlignment="1">
      <alignment horizontal="left" vertical="center" wrapText="1"/>
    </xf>
    <xf numFmtId="164" fontId="8" fillId="2" borderId="1" xfId="0" applyNumberFormat="1" applyFont="1" applyFill="1" applyBorder="1" applyAlignment="1">
      <alignment vertical="center" wrapText="1"/>
    </xf>
    <xf numFmtId="164" fontId="8" fillId="2" borderId="1" xfId="0" applyNumberFormat="1" applyFont="1" applyFill="1" applyBorder="1" applyAlignment="1">
      <alignment horizontal="right" vertical="center" wrapText="1"/>
    </xf>
    <xf numFmtId="164" fontId="7" fillId="0" borderId="1" xfId="0" applyNumberFormat="1" applyFont="1" applyBorder="1" applyAlignment="1">
      <alignment vertical="top"/>
    </xf>
    <xf numFmtId="164" fontId="0" fillId="0" borderId="0" xfId="0" applyNumberFormat="1"/>
    <xf numFmtId="164" fontId="7" fillId="0" borderId="0" xfId="0" applyNumberFormat="1" applyFont="1"/>
    <xf numFmtId="164" fontId="1" fillId="0" borderId="0" xfId="0" applyNumberFormat="1" applyFont="1" applyAlignment="1">
      <alignment horizontal="left" vertical="center"/>
    </xf>
    <xf numFmtId="164" fontId="9" fillId="0" borderId="0" xfId="0" applyNumberFormat="1" applyFont="1" applyAlignment="1">
      <alignment horizontal="center" vertical="center"/>
    </xf>
    <xf numFmtId="164" fontId="7" fillId="0" borderId="1" xfId="0" applyNumberFormat="1" applyFont="1" applyBorder="1" applyAlignment="1">
      <alignment horizontal="left" vertical="center" wrapText="1"/>
    </xf>
    <xf numFmtId="164" fontId="7" fillId="0" borderId="1" xfId="0" applyNumberFormat="1" applyFont="1" applyBorder="1" applyAlignment="1">
      <alignment wrapText="1"/>
    </xf>
    <xf numFmtId="1" fontId="6" fillId="0" borderId="1" xfId="0" applyNumberFormat="1" applyFont="1" applyBorder="1" applyAlignment="1">
      <alignment horizontal="center" vertical="center" wrapText="1"/>
    </xf>
    <xf numFmtId="1" fontId="6" fillId="2" borderId="1" xfId="0" applyNumberFormat="1" applyFont="1" applyFill="1" applyBorder="1" applyAlignment="1">
      <alignment horizontal="center" vertical="center" wrapText="1"/>
    </xf>
    <xf numFmtId="1" fontId="8" fillId="0" borderId="1" xfId="0" applyNumberFormat="1" applyFont="1" applyBorder="1" applyAlignment="1">
      <alignment horizontal="center" vertical="center" wrapText="1"/>
    </xf>
    <xf numFmtId="1" fontId="6" fillId="0" borderId="1" xfId="1" applyNumberFormat="1" applyFont="1" applyBorder="1" applyAlignment="1">
      <alignment horizontal="center" vertical="center" wrapText="1"/>
    </xf>
    <xf numFmtId="1" fontId="8" fillId="0" borderId="1" xfId="0" applyNumberFormat="1" applyFont="1" applyBorder="1" applyAlignment="1">
      <alignment horizontal="center" vertical="center"/>
    </xf>
    <xf numFmtId="1" fontId="6" fillId="0" borderId="1" xfId="0" applyNumberFormat="1" applyFont="1" applyBorder="1" applyAlignment="1">
      <alignment vertical="center" wrapText="1"/>
    </xf>
    <xf numFmtId="164" fontId="5" fillId="0" borderId="1" xfId="0" applyNumberFormat="1" applyFont="1" applyBorder="1" applyAlignment="1">
      <alignment horizontal="left" vertical="top"/>
    </xf>
    <xf numFmtId="164" fontId="7" fillId="0" borderId="1" xfId="0" applyNumberFormat="1" applyFont="1" applyBorder="1"/>
    <xf numFmtId="164" fontId="5" fillId="0" borderId="1" xfId="0" applyNumberFormat="1" applyFont="1" applyBorder="1" applyAlignment="1">
      <alignment horizontal="center" vertical="center"/>
    </xf>
    <xf numFmtId="164" fontId="6" fillId="0" borderId="1" xfId="0" applyNumberFormat="1" applyFont="1" applyBorder="1" applyAlignment="1">
      <alignment horizontal="center" vertical="center" wrapText="1"/>
    </xf>
    <xf numFmtId="164" fontId="7" fillId="0" borderId="1" xfId="0" applyNumberFormat="1" applyFont="1" applyBorder="1" applyAlignment="1">
      <alignment horizontal="left" vertical="top"/>
    </xf>
    <xf numFmtId="164" fontId="6" fillId="0" borderId="1" xfId="0" applyNumberFormat="1" applyFont="1" applyBorder="1" applyAlignment="1">
      <alignment horizontal="right" vertical="center" wrapText="1"/>
    </xf>
    <xf numFmtId="164" fontId="8" fillId="0" borderId="1" xfId="0" applyNumberFormat="1" applyFont="1" applyBorder="1"/>
    <xf numFmtId="164" fontId="5" fillId="0" borderId="1" xfId="0" applyNumberFormat="1" applyFont="1" applyBorder="1" applyAlignment="1">
      <alignment horizontal="center"/>
    </xf>
    <xf numFmtId="164" fontId="10" fillId="0" borderId="1" xfId="0" applyNumberFormat="1" applyFont="1" applyBorder="1" applyAlignment="1">
      <alignment horizontal="center"/>
    </xf>
    <xf numFmtId="164" fontId="8" fillId="0" borderId="1" xfId="0" applyNumberFormat="1" applyFont="1" applyBorder="1" applyAlignment="1">
      <alignment horizontal="center" vertical="center" wrapText="1"/>
    </xf>
    <xf numFmtId="164" fontId="7" fillId="0" borderId="1" xfId="0" applyNumberFormat="1" applyFont="1" applyBorder="1" applyAlignment="1">
      <alignment wrapText="1"/>
    </xf>
    <xf numFmtId="0" fontId="3" fillId="0" borderId="0" xfId="0" applyFont="1" applyAlignment="1">
      <alignment horizontal="left" vertical="top"/>
    </xf>
    <xf numFmtId="164" fontId="4" fillId="0" borderId="0" xfId="0" applyNumberFormat="1" applyFont="1" applyAlignment="1">
      <alignment horizontal="left" vertical="top" wrapText="1"/>
    </xf>
    <xf numFmtId="164" fontId="5" fillId="0" borderId="0" xfId="0" applyNumberFormat="1" applyFont="1" applyAlignment="1">
      <alignment horizontal="center" vertical="center"/>
    </xf>
    <xf numFmtId="164" fontId="7" fillId="0" borderId="0" xfId="0" applyNumberFormat="1" applyFont="1" applyAlignment="1">
      <alignment horizontal="center" wrapText="1"/>
    </xf>
    <xf numFmtId="164" fontId="7" fillId="0" borderId="1" xfId="0" applyNumberFormat="1" applyFont="1" applyBorder="1" applyAlignment="1">
      <alignment horizontal="center" vertical="center" wrapText="1"/>
    </xf>
  </cellXfs>
  <cellStyles count="2">
    <cellStyle name="Звичайний" xfId="0" builtinId="0"/>
    <cellStyle name="Звичайний 2" xfId="1" xr:uid="{00000000-0005-0000-0000-00000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63"/>
  <sheetViews>
    <sheetView tabSelected="1" view="pageBreakPreview" zoomScale="55" zoomScaleNormal="100" zoomScaleSheetLayoutView="55" workbookViewId="0">
      <selection activeCell="T20" sqref="T20"/>
    </sheetView>
  </sheetViews>
  <sheetFormatPr defaultColWidth="11.28515625" defaultRowHeight="15" customHeight="1" x14ac:dyDescent="0.25"/>
  <cols>
    <col min="1" max="1" width="6.140625" customWidth="1"/>
    <col min="2" max="2" width="17.42578125" customWidth="1"/>
    <col min="3" max="3" width="56.28515625" customWidth="1"/>
    <col min="4" max="4" width="16" customWidth="1"/>
    <col min="5" max="5" width="17.140625" customWidth="1"/>
    <col min="6" max="6" width="14" customWidth="1"/>
    <col min="7" max="7" width="14.42578125" customWidth="1"/>
    <col min="8" max="8" width="16.28515625" customWidth="1"/>
    <col min="9" max="9" width="16.5703125" customWidth="1"/>
    <col min="10" max="10" width="17.28515625" customWidth="1"/>
    <col min="11" max="11" width="30.5703125" customWidth="1"/>
  </cols>
  <sheetData>
    <row r="1" spans="1:11" ht="15.75" x14ac:dyDescent="0.25">
      <c r="H1" s="62"/>
      <c r="I1" s="62"/>
      <c r="J1" s="62"/>
      <c r="K1" s="62"/>
    </row>
    <row r="2" spans="1:11" ht="17.25" customHeight="1" x14ac:dyDescent="0.25">
      <c r="A2" s="39"/>
      <c r="B2" s="39"/>
      <c r="C2" s="39"/>
      <c r="D2" s="39"/>
      <c r="E2" s="39"/>
      <c r="F2" s="39"/>
      <c r="G2" s="39"/>
      <c r="H2" s="63"/>
      <c r="I2" s="63"/>
      <c r="J2" s="63"/>
      <c r="K2" s="63"/>
    </row>
    <row r="3" spans="1:11" ht="54" customHeight="1" x14ac:dyDescent="0.25">
      <c r="A3" s="39"/>
      <c r="B3" s="39"/>
      <c r="C3" s="39"/>
      <c r="D3" s="39"/>
      <c r="E3" s="39"/>
      <c r="F3" s="39"/>
      <c r="G3" s="39"/>
      <c r="H3" s="63"/>
      <c r="I3" s="63"/>
      <c r="J3" s="63"/>
      <c r="K3" s="63"/>
    </row>
    <row r="4" spans="1:11" ht="21" customHeight="1" x14ac:dyDescent="0.3">
      <c r="A4" s="40"/>
      <c r="B4" s="40"/>
      <c r="C4" s="64" t="s">
        <v>216</v>
      </c>
      <c r="D4" s="64"/>
      <c r="E4" s="64"/>
      <c r="F4" s="64"/>
      <c r="G4" s="64"/>
      <c r="H4" s="64"/>
      <c r="I4" s="64"/>
      <c r="J4" s="40"/>
      <c r="K4" s="40"/>
    </row>
    <row r="5" spans="1:11" ht="23.25" customHeight="1" x14ac:dyDescent="0.25">
      <c r="A5" s="65" t="s">
        <v>256</v>
      </c>
      <c r="B5" s="65"/>
      <c r="C5" s="65"/>
      <c r="D5" s="65"/>
      <c r="E5" s="65"/>
      <c r="F5" s="65"/>
      <c r="G5" s="65"/>
      <c r="H5" s="65"/>
      <c r="I5" s="65"/>
      <c r="J5" s="65"/>
      <c r="K5" s="65"/>
    </row>
    <row r="6" spans="1:11" ht="23.25" customHeight="1" x14ac:dyDescent="0.25">
      <c r="A6" s="65"/>
      <c r="B6" s="65"/>
      <c r="C6" s="65"/>
      <c r="D6" s="65"/>
      <c r="E6" s="65"/>
      <c r="F6" s="65"/>
      <c r="G6" s="65"/>
      <c r="H6" s="65"/>
      <c r="I6" s="65"/>
      <c r="J6" s="65"/>
      <c r="K6" s="65"/>
    </row>
    <row r="7" spans="1:11" ht="16.5" customHeight="1" x14ac:dyDescent="0.25">
      <c r="A7" s="41"/>
      <c r="B7" s="39"/>
      <c r="C7" s="39"/>
      <c r="D7" s="39"/>
      <c r="E7" s="39"/>
      <c r="F7" s="39"/>
      <c r="G7" s="39"/>
      <c r="H7" s="39"/>
      <c r="I7" s="39"/>
      <c r="J7" s="39"/>
      <c r="K7" s="42" t="s">
        <v>70</v>
      </c>
    </row>
    <row r="8" spans="1:11" ht="75" customHeight="1" x14ac:dyDescent="0.25">
      <c r="A8" s="54" t="s">
        <v>209</v>
      </c>
      <c r="B8" s="54" t="s">
        <v>220</v>
      </c>
      <c r="C8" s="54" t="s">
        <v>221</v>
      </c>
      <c r="D8" s="54" t="s">
        <v>222</v>
      </c>
      <c r="E8" s="54" t="s">
        <v>210</v>
      </c>
      <c r="F8" s="66" t="s">
        <v>211</v>
      </c>
      <c r="G8" s="66"/>
      <c r="H8" s="66"/>
      <c r="I8" s="66"/>
      <c r="J8" s="54" t="s">
        <v>6</v>
      </c>
      <c r="K8" s="54" t="s">
        <v>7</v>
      </c>
    </row>
    <row r="9" spans="1:11" ht="114.75" customHeight="1" x14ac:dyDescent="0.25">
      <c r="A9" s="54"/>
      <c r="B9" s="54"/>
      <c r="C9" s="54"/>
      <c r="D9" s="54"/>
      <c r="E9" s="54"/>
      <c r="F9" s="2" t="s">
        <v>212</v>
      </c>
      <c r="G9" s="2" t="s">
        <v>213</v>
      </c>
      <c r="H9" s="2" t="s">
        <v>214</v>
      </c>
      <c r="I9" s="2" t="s">
        <v>215</v>
      </c>
      <c r="J9" s="54"/>
      <c r="K9" s="54"/>
    </row>
    <row r="10" spans="1:11" ht="24.75" customHeight="1" x14ac:dyDescent="0.25">
      <c r="A10" s="53" t="s">
        <v>4</v>
      </c>
      <c r="B10" s="53"/>
      <c r="C10" s="53"/>
      <c r="D10" s="53"/>
      <c r="E10" s="53"/>
      <c r="F10" s="53"/>
      <c r="G10" s="53"/>
      <c r="H10" s="53"/>
      <c r="I10" s="53"/>
      <c r="J10" s="53"/>
      <c r="K10" s="53"/>
    </row>
    <row r="11" spans="1:11" ht="18.75" x14ac:dyDescent="0.3">
      <c r="A11" s="54" t="s">
        <v>0</v>
      </c>
      <c r="B11" s="52"/>
      <c r="C11" s="52"/>
      <c r="D11" s="52"/>
      <c r="E11" s="52"/>
      <c r="F11" s="52"/>
      <c r="G11" s="52"/>
      <c r="H11" s="52"/>
      <c r="I11" s="52"/>
      <c r="J11" s="52"/>
      <c r="K11" s="52"/>
    </row>
    <row r="12" spans="1:11" x14ac:dyDescent="0.25">
      <c r="A12" s="56"/>
      <c r="B12" s="56"/>
      <c r="C12" s="56" t="s">
        <v>1</v>
      </c>
      <c r="D12" s="56"/>
      <c r="E12" s="56"/>
      <c r="F12" s="54"/>
      <c r="G12" s="54"/>
      <c r="H12" s="54"/>
      <c r="I12" s="54"/>
      <c r="J12" s="54"/>
      <c r="K12" s="56"/>
    </row>
    <row r="13" spans="1:11" ht="10.5" customHeight="1" x14ac:dyDescent="0.25">
      <c r="A13" s="52"/>
      <c r="B13" s="52"/>
      <c r="C13" s="52"/>
      <c r="D13" s="52"/>
      <c r="E13" s="52"/>
      <c r="F13" s="52"/>
      <c r="G13" s="52"/>
      <c r="H13" s="52"/>
      <c r="I13" s="52"/>
      <c r="J13" s="52"/>
      <c r="K13" s="52"/>
    </row>
    <row r="14" spans="1:11" ht="18.75" x14ac:dyDescent="0.3">
      <c r="A14" s="54" t="s">
        <v>2</v>
      </c>
      <c r="B14" s="52"/>
      <c r="C14" s="52"/>
      <c r="D14" s="52"/>
      <c r="E14" s="52"/>
      <c r="F14" s="52"/>
      <c r="G14" s="52"/>
      <c r="H14" s="52"/>
      <c r="I14" s="52"/>
      <c r="J14" s="52"/>
      <c r="K14" s="52"/>
    </row>
    <row r="15" spans="1:11" ht="131.25" customHeight="1" x14ac:dyDescent="0.25">
      <c r="A15" s="50">
        <v>1</v>
      </c>
      <c r="B15" s="2" t="s">
        <v>3</v>
      </c>
      <c r="C15" s="7" t="s">
        <v>227</v>
      </c>
      <c r="D15" s="2" t="s">
        <v>4</v>
      </c>
      <c r="E15" s="5"/>
      <c r="F15" s="2">
        <v>4000</v>
      </c>
      <c r="G15" s="2">
        <v>0</v>
      </c>
      <c r="H15" s="2">
        <v>0</v>
      </c>
      <c r="I15" s="2">
        <f>F15+G15+H15</f>
        <v>4000</v>
      </c>
      <c r="J15" s="2" t="s">
        <v>223</v>
      </c>
      <c r="K15" s="2" t="s">
        <v>228</v>
      </c>
    </row>
    <row r="16" spans="1:11" ht="70.5" customHeight="1" x14ac:dyDescent="0.25">
      <c r="A16" s="50">
        <v>2</v>
      </c>
      <c r="B16" s="2" t="s">
        <v>5</v>
      </c>
      <c r="C16" s="12" t="s">
        <v>226</v>
      </c>
      <c r="D16" s="2" t="s">
        <v>4</v>
      </c>
      <c r="E16" s="5"/>
      <c r="F16" s="2">
        <v>1000</v>
      </c>
      <c r="G16" s="2">
        <v>7000</v>
      </c>
      <c r="H16" s="2">
        <v>5000</v>
      </c>
      <c r="I16" s="2">
        <f t="shared" ref="I16" si="0">F16+G16+H16</f>
        <v>13000</v>
      </c>
      <c r="J16" s="2" t="s">
        <v>223</v>
      </c>
      <c r="K16" s="2" t="s">
        <v>228</v>
      </c>
    </row>
    <row r="17" spans="1:11" ht="47.25" customHeight="1" x14ac:dyDescent="0.3">
      <c r="A17" s="52" t="s">
        <v>230</v>
      </c>
      <c r="B17" s="52"/>
      <c r="C17" s="52"/>
      <c r="D17" s="3"/>
      <c r="E17" s="3"/>
      <c r="F17" s="11">
        <f>SUM(F15:F16)</f>
        <v>5000</v>
      </c>
      <c r="G17" s="11">
        <f>SUM(G15:G16)</f>
        <v>7000</v>
      </c>
      <c r="H17" s="11">
        <f>SUM(H15:H16)</f>
        <v>5000</v>
      </c>
      <c r="I17" s="11">
        <f>SUM(I15:I16)</f>
        <v>17000</v>
      </c>
      <c r="J17" s="3"/>
      <c r="K17" s="3"/>
    </row>
    <row r="18" spans="1:11" ht="39" customHeight="1" x14ac:dyDescent="0.3">
      <c r="A18" s="52" t="s">
        <v>231</v>
      </c>
      <c r="B18" s="52"/>
      <c r="C18" s="52"/>
      <c r="D18" s="52"/>
      <c r="E18" s="3"/>
      <c r="F18" s="11">
        <f t="shared" ref="F18:I18" si="1">F17</f>
        <v>5000</v>
      </c>
      <c r="G18" s="11">
        <f t="shared" si="1"/>
        <v>7000</v>
      </c>
      <c r="H18" s="11">
        <f t="shared" si="1"/>
        <v>5000</v>
      </c>
      <c r="I18" s="11">
        <f t="shared" si="1"/>
        <v>17000</v>
      </c>
      <c r="J18" s="3"/>
      <c r="K18" s="3"/>
    </row>
    <row r="19" spans="1:11" ht="24.75" customHeight="1" x14ac:dyDescent="0.3">
      <c r="A19" s="58" t="s">
        <v>8</v>
      </c>
      <c r="B19" s="58"/>
      <c r="C19" s="58"/>
      <c r="D19" s="58"/>
      <c r="E19" s="58"/>
      <c r="F19" s="58"/>
      <c r="G19" s="58"/>
      <c r="H19" s="58"/>
      <c r="I19" s="58"/>
      <c r="J19" s="58"/>
      <c r="K19" s="58"/>
    </row>
    <row r="20" spans="1:11" ht="42" customHeight="1" x14ac:dyDescent="0.3">
      <c r="A20" s="54" t="s">
        <v>0</v>
      </c>
      <c r="B20" s="52"/>
      <c r="C20" s="52"/>
      <c r="D20" s="52"/>
      <c r="E20" s="52"/>
      <c r="F20" s="52"/>
      <c r="G20" s="52"/>
      <c r="H20" s="52"/>
      <c r="I20" s="52"/>
      <c r="J20" s="52"/>
      <c r="K20" s="52"/>
    </row>
    <row r="21" spans="1:11" ht="146.25" customHeight="1" x14ac:dyDescent="0.25">
      <c r="A21" s="45">
        <v>1</v>
      </c>
      <c r="B21" s="2" t="s">
        <v>59</v>
      </c>
      <c r="C21" s="4" t="s">
        <v>60</v>
      </c>
      <c r="D21" s="2" t="s">
        <v>8</v>
      </c>
      <c r="E21" s="5"/>
      <c r="F21" s="2">
        <v>25000</v>
      </c>
      <c r="G21" s="2">
        <v>2000</v>
      </c>
      <c r="H21" s="2">
        <v>2000</v>
      </c>
      <c r="I21" s="2">
        <f>F21+G21+H21</f>
        <v>29000</v>
      </c>
      <c r="J21" s="2" t="s">
        <v>223</v>
      </c>
      <c r="K21" s="2" t="s">
        <v>229</v>
      </c>
    </row>
    <row r="22" spans="1:11" ht="30" customHeight="1" x14ac:dyDescent="0.3">
      <c r="A22" s="54" t="s">
        <v>2</v>
      </c>
      <c r="B22" s="52"/>
      <c r="C22" s="52"/>
      <c r="D22" s="52"/>
      <c r="E22" s="52"/>
      <c r="F22" s="52"/>
      <c r="G22" s="52"/>
      <c r="H22" s="52"/>
      <c r="I22" s="52"/>
      <c r="J22" s="52"/>
      <c r="K22" s="52"/>
    </row>
    <row r="23" spans="1:11" ht="147" customHeight="1" x14ac:dyDescent="0.25">
      <c r="A23" s="45">
        <v>1</v>
      </c>
      <c r="B23" s="2" t="s">
        <v>9</v>
      </c>
      <c r="C23" s="4" t="s">
        <v>10</v>
      </c>
      <c r="D23" s="2" t="s">
        <v>8</v>
      </c>
      <c r="E23" s="6"/>
      <c r="F23" s="2">
        <v>0</v>
      </c>
      <c r="G23" s="2">
        <v>10000</v>
      </c>
      <c r="H23" s="2">
        <v>13000</v>
      </c>
      <c r="I23" s="2">
        <f>F23+G23+H23</f>
        <v>23000</v>
      </c>
      <c r="J23" s="2" t="s">
        <v>223</v>
      </c>
      <c r="K23" s="2" t="s">
        <v>229</v>
      </c>
    </row>
    <row r="24" spans="1:11" ht="146.25" customHeight="1" x14ac:dyDescent="0.25">
      <c r="A24" s="45">
        <v>2</v>
      </c>
      <c r="B24" s="2" t="s">
        <v>11</v>
      </c>
      <c r="C24" s="4" t="s">
        <v>12</v>
      </c>
      <c r="D24" s="2" t="s">
        <v>8</v>
      </c>
      <c r="E24" s="6"/>
      <c r="F24" s="2">
        <v>0</v>
      </c>
      <c r="G24" s="2">
        <v>10000</v>
      </c>
      <c r="H24" s="2">
        <v>13000</v>
      </c>
      <c r="I24" s="2">
        <f t="shared" ref="I24:I47" si="2">F24+G24+H24</f>
        <v>23000</v>
      </c>
      <c r="J24" s="2" t="s">
        <v>223</v>
      </c>
      <c r="K24" s="2" t="s">
        <v>229</v>
      </c>
    </row>
    <row r="25" spans="1:11" ht="138.75" customHeight="1" x14ac:dyDescent="0.25">
      <c r="A25" s="45">
        <v>3</v>
      </c>
      <c r="B25" s="2" t="s">
        <v>13</v>
      </c>
      <c r="C25" s="7" t="s">
        <v>14</v>
      </c>
      <c r="D25" s="2" t="s">
        <v>8</v>
      </c>
      <c r="E25" s="6"/>
      <c r="F25" s="2">
        <v>0</v>
      </c>
      <c r="G25" s="2">
        <v>2000</v>
      </c>
      <c r="H25" s="2">
        <v>2000</v>
      </c>
      <c r="I25" s="2">
        <f t="shared" si="2"/>
        <v>4000</v>
      </c>
      <c r="J25" s="2" t="s">
        <v>223</v>
      </c>
      <c r="K25" s="2" t="s">
        <v>229</v>
      </c>
    </row>
    <row r="26" spans="1:11" ht="150.75" customHeight="1" x14ac:dyDescent="0.25">
      <c r="A26" s="45">
        <v>4</v>
      </c>
      <c r="B26" s="2" t="s">
        <v>15</v>
      </c>
      <c r="C26" s="7" t="s">
        <v>16</v>
      </c>
      <c r="D26" s="2" t="s">
        <v>8</v>
      </c>
      <c r="E26" s="6"/>
      <c r="F26" s="2">
        <v>0</v>
      </c>
      <c r="G26" s="2">
        <v>2000</v>
      </c>
      <c r="H26" s="2">
        <v>2000</v>
      </c>
      <c r="I26" s="2">
        <f t="shared" si="2"/>
        <v>4000</v>
      </c>
      <c r="J26" s="2" t="s">
        <v>223</v>
      </c>
      <c r="K26" s="2" t="s">
        <v>229</v>
      </c>
    </row>
    <row r="27" spans="1:11" ht="161.25" customHeight="1" x14ac:dyDescent="0.25">
      <c r="A27" s="45">
        <v>5</v>
      </c>
      <c r="B27" s="2" t="s">
        <v>17</v>
      </c>
      <c r="C27" s="7" t="s">
        <v>18</v>
      </c>
      <c r="D27" s="2" t="s">
        <v>8</v>
      </c>
      <c r="E27" s="6"/>
      <c r="F27" s="2">
        <v>0</v>
      </c>
      <c r="G27" s="8">
        <v>2000</v>
      </c>
      <c r="H27" s="8">
        <v>2000</v>
      </c>
      <c r="I27" s="2">
        <f t="shared" si="2"/>
        <v>4000</v>
      </c>
      <c r="J27" s="2" t="s">
        <v>223</v>
      </c>
      <c r="K27" s="2" t="s">
        <v>229</v>
      </c>
    </row>
    <row r="28" spans="1:11" ht="148.5" customHeight="1" x14ac:dyDescent="0.25">
      <c r="A28" s="45">
        <v>6</v>
      </c>
      <c r="B28" s="2" t="s">
        <v>19</v>
      </c>
      <c r="C28" s="7" t="s">
        <v>20</v>
      </c>
      <c r="D28" s="2" t="s">
        <v>8</v>
      </c>
      <c r="E28" s="6"/>
      <c r="F28" s="2">
        <v>0</v>
      </c>
      <c r="G28" s="2">
        <v>3000</v>
      </c>
      <c r="H28" s="2">
        <v>3000</v>
      </c>
      <c r="I28" s="2">
        <f t="shared" si="2"/>
        <v>6000</v>
      </c>
      <c r="J28" s="2" t="s">
        <v>223</v>
      </c>
      <c r="K28" s="2" t="s">
        <v>229</v>
      </c>
    </row>
    <row r="29" spans="1:11" ht="156" customHeight="1" x14ac:dyDescent="0.25">
      <c r="A29" s="45">
        <v>7</v>
      </c>
      <c r="B29" s="2" t="s">
        <v>21</v>
      </c>
      <c r="C29" s="7" t="s">
        <v>22</v>
      </c>
      <c r="D29" s="2" t="s">
        <v>8</v>
      </c>
      <c r="E29" s="6"/>
      <c r="F29" s="2">
        <v>0</v>
      </c>
      <c r="G29" s="8">
        <v>2000</v>
      </c>
      <c r="H29" s="8">
        <v>2000</v>
      </c>
      <c r="I29" s="2">
        <f t="shared" si="2"/>
        <v>4000</v>
      </c>
      <c r="J29" s="2" t="s">
        <v>223</v>
      </c>
      <c r="K29" s="2" t="s">
        <v>229</v>
      </c>
    </row>
    <row r="30" spans="1:11" ht="162.75" customHeight="1" x14ac:dyDescent="0.25">
      <c r="A30" s="45">
        <v>8</v>
      </c>
      <c r="B30" s="2" t="s">
        <v>23</v>
      </c>
      <c r="C30" s="7" t="s">
        <v>24</v>
      </c>
      <c r="D30" s="2" t="s">
        <v>8</v>
      </c>
      <c r="E30" s="6"/>
      <c r="F30" s="2">
        <v>0</v>
      </c>
      <c r="G30" s="2">
        <v>3000</v>
      </c>
      <c r="H30" s="2">
        <v>3000</v>
      </c>
      <c r="I30" s="2">
        <f t="shared" si="2"/>
        <v>6000</v>
      </c>
      <c r="J30" s="2" t="s">
        <v>223</v>
      </c>
      <c r="K30" s="2" t="s">
        <v>229</v>
      </c>
    </row>
    <row r="31" spans="1:11" ht="145.5" customHeight="1" x14ac:dyDescent="0.25">
      <c r="A31" s="45">
        <v>9</v>
      </c>
      <c r="B31" s="2" t="s">
        <v>25</v>
      </c>
      <c r="C31" s="7" t="s">
        <v>26</v>
      </c>
      <c r="D31" s="2" t="s">
        <v>8</v>
      </c>
      <c r="E31" s="6"/>
      <c r="F31" s="2">
        <v>0</v>
      </c>
      <c r="G31" s="2">
        <v>2000</v>
      </c>
      <c r="H31" s="2">
        <v>2000</v>
      </c>
      <c r="I31" s="2">
        <f t="shared" si="2"/>
        <v>4000</v>
      </c>
      <c r="J31" s="2" t="s">
        <v>223</v>
      </c>
      <c r="K31" s="2" t="s">
        <v>229</v>
      </c>
    </row>
    <row r="32" spans="1:11" ht="179.25" customHeight="1" x14ac:dyDescent="0.25">
      <c r="A32" s="45">
        <v>10</v>
      </c>
      <c r="B32" s="2" t="s">
        <v>27</v>
      </c>
      <c r="C32" s="7" t="s">
        <v>28</v>
      </c>
      <c r="D32" s="2" t="s">
        <v>8</v>
      </c>
      <c r="E32" s="6"/>
      <c r="F32" s="2">
        <v>0</v>
      </c>
      <c r="G32" s="8">
        <v>2000</v>
      </c>
      <c r="H32" s="8">
        <v>2000</v>
      </c>
      <c r="I32" s="2">
        <f t="shared" si="2"/>
        <v>4000</v>
      </c>
      <c r="J32" s="2" t="s">
        <v>223</v>
      </c>
      <c r="K32" s="2" t="s">
        <v>229</v>
      </c>
    </row>
    <row r="33" spans="1:11" ht="156" customHeight="1" x14ac:dyDescent="0.25">
      <c r="A33" s="45">
        <v>11</v>
      </c>
      <c r="B33" s="2" t="s">
        <v>29</v>
      </c>
      <c r="C33" s="7" t="s">
        <v>30</v>
      </c>
      <c r="D33" s="2" t="s">
        <v>8</v>
      </c>
      <c r="E33" s="6"/>
      <c r="F33" s="2">
        <v>0</v>
      </c>
      <c r="G33" s="2">
        <v>2000</v>
      </c>
      <c r="H33" s="2">
        <v>2000</v>
      </c>
      <c r="I33" s="2">
        <f t="shared" si="2"/>
        <v>4000</v>
      </c>
      <c r="J33" s="2" t="s">
        <v>223</v>
      </c>
      <c r="K33" s="2" t="s">
        <v>229</v>
      </c>
    </row>
    <row r="34" spans="1:11" ht="145.5" customHeight="1" x14ac:dyDescent="0.25">
      <c r="A34" s="45">
        <v>12</v>
      </c>
      <c r="B34" s="2" t="s">
        <v>31</v>
      </c>
      <c r="C34" s="7" t="s">
        <v>32</v>
      </c>
      <c r="D34" s="2" t="s">
        <v>8</v>
      </c>
      <c r="E34" s="6"/>
      <c r="F34" s="2">
        <v>0</v>
      </c>
      <c r="G34" s="8">
        <v>2000</v>
      </c>
      <c r="H34" s="8">
        <v>2000</v>
      </c>
      <c r="I34" s="2">
        <f t="shared" si="2"/>
        <v>4000</v>
      </c>
      <c r="J34" s="2" t="s">
        <v>223</v>
      </c>
      <c r="K34" s="2" t="s">
        <v>229</v>
      </c>
    </row>
    <row r="35" spans="1:11" ht="157.5" customHeight="1" x14ac:dyDescent="0.25">
      <c r="A35" s="45">
        <v>13</v>
      </c>
      <c r="B35" s="2" t="s">
        <v>33</v>
      </c>
      <c r="C35" s="7" t="s">
        <v>34</v>
      </c>
      <c r="D35" s="2" t="s">
        <v>8</v>
      </c>
      <c r="E35" s="6"/>
      <c r="F35" s="2">
        <v>0</v>
      </c>
      <c r="G35" s="2">
        <v>2000</v>
      </c>
      <c r="H35" s="2">
        <v>2000</v>
      </c>
      <c r="I35" s="2">
        <f t="shared" si="2"/>
        <v>4000</v>
      </c>
      <c r="J35" s="2" t="s">
        <v>223</v>
      </c>
      <c r="K35" s="2" t="s">
        <v>229</v>
      </c>
    </row>
    <row r="36" spans="1:11" ht="174.75" customHeight="1" x14ac:dyDescent="0.25">
      <c r="A36" s="45">
        <v>14</v>
      </c>
      <c r="B36" s="2" t="s">
        <v>35</v>
      </c>
      <c r="C36" s="4" t="s">
        <v>36</v>
      </c>
      <c r="D36" s="2" t="s">
        <v>8</v>
      </c>
      <c r="E36" s="6"/>
      <c r="F36" s="2">
        <v>0</v>
      </c>
      <c r="G36" s="8">
        <v>2000</v>
      </c>
      <c r="H36" s="8">
        <v>2000</v>
      </c>
      <c r="I36" s="2">
        <f t="shared" si="2"/>
        <v>4000</v>
      </c>
      <c r="J36" s="2" t="s">
        <v>223</v>
      </c>
      <c r="K36" s="2" t="s">
        <v>229</v>
      </c>
    </row>
    <row r="37" spans="1:11" ht="142.5" customHeight="1" x14ac:dyDescent="0.25">
      <c r="A37" s="45">
        <v>15</v>
      </c>
      <c r="B37" s="2" t="s">
        <v>37</v>
      </c>
      <c r="C37" s="7" t="s">
        <v>38</v>
      </c>
      <c r="D37" s="2" t="s">
        <v>8</v>
      </c>
      <c r="E37" s="6"/>
      <c r="F37" s="2">
        <v>0</v>
      </c>
      <c r="G37" s="8">
        <v>2000</v>
      </c>
      <c r="H37" s="8">
        <v>2000</v>
      </c>
      <c r="I37" s="2">
        <f t="shared" si="2"/>
        <v>4000</v>
      </c>
      <c r="J37" s="2" t="s">
        <v>223</v>
      </c>
      <c r="K37" s="2" t="s">
        <v>229</v>
      </c>
    </row>
    <row r="38" spans="1:11" ht="144" customHeight="1" x14ac:dyDescent="0.25">
      <c r="A38" s="45">
        <v>16</v>
      </c>
      <c r="B38" s="2" t="s">
        <v>39</v>
      </c>
      <c r="C38" s="4" t="s">
        <v>40</v>
      </c>
      <c r="D38" s="2" t="s">
        <v>8</v>
      </c>
      <c r="E38" s="6"/>
      <c r="F38" s="2">
        <v>0</v>
      </c>
      <c r="G38" s="2">
        <v>10000</v>
      </c>
      <c r="H38" s="2">
        <v>13000</v>
      </c>
      <c r="I38" s="2">
        <f t="shared" si="2"/>
        <v>23000</v>
      </c>
      <c r="J38" s="2" t="s">
        <v>223</v>
      </c>
      <c r="K38" s="2" t="s">
        <v>229</v>
      </c>
    </row>
    <row r="39" spans="1:11" ht="156" customHeight="1" x14ac:dyDescent="0.25">
      <c r="A39" s="45">
        <v>17</v>
      </c>
      <c r="B39" s="2" t="s">
        <v>41</v>
      </c>
      <c r="C39" s="4" t="s">
        <v>42</v>
      </c>
      <c r="D39" s="2" t="s">
        <v>8</v>
      </c>
      <c r="E39" s="6"/>
      <c r="F39" s="2">
        <v>0</v>
      </c>
      <c r="G39" s="2">
        <v>2750</v>
      </c>
      <c r="H39" s="2">
        <v>3750</v>
      </c>
      <c r="I39" s="2">
        <f t="shared" si="2"/>
        <v>6500</v>
      </c>
      <c r="J39" s="2" t="s">
        <v>223</v>
      </c>
      <c r="K39" s="2" t="s">
        <v>229</v>
      </c>
    </row>
    <row r="40" spans="1:11" ht="165.75" customHeight="1" x14ac:dyDescent="0.25">
      <c r="A40" s="45">
        <v>18</v>
      </c>
      <c r="B40" s="2" t="s">
        <v>43</v>
      </c>
      <c r="C40" s="4" t="s">
        <v>44</v>
      </c>
      <c r="D40" s="2" t="s">
        <v>8</v>
      </c>
      <c r="E40" s="6"/>
      <c r="F40" s="2">
        <v>0</v>
      </c>
      <c r="G40" s="2">
        <v>2000</v>
      </c>
      <c r="H40" s="2">
        <v>2000</v>
      </c>
      <c r="I40" s="2">
        <f t="shared" si="2"/>
        <v>4000</v>
      </c>
      <c r="J40" s="2" t="s">
        <v>223</v>
      </c>
      <c r="K40" s="2" t="s">
        <v>229</v>
      </c>
    </row>
    <row r="41" spans="1:11" ht="141" customHeight="1" x14ac:dyDescent="0.25">
      <c r="A41" s="45">
        <v>19</v>
      </c>
      <c r="B41" s="2" t="s">
        <v>45</v>
      </c>
      <c r="C41" s="4" t="s">
        <v>46</v>
      </c>
      <c r="D41" s="2" t="s">
        <v>8</v>
      </c>
      <c r="E41" s="6"/>
      <c r="F41" s="2">
        <v>0</v>
      </c>
      <c r="G41" s="2">
        <v>2000</v>
      </c>
      <c r="H41" s="2">
        <v>2000</v>
      </c>
      <c r="I41" s="2">
        <f t="shared" si="2"/>
        <v>4000</v>
      </c>
      <c r="J41" s="2" t="s">
        <v>223</v>
      </c>
      <c r="K41" s="2" t="s">
        <v>229</v>
      </c>
    </row>
    <row r="42" spans="1:11" ht="146.25" customHeight="1" x14ac:dyDescent="0.25">
      <c r="A42" s="45">
        <v>20</v>
      </c>
      <c r="B42" s="2" t="s">
        <v>47</v>
      </c>
      <c r="C42" s="4" t="s">
        <v>48</v>
      </c>
      <c r="D42" s="2" t="s">
        <v>8</v>
      </c>
      <c r="E42" s="6"/>
      <c r="F42" s="2">
        <v>0</v>
      </c>
      <c r="G42" s="2">
        <v>3000</v>
      </c>
      <c r="H42" s="2">
        <v>3000</v>
      </c>
      <c r="I42" s="2">
        <f t="shared" si="2"/>
        <v>6000</v>
      </c>
      <c r="J42" s="2" t="s">
        <v>223</v>
      </c>
      <c r="K42" s="2" t="s">
        <v>229</v>
      </c>
    </row>
    <row r="43" spans="1:11" s="1" customFormat="1" ht="138.75" customHeight="1" x14ac:dyDescent="0.25">
      <c r="A43" s="46">
        <v>21</v>
      </c>
      <c r="B43" s="8" t="s">
        <v>49</v>
      </c>
      <c r="C43" s="9" t="s">
        <v>50</v>
      </c>
      <c r="D43" s="8" t="s">
        <v>8</v>
      </c>
      <c r="E43" s="10"/>
      <c r="F43" s="2">
        <v>0</v>
      </c>
      <c r="G43" s="8">
        <v>2000</v>
      </c>
      <c r="H43" s="8">
        <v>2000</v>
      </c>
      <c r="I43" s="8">
        <f t="shared" si="2"/>
        <v>4000</v>
      </c>
      <c r="J43" s="2" t="s">
        <v>223</v>
      </c>
      <c r="K43" s="2" t="s">
        <v>229</v>
      </c>
    </row>
    <row r="44" spans="1:11" s="1" customFormat="1" ht="147" customHeight="1" x14ac:dyDescent="0.25">
      <c r="A44" s="46">
        <v>22</v>
      </c>
      <c r="B44" s="8" t="s">
        <v>51</v>
      </c>
      <c r="C44" s="9" t="s">
        <v>52</v>
      </c>
      <c r="D44" s="8" t="s">
        <v>8</v>
      </c>
      <c r="E44" s="10"/>
      <c r="F44" s="2">
        <v>0</v>
      </c>
      <c r="G44" s="8">
        <v>250</v>
      </c>
      <c r="H44" s="8">
        <v>250</v>
      </c>
      <c r="I44" s="8">
        <f t="shared" si="2"/>
        <v>500</v>
      </c>
      <c r="J44" s="2" t="s">
        <v>223</v>
      </c>
      <c r="K44" s="2" t="s">
        <v>229</v>
      </c>
    </row>
    <row r="45" spans="1:11" ht="139.5" customHeight="1" x14ac:dyDescent="0.25">
      <c r="A45" s="45">
        <v>23</v>
      </c>
      <c r="B45" s="2" t="s">
        <v>53</v>
      </c>
      <c r="C45" s="7" t="s">
        <v>54</v>
      </c>
      <c r="D45" s="2" t="s">
        <v>8</v>
      </c>
      <c r="E45" s="6"/>
      <c r="F45" s="2">
        <v>0</v>
      </c>
      <c r="G45" s="2">
        <v>3000</v>
      </c>
      <c r="H45" s="2">
        <v>3000</v>
      </c>
      <c r="I45" s="2">
        <f t="shared" si="2"/>
        <v>6000</v>
      </c>
      <c r="J45" s="2" t="s">
        <v>223</v>
      </c>
      <c r="K45" s="2" t="s">
        <v>229</v>
      </c>
    </row>
    <row r="46" spans="1:11" ht="158.25" customHeight="1" x14ac:dyDescent="0.25">
      <c r="A46" s="45">
        <v>24</v>
      </c>
      <c r="B46" s="2" t="s">
        <v>55</v>
      </c>
      <c r="C46" s="7" t="s">
        <v>56</v>
      </c>
      <c r="D46" s="2" t="s">
        <v>8</v>
      </c>
      <c r="E46" s="6"/>
      <c r="F46" s="2">
        <v>0</v>
      </c>
      <c r="G46" s="8">
        <v>2000</v>
      </c>
      <c r="H46" s="8">
        <v>2000</v>
      </c>
      <c r="I46" s="2">
        <f t="shared" si="2"/>
        <v>4000</v>
      </c>
      <c r="J46" s="2" t="s">
        <v>223</v>
      </c>
      <c r="K46" s="2" t="s">
        <v>229</v>
      </c>
    </row>
    <row r="47" spans="1:11" ht="144.75" customHeight="1" x14ac:dyDescent="0.25">
      <c r="A47" s="45">
        <v>25</v>
      </c>
      <c r="B47" s="2" t="s">
        <v>57</v>
      </c>
      <c r="C47" s="7" t="s">
        <v>58</v>
      </c>
      <c r="D47" s="2" t="s">
        <v>8</v>
      </c>
      <c r="E47" s="6"/>
      <c r="F47" s="2">
        <v>0</v>
      </c>
      <c r="G47" s="2">
        <v>3000</v>
      </c>
      <c r="H47" s="2">
        <v>3000</v>
      </c>
      <c r="I47" s="2">
        <f t="shared" si="2"/>
        <v>6000</v>
      </c>
      <c r="J47" s="2" t="s">
        <v>223</v>
      </c>
      <c r="K47" s="2" t="s">
        <v>229</v>
      </c>
    </row>
    <row r="48" spans="1:11" ht="27.75" customHeight="1" x14ac:dyDescent="0.3">
      <c r="A48" s="52" t="s">
        <v>233</v>
      </c>
      <c r="B48" s="52"/>
      <c r="C48" s="52"/>
      <c r="D48" s="3"/>
      <c r="E48" s="3"/>
      <c r="F48" s="11">
        <f>SUM(F23:F47)</f>
        <v>0</v>
      </c>
      <c r="G48" s="11">
        <f>SUM(G23:G47)</f>
        <v>78000</v>
      </c>
      <c r="H48" s="11">
        <f>SUM(H23:H47)</f>
        <v>88000</v>
      </c>
      <c r="I48" s="11">
        <f>SUM(I23:I47)</f>
        <v>166000</v>
      </c>
      <c r="J48" s="3"/>
      <c r="K48" s="3"/>
    </row>
    <row r="49" spans="1:11" ht="24.75" customHeight="1" x14ac:dyDescent="0.3">
      <c r="A49" s="52" t="s">
        <v>234</v>
      </c>
      <c r="B49" s="52"/>
      <c r="C49" s="52"/>
      <c r="D49" s="52"/>
      <c r="E49" s="3"/>
      <c r="F49" s="11">
        <f>F21</f>
        <v>25000</v>
      </c>
      <c r="G49" s="11">
        <f>G48+G21</f>
        <v>80000</v>
      </c>
      <c r="H49" s="11">
        <f>H21+H48</f>
        <v>90000</v>
      </c>
      <c r="I49" s="11">
        <f>I21+I48</f>
        <v>195000</v>
      </c>
      <c r="J49" s="3"/>
      <c r="K49" s="3"/>
    </row>
    <row r="50" spans="1:11" ht="45" customHeight="1" x14ac:dyDescent="0.3">
      <c r="A50" s="58" t="s">
        <v>73</v>
      </c>
      <c r="B50" s="58"/>
      <c r="C50" s="58"/>
      <c r="D50" s="58"/>
      <c r="E50" s="58"/>
      <c r="F50" s="58"/>
      <c r="G50" s="58"/>
      <c r="H50" s="58"/>
      <c r="I50" s="58"/>
      <c r="J50" s="58"/>
      <c r="K50" s="58"/>
    </row>
    <row r="51" spans="1:11" ht="44.25" customHeight="1" x14ac:dyDescent="0.3">
      <c r="A51" s="54" t="s">
        <v>0</v>
      </c>
      <c r="B51" s="52"/>
      <c r="C51" s="52"/>
      <c r="D51" s="52"/>
      <c r="E51" s="52"/>
      <c r="F51" s="52"/>
      <c r="G51" s="52"/>
      <c r="H51" s="52"/>
      <c r="I51" s="52"/>
      <c r="J51" s="52"/>
      <c r="K51" s="52"/>
    </row>
    <row r="52" spans="1:11" ht="174.75" customHeight="1" x14ac:dyDescent="0.25">
      <c r="A52" s="45">
        <v>1</v>
      </c>
      <c r="B52" s="12" t="s">
        <v>97</v>
      </c>
      <c r="C52" s="12" t="s">
        <v>225</v>
      </c>
      <c r="D52" s="12" t="s">
        <v>61</v>
      </c>
      <c r="E52" s="5"/>
      <c r="F52" s="12">
        <v>10000</v>
      </c>
      <c r="G52" s="12">
        <v>20000</v>
      </c>
      <c r="H52" s="12">
        <v>20000</v>
      </c>
      <c r="I52" s="12">
        <f>F52+G52+H52</f>
        <v>50000</v>
      </c>
      <c r="J52" s="2" t="s">
        <v>223</v>
      </c>
      <c r="K52" s="2" t="s">
        <v>229</v>
      </c>
    </row>
    <row r="53" spans="1:11" ht="37.5" customHeight="1" x14ac:dyDescent="0.3">
      <c r="A53" s="54" t="s">
        <v>2</v>
      </c>
      <c r="B53" s="52"/>
      <c r="C53" s="52"/>
      <c r="D53" s="52"/>
      <c r="E53" s="52"/>
      <c r="F53" s="52"/>
      <c r="G53" s="52"/>
      <c r="H53" s="52"/>
      <c r="I53" s="52"/>
      <c r="J53" s="52"/>
      <c r="K53" s="52"/>
    </row>
    <row r="54" spans="1:11" ht="85.5" customHeight="1" x14ac:dyDescent="0.3">
      <c r="A54" s="45">
        <v>1</v>
      </c>
      <c r="B54" s="29" t="s">
        <v>62</v>
      </c>
      <c r="C54" s="43" t="s">
        <v>63</v>
      </c>
      <c r="D54" s="29" t="s">
        <v>61</v>
      </c>
      <c r="E54" s="44"/>
      <c r="F54" s="29">
        <v>10000</v>
      </c>
      <c r="G54" s="29"/>
      <c r="H54" s="29"/>
      <c r="I54" s="29">
        <f t="shared" ref="I54:I57" si="3">F54+G54+H54</f>
        <v>10000</v>
      </c>
      <c r="J54" s="2" t="s">
        <v>223</v>
      </c>
      <c r="K54" s="29" t="s">
        <v>232</v>
      </c>
    </row>
    <row r="55" spans="1:11" ht="126.75" customHeight="1" x14ac:dyDescent="0.3">
      <c r="A55" s="45">
        <v>2</v>
      </c>
      <c r="B55" s="29" t="s">
        <v>64</v>
      </c>
      <c r="C55" s="43" t="s">
        <v>65</v>
      </c>
      <c r="D55" s="29" t="s">
        <v>61</v>
      </c>
      <c r="E55" s="44"/>
      <c r="F55" s="29"/>
      <c r="G55" s="29">
        <v>16000</v>
      </c>
      <c r="H55" s="29">
        <v>17000</v>
      </c>
      <c r="I55" s="29">
        <f t="shared" si="3"/>
        <v>33000</v>
      </c>
      <c r="J55" s="2" t="s">
        <v>223</v>
      </c>
      <c r="K55" s="29" t="s">
        <v>232</v>
      </c>
    </row>
    <row r="56" spans="1:11" ht="123" customHeight="1" x14ac:dyDescent="0.3">
      <c r="A56" s="45">
        <v>3</v>
      </c>
      <c r="B56" s="29" t="s">
        <v>66</v>
      </c>
      <c r="C56" s="43" t="s">
        <v>67</v>
      </c>
      <c r="D56" s="29" t="s">
        <v>61</v>
      </c>
      <c r="E56" s="44"/>
      <c r="F56" s="29"/>
      <c r="G56" s="29">
        <v>9000</v>
      </c>
      <c r="H56" s="29">
        <v>11000</v>
      </c>
      <c r="I56" s="29">
        <f t="shared" si="3"/>
        <v>20000</v>
      </c>
      <c r="J56" s="2" t="s">
        <v>223</v>
      </c>
      <c r="K56" s="29" t="s">
        <v>232</v>
      </c>
    </row>
    <row r="57" spans="1:11" ht="128.25" customHeight="1" x14ac:dyDescent="0.3">
      <c r="A57" s="45">
        <v>4</v>
      </c>
      <c r="B57" s="29" t="s">
        <v>68</v>
      </c>
      <c r="C57" s="43" t="s">
        <v>69</v>
      </c>
      <c r="D57" s="29" t="s">
        <v>61</v>
      </c>
      <c r="E57" s="44"/>
      <c r="F57" s="29"/>
      <c r="G57" s="29">
        <v>40000</v>
      </c>
      <c r="H57" s="29">
        <v>50000</v>
      </c>
      <c r="I57" s="29">
        <f t="shared" si="3"/>
        <v>90000</v>
      </c>
      <c r="J57" s="2" t="s">
        <v>223</v>
      </c>
      <c r="K57" s="29" t="s">
        <v>232</v>
      </c>
    </row>
    <row r="58" spans="1:11" ht="127.5" customHeight="1" x14ac:dyDescent="0.3">
      <c r="A58" s="45">
        <v>5</v>
      </c>
      <c r="B58" s="29" t="s">
        <v>71</v>
      </c>
      <c r="C58" s="43" t="s">
        <v>72</v>
      </c>
      <c r="D58" s="29" t="s">
        <v>61</v>
      </c>
      <c r="E58" s="44"/>
      <c r="F58" s="29"/>
      <c r="G58" s="29">
        <v>15000</v>
      </c>
      <c r="H58" s="29">
        <v>22000</v>
      </c>
      <c r="I58" s="29">
        <f>G58+H58</f>
        <v>37000</v>
      </c>
      <c r="J58" s="2" t="s">
        <v>223</v>
      </c>
      <c r="K58" s="29" t="s">
        <v>232</v>
      </c>
    </row>
    <row r="59" spans="1:11" ht="36.75" customHeight="1" x14ac:dyDescent="0.3">
      <c r="A59" s="61" t="s">
        <v>235</v>
      </c>
      <c r="B59" s="61"/>
      <c r="C59" s="61"/>
      <c r="D59" s="52"/>
      <c r="E59" s="3"/>
      <c r="F59" s="11">
        <f>SUM(F54:F58)</f>
        <v>10000</v>
      </c>
      <c r="G59" s="11">
        <f>SUM(G54:G58)</f>
        <v>80000</v>
      </c>
      <c r="H59" s="11">
        <f>SUM(H54:H58)</f>
        <v>100000</v>
      </c>
      <c r="I59" s="11">
        <f>SUM(I54:I58)</f>
        <v>190000</v>
      </c>
      <c r="J59" s="3"/>
      <c r="K59" s="3"/>
    </row>
    <row r="60" spans="1:11" ht="40.5" customHeight="1" x14ac:dyDescent="0.3">
      <c r="A60" s="52" t="s">
        <v>236</v>
      </c>
      <c r="B60" s="52"/>
      <c r="C60" s="52"/>
      <c r="D60" s="52"/>
      <c r="E60" s="3"/>
      <c r="F60" s="11">
        <f>F59+F52</f>
        <v>20000</v>
      </c>
      <c r="G60" s="11">
        <f>G59+G52</f>
        <v>100000</v>
      </c>
      <c r="H60" s="11">
        <f>H59+H52</f>
        <v>120000</v>
      </c>
      <c r="I60" s="11">
        <f>I59+I52</f>
        <v>240000</v>
      </c>
      <c r="J60" s="3"/>
      <c r="K60" s="3"/>
    </row>
    <row r="61" spans="1:11" ht="36" customHeight="1" x14ac:dyDescent="0.3">
      <c r="A61" s="59" t="s">
        <v>74</v>
      </c>
      <c r="B61" s="59"/>
      <c r="C61" s="59"/>
      <c r="D61" s="59"/>
      <c r="E61" s="59"/>
      <c r="F61" s="59"/>
      <c r="G61" s="59"/>
      <c r="H61" s="59"/>
      <c r="I61" s="59"/>
      <c r="J61" s="59"/>
      <c r="K61" s="59"/>
    </row>
    <row r="62" spans="1:11" ht="54.75" customHeight="1" x14ac:dyDescent="0.3">
      <c r="A62" s="60" t="s">
        <v>0</v>
      </c>
      <c r="B62" s="57"/>
      <c r="C62" s="57"/>
      <c r="D62" s="57"/>
      <c r="E62" s="57"/>
      <c r="F62" s="57"/>
      <c r="G62" s="57"/>
      <c r="H62" s="57"/>
      <c r="I62" s="57"/>
      <c r="J62" s="57"/>
      <c r="K62" s="57"/>
    </row>
    <row r="63" spans="1:11" ht="171.75" customHeight="1" x14ac:dyDescent="0.25">
      <c r="A63" s="47">
        <v>1</v>
      </c>
      <c r="B63" s="15" t="s">
        <v>165</v>
      </c>
      <c r="C63" s="15" t="s">
        <v>92</v>
      </c>
      <c r="D63" s="15" t="s">
        <v>77</v>
      </c>
      <c r="E63" s="16"/>
      <c r="F63" s="15">
        <v>25000</v>
      </c>
      <c r="G63" s="15">
        <v>55000</v>
      </c>
      <c r="H63" s="15">
        <v>55000</v>
      </c>
      <c r="I63" s="15">
        <f>F63+G63+H63</f>
        <v>135000</v>
      </c>
      <c r="J63" s="2" t="s">
        <v>223</v>
      </c>
      <c r="K63" s="2" t="s">
        <v>229</v>
      </c>
    </row>
    <row r="64" spans="1:11" ht="44.25" customHeight="1" x14ac:dyDescent="0.3">
      <c r="A64" s="60" t="s">
        <v>2</v>
      </c>
      <c r="B64" s="57"/>
      <c r="C64" s="57"/>
      <c r="D64" s="57"/>
      <c r="E64" s="57"/>
      <c r="F64" s="57"/>
      <c r="G64" s="57"/>
      <c r="H64" s="57"/>
      <c r="I64" s="57"/>
      <c r="J64" s="57"/>
      <c r="K64" s="57"/>
    </row>
    <row r="65" spans="1:11" ht="136.5" customHeight="1" x14ac:dyDescent="0.25">
      <c r="A65" s="47">
        <v>1</v>
      </c>
      <c r="B65" s="13" t="s">
        <v>75</v>
      </c>
      <c r="C65" s="15" t="s">
        <v>76</v>
      </c>
      <c r="D65" s="13" t="s">
        <v>77</v>
      </c>
      <c r="E65" s="13"/>
      <c r="F65" s="13">
        <v>0</v>
      </c>
      <c r="G65" s="13">
        <v>10251.9</v>
      </c>
      <c r="H65" s="13">
        <v>5000</v>
      </c>
      <c r="I65" s="13">
        <f>F65+G65+H65</f>
        <v>15251.9</v>
      </c>
      <c r="J65" s="13" t="s">
        <v>223</v>
      </c>
      <c r="K65" s="13" t="s">
        <v>237</v>
      </c>
    </row>
    <row r="66" spans="1:11" ht="162" customHeight="1" x14ac:dyDescent="0.3">
      <c r="A66" s="47">
        <v>2</v>
      </c>
      <c r="B66" s="13" t="s">
        <v>78</v>
      </c>
      <c r="C66" s="35" t="s">
        <v>79</v>
      </c>
      <c r="D66" s="13" t="s">
        <v>77</v>
      </c>
      <c r="E66" s="14"/>
      <c r="F66" s="17">
        <v>11000</v>
      </c>
      <c r="G66" s="17">
        <v>6000</v>
      </c>
      <c r="H66" s="17">
        <v>0</v>
      </c>
      <c r="I66" s="13">
        <f>F66+G66+H66</f>
        <v>17000</v>
      </c>
      <c r="J66" s="2" t="s">
        <v>223</v>
      </c>
      <c r="K66" s="13" t="s">
        <v>237</v>
      </c>
    </row>
    <row r="67" spans="1:11" ht="111.75" customHeight="1" x14ac:dyDescent="0.3">
      <c r="A67" s="47">
        <v>3</v>
      </c>
      <c r="B67" s="13" t="s">
        <v>80</v>
      </c>
      <c r="C67" s="35" t="s">
        <v>81</v>
      </c>
      <c r="D67" s="13" t="s">
        <v>77</v>
      </c>
      <c r="E67" s="14"/>
      <c r="F67" s="17">
        <v>0</v>
      </c>
      <c r="G67" s="17">
        <v>0</v>
      </c>
      <c r="H67" s="17">
        <v>2500</v>
      </c>
      <c r="I67" s="13">
        <f>H67</f>
        <v>2500</v>
      </c>
      <c r="J67" s="2" t="s">
        <v>223</v>
      </c>
      <c r="K67" s="13" t="s">
        <v>237</v>
      </c>
    </row>
    <row r="68" spans="1:11" ht="105" customHeight="1" x14ac:dyDescent="0.3">
      <c r="A68" s="47">
        <v>4</v>
      </c>
      <c r="B68" s="13" t="s">
        <v>82</v>
      </c>
      <c r="C68" s="35" t="s">
        <v>83</v>
      </c>
      <c r="D68" s="13" t="s">
        <v>77</v>
      </c>
      <c r="E68" s="14"/>
      <c r="F68" s="17">
        <v>0</v>
      </c>
      <c r="G68" s="17">
        <v>3098.1</v>
      </c>
      <c r="H68" s="17">
        <v>0</v>
      </c>
      <c r="I68" s="13">
        <f>H68+G68</f>
        <v>3098.1</v>
      </c>
      <c r="J68" s="13" t="s">
        <v>223</v>
      </c>
      <c r="K68" s="13" t="s">
        <v>237</v>
      </c>
    </row>
    <row r="69" spans="1:11" ht="111" customHeight="1" x14ac:dyDescent="0.3">
      <c r="A69" s="47">
        <v>5</v>
      </c>
      <c r="B69" s="13" t="s">
        <v>84</v>
      </c>
      <c r="C69" s="35" t="s">
        <v>85</v>
      </c>
      <c r="D69" s="13" t="s">
        <v>77</v>
      </c>
      <c r="E69" s="14"/>
      <c r="F69" s="17">
        <v>0</v>
      </c>
      <c r="G69" s="17">
        <v>0</v>
      </c>
      <c r="H69" s="17">
        <v>10000</v>
      </c>
      <c r="I69" s="13">
        <f>H69</f>
        <v>10000</v>
      </c>
      <c r="J69" s="13" t="s">
        <v>223</v>
      </c>
      <c r="K69" s="13" t="s">
        <v>237</v>
      </c>
    </row>
    <row r="70" spans="1:11" ht="131.25" customHeight="1" x14ac:dyDescent="0.25">
      <c r="A70" s="47">
        <v>6</v>
      </c>
      <c r="B70" s="13" t="s">
        <v>86</v>
      </c>
      <c r="C70" s="35" t="s">
        <v>87</v>
      </c>
      <c r="D70" s="13" t="s">
        <v>77</v>
      </c>
      <c r="E70" s="13"/>
      <c r="F70" s="13">
        <v>0</v>
      </c>
      <c r="G70" s="13">
        <v>2800</v>
      </c>
      <c r="H70" s="13">
        <v>0</v>
      </c>
      <c r="I70" s="13">
        <f>G70</f>
        <v>2800</v>
      </c>
      <c r="J70" s="13" t="s">
        <v>223</v>
      </c>
      <c r="K70" s="13" t="s">
        <v>237</v>
      </c>
    </row>
    <row r="71" spans="1:11" ht="103.5" customHeight="1" x14ac:dyDescent="0.3">
      <c r="A71" s="49">
        <v>7</v>
      </c>
      <c r="B71" s="13" t="s">
        <v>88</v>
      </c>
      <c r="C71" s="35" t="s">
        <v>89</v>
      </c>
      <c r="D71" s="13" t="s">
        <v>77</v>
      </c>
      <c r="E71" s="14"/>
      <c r="F71" s="17">
        <v>0</v>
      </c>
      <c r="G71" s="17">
        <v>0</v>
      </c>
      <c r="H71" s="17">
        <f>7850+875</f>
        <v>8725</v>
      </c>
      <c r="I71" s="13">
        <f>H71</f>
        <v>8725</v>
      </c>
      <c r="J71" s="13" t="s">
        <v>223</v>
      </c>
      <c r="K71" s="13" t="s">
        <v>237</v>
      </c>
    </row>
    <row r="72" spans="1:11" ht="113.25" customHeight="1" x14ac:dyDescent="0.25">
      <c r="A72" s="47">
        <v>8</v>
      </c>
      <c r="B72" s="13" t="s">
        <v>90</v>
      </c>
      <c r="C72" s="35" t="s">
        <v>91</v>
      </c>
      <c r="D72" s="13" t="s">
        <v>77</v>
      </c>
      <c r="E72" s="13"/>
      <c r="F72" s="13">
        <v>0</v>
      </c>
      <c r="G72" s="13">
        <v>7850</v>
      </c>
      <c r="H72" s="13">
        <f>4650-875</f>
        <v>3775</v>
      </c>
      <c r="I72" s="13">
        <f>G72+H72</f>
        <v>11625</v>
      </c>
      <c r="J72" s="2" t="s">
        <v>223</v>
      </c>
      <c r="K72" s="13" t="s">
        <v>237</v>
      </c>
    </row>
    <row r="73" spans="1:11" ht="24" customHeight="1" x14ac:dyDescent="0.3">
      <c r="A73" s="57" t="s">
        <v>238</v>
      </c>
      <c r="B73" s="57"/>
      <c r="C73" s="57"/>
      <c r="D73" s="14"/>
      <c r="E73" s="14"/>
      <c r="F73" s="17">
        <f>SUM(F65:F72)</f>
        <v>11000</v>
      </c>
      <c r="G73" s="17">
        <f>SUM(G65:G72)</f>
        <v>30000</v>
      </c>
      <c r="H73" s="17">
        <f>SUM(H65:H72)</f>
        <v>30000</v>
      </c>
      <c r="I73" s="17">
        <f>I71+I70+I69+I68+I67+I66+I65+I72</f>
        <v>71000</v>
      </c>
      <c r="J73" s="14"/>
      <c r="K73" s="15"/>
    </row>
    <row r="74" spans="1:11" ht="32.25" customHeight="1" x14ac:dyDescent="0.3">
      <c r="A74" s="57" t="s">
        <v>239</v>
      </c>
      <c r="B74" s="57"/>
      <c r="C74" s="57"/>
      <c r="D74" s="57"/>
      <c r="E74" s="14"/>
      <c r="F74" s="17">
        <f>F73+F63</f>
        <v>36000</v>
      </c>
      <c r="G74" s="17">
        <f>G73+G63</f>
        <v>85000</v>
      </c>
      <c r="H74" s="17">
        <f>H73+H63</f>
        <v>85000</v>
      </c>
      <c r="I74" s="17">
        <f>I73+I63</f>
        <v>206000</v>
      </c>
      <c r="J74" s="14"/>
      <c r="K74" s="14"/>
    </row>
    <row r="75" spans="1:11" ht="18" customHeight="1" x14ac:dyDescent="0.3">
      <c r="A75" s="58" t="s">
        <v>93</v>
      </c>
      <c r="B75" s="58"/>
      <c r="C75" s="58"/>
      <c r="D75" s="58"/>
      <c r="E75" s="58"/>
      <c r="F75" s="58"/>
      <c r="G75" s="58"/>
      <c r="H75" s="58"/>
      <c r="I75" s="58"/>
      <c r="J75" s="58"/>
      <c r="K75" s="58"/>
    </row>
    <row r="76" spans="1:11" ht="30.75" customHeight="1" x14ac:dyDescent="0.3">
      <c r="A76" s="54" t="s">
        <v>0</v>
      </c>
      <c r="B76" s="52"/>
      <c r="C76" s="52"/>
      <c r="D76" s="52"/>
      <c r="E76" s="52"/>
      <c r="F76" s="52"/>
      <c r="G76" s="52"/>
      <c r="H76" s="52"/>
      <c r="I76" s="52"/>
      <c r="J76" s="52"/>
      <c r="K76" s="52"/>
    </row>
    <row r="77" spans="1:11" ht="15.75" customHeight="1" x14ac:dyDescent="0.25">
      <c r="A77" s="56"/>
      <c r="B77" s="56"/>
      <c r="C77" s="56" t="s">
        <v>1</v>
      </c>
      <c r="D77" s="56"/>
      <c r="E77" s="56"/>
      <c r="F77" s="54"/>
      <c r="G77" s="54"/>
      <c r="H77" s="54"/>
      <c r="I77" s="54"/>
      <c r="J77" s="54"/>
      <c r="K77" s="56"/>
    </row>
    <row r="78" spans="1:11" ht="9.75" customHeight="1" x14ac:dyDescent="0.25">
      <c r="A78" s="52"/>
      <c r="B78" s="52"/>
      <c r="C78" s="52"/>
      <c r="D78" s="52"/>
      <c r="E78" s="52"/>
      <c r="F78" s="52"/>
      <c r="G78" s="52"/>
      <c r="H78" s="52"/>
      <c r="I78" s="52"/>
      <c r="J78" s="52"/>
      <c r="K78" s="52"/>
    </row>
    <row r="79" spans="1:11" ht="30.75" customHeight="1" x14ac:dyDescent="0.3">
      <c r="A79" s="54" t="s">
        <v>2</v>
      </c>
      <c r="B79" s="52"/>
      <c r="C79" s="52"/>
      <c r="D79" s="52"/>
      <c r="E79" s="52"/>
      <c r="F79" s="52"/>
      <c r="G79" s="52"/>
      <c r="H79" s="52"/>
      <c r="I79" s="52"/>
      <c r="J79" s="52"/>
      <c r="K79" s="52"/>
    </row>
    <row r="80" spans="1:11" ht="116.25" customHeight="1" x14ac:dyDescent="0.25">
      <c r="A80" s="45">
        <v>1</v>
      </c>
      <c r="B80" s="2" t="s">
        <v>217</v>
      </c>
      <c r="C80" s="4" t="s">
        <v>94</v>
      </c>
      <c r="D80" s="2" t="s">
        <v>93</v>
      </c>
      <c r="E80" s="5"/>
      <c r="F80" s="2">
        <v>5000</v>
      </c>
      <c r="G80" s="2">
        <v>16000</v>
      </c>
      <c r="H80" s="2">
        <v>16000</v>
      </c>
      <c r="I80" s="2">
        <f>F80+G80+H80</f>
        <v>37000</v>
      </c>
      <c r="J80" s="2" t="s">
        <v>223</v>
      </c>
      <c r="K80" s="2" t="s">
        <v>240</v>
      </c>
    </row>
    <row r="81" spans="1:11" ht="29.25" customHeight="1" x14ac:dyDescent="0.3">
      <c r="A81" s="57" t="s">
        <v>241</v>
      </c>
      <c r="B81" s="57"/>
      <c r="C81" s="57"/>
      <c r="D81" s="57"/>
      <c r="E81" s="3"/>
      <c r="F81" s="11">
        <f>F80</f>
        <v>5000</v>
      </c>
      <c r="G81" s="11">
        <f>G80</f>
        <v>16000</v>
      </c>
      <c r="H81" s="11">
        <f>H80</f>
        <v>16000</v>
      </c>
      <c r="I81" s="11">
        <f>I80</f>
        <v>37000</v>
      </c>
      <c r="J81" s="3"/>
      <c r="K81" s="3"/>
    </row>
    <row r="82" spans="1:11" ht="22.5" customHeight="1" x14ac:dyDescent="0.3">
      <c r="A82" s="58" t="s">
        <v>95</v>
      </c>
      <c r="B82" s="58"/>
      <c r="C82" s="58"/>
      <c r="D82" s="58"/>
      <c r="E82" s="58"/>
      <c r="F82" s="58"/>
      <c r="G82" s="58"/>
      <c r="H82" s="58"/>
      <c r="I82" s="58"/>
      <c r="J82" s="58"/>
      <c r="K82" s="58"/>
    </row>
    <row r="83" spans="1:11" ht="27.75" customHeight="1" x14ac:dyDescent="0.3">
      <c r="A83" s="54" t="s">
        <v>0</v>
      </c>
      <c r="B83" s="52"/>
      <c r="C83" s="52"/>
      <c r="D83" s="52"/>
      <c r="E83" s="52"/>
      <c r="F83" s="52"/>
      <c r="G83" s="52"/>
      <c r="H83" s="52"/>
      <c r="I83" s="52"/>
      <c r="J83" s="52"/>
      <c r="K83" s="52"/>
    </row>
    <row r="84" spans="1:11" ht="15.75" customHeight="1" x14ac:dyDescent="0.25">
      <c r="A84" s="56"/>
      <c r="B84" s="56"/>
      <c r="C84" s="56" t="s">
        <v>1</v>
      </c>
      <c r="D84" s="56"/>
      <c r="E84" s="56"/>
      <c r="F84" s="54"/>
      <c r="G84" s="54"/>
      <c r="H84" s="54"/>
      <c r="I84" s="54"/>
      <c r="J84" s="54"/>
      <c r="K84" s="56"/>
    </row>
    <row r="85" spans="1:11" ht="5.25" customHeight="1" x14ac:dyDescent="0.25">
      <c r="A85" s="52"/>
      <c r="B85" s="52"/>
      <c r="C85" s="52"/>
      <c r="D85" s="52"/>
      <c r="E85" s="52"/>
      <c r="F85" s="52"/>
      <c r="G85" s="52"/>
      <c r="H85" s="52"/>
      <c r="I85" s="52"/>
      <c r="J85" s="52"/>
      <c r="K85" s="52"/>
    </row>
    <row r="86" spans="1:11" ht="27" customHeight="1" x14ac:dyDescent="0.3">
      <c r="A86" s="54" t="s">
        <v>2</v>
      </c>
      <c r="B86" s="52"/>
      <c r="C86" s="52"/>
      <c r="D86" s="52"/>
      <c r="E86" s="52"/>
      <c r="F86" s="52"/>
      <c r="G86" s="52"/>
      <c r="H86" s="52"/>
      <c r="I86" s="52"/>
      <c r="J86" s="52"/>
      <c r="K86" s="52"/>
    </row>
    <row r="87" spans="1:11" ht="97.5" customHeight="1" x14ac:dyDescent="0.25">
      <c r="A87" s="45">
        <v>1</v>
      </c>
      <c r="B87" s="2" t="s">
        <v>218</v>
      </c>
      <c r="C87" s="4" t="s">
        <v>96</v>
      </c>
      <c r="D87" s="2" t="s">
        <v>95</v>
      </c>
      <c r="E87" s="5"/>
      <c r="F87" s="2">
        <v>1000</v>
      </c>
      <c r="G87" s="2">
        <v>2000</v>
      </c>
      <c r="H87" s="2">
        <v>2000</v>
      </c>
      <c r="I87" s="2">
        <f>F87+G87+H87</f>
        <v>5000</v>
      </c>
      <c r="J87" s="2" t="s">
        <v>223</v>
      </c>
      <c r="K87" s="2" t="s">
        <v>243</v>
      </c>
    </row>
    <row r="88" spans="1:11" ht="29.25" customHeight="1" x14ac:dyDescent="0.3">
      <c r="A88" s="57" t="s">
        <v>242</v>
      </c>
      <c r="B88" s="57"/>
      <c r="C88" s="57"/>
      <c r="D88" s="57"/>
      <c r="E88" s="3"/>
      <c r="F88" s="11">
        <f>F87</f>
        <v>1000</v>
      </c>
      <c r="G88" s="11">
        <f>G87</f>
        <v>2000</v>
      </c>
      <c r="H88" s="11">
        <f>H87</f>
        <v>2000</v>
      </c>
      <c r="I88" s="11">
        <f>I87</f>
        <v>5000</v>
      </c>
      <c r="J88" s="26"/>
      <c r="K88" s="26"/>
    </row>
    <row r="89" spans="1:11" ht="28.5" customHeight="1" x14ac:dyDescent="0.25">
      <c r="A89" s="53" t="s">
        <v>98</v>
      </c>
      <c r="B89" s="53"/>
      <c r="C89" s="53"/>
      <c r="D89" s="53"/>
      <c r="E89" s="53"/>
      <c r="F89" s="53"/>
      <c r="G89" s="53"/>
      <c r="H89" s="53"/>
      <c r="I89" s="53"/>
      <c r="J89" s="53"/>
      <c r="K89" s="53"/>
    </row>
    <row r="90" spans="1:11" ht="15.75" customHeight="1" x14ac:dyDescent="0.3">
      <c r="A90" s="54" t="s">
        <v>0</v>
      </c>
      <c r="B90" s="52"/>
      <c r="C90" s="52"/>
      <c r="D90" s="52"/>
      <c r="E90" s="52"/>
      <c r="F90" s="52"/>
      <c r="G90" s="52"/>
      <c r="H90" s="52"/>
      <c r="I90" s="52"/>
      <c r="J90" s="52"/>
      <c r="K90" s="52"/>
    </row>
    <row r="91" spans="1:11" ht="15.75" customHeight="1" x14ac:dyDescent="0.25">
      <c r="A91" s="56"/>
      <c r="B91" s="56"/>
      <c r="C91" s="56" t="s">
        <v>1</v>
      </c>
      <c r="D91" s="56"/>
      <c r="E91" s="56"/>
      <c r="F91" s="54"/>
      <c r="G91" s="54"/>
      <c r="H91" s="54"/>
      <c r="I91" s="54"/>
      <c r="J91" s="54"/>
      <c r="K91" s="56"/>
    </row>
    <row r="92" spans="1:11" ht="8.25" customHeight="1" x14ac:dyDescent="0.25">
      <c r="A92" s="52"/>
      <c r="B92" s="52"/>
      <c r="C92" s="52"/>
      <c r="D92" s="52"/>
      <c r="E92" s="52"/>
      <c r="F92" s="52"/>
      <c r="G92" s="52"/>
      <c r="H92" s="52"/>
      <c r="I92" s="52"/>
      <c r="J92" s="52"/>
      <c r="K92" s="52"/>
    </row>
    <row r="93" spans="1:11" ht="29.25" customHeight="1" x14ac:dyDescent="0.3">
      <c r="A93" s="54" t="s">
        <v>2</v>
      </c>
      <c r="B93" s="52"/>
      <c r="C93" s="52"/>
      <c r="D93" s="52"/>
      <c r="E93" s="52"/>
      <c r="F93" s="52"/>
      <c r="G93" s="52"/>
      <c r="H93" s="52"/>
      <c r="I93" s="52"/>
      <c r="J93" s="52"/>
      <c r="K93" s="52"/>
    </row>
    <row r="94" spans="1:11" ht="147" customHeight="1" x14ac:dyDescent="0.25">
      <c r="A94" s="45">
        <v>1</v>
      </c>
      <c r="B94" s="2" t="s">
        <v>99</v>
      </c>
      <c r="C94" s="4" t="s">
        <v>100</v>
      </c>
      <c r="D94" s="2" t="s">
        <v>98</v>
      </c>
      <c r="E94" s="5"/>
      <c r="F94" s="2">
        <v>4486.3</v>
      </c>
      <c r="G94" s="2">
        <v>0</v>
      </c>
      <c r="H94" s="2">
        <v>0</v>
      </c>
      <c r="I94" s="2">
        <f>F94+G94+H94</f>
        <v>4486.3</v>
      </c>
      <c r="J94" s="2" t="s">
        <v>223</v>
      </c>
      <c r="K94" s="2" t="s">
        <v>229</v>
      </c>
    </row>
    <row r="95" spans="1:11" ht="153" customHeight="1" x14ac:dyDescent="0.25">
      <c r="A95" s="45">
        <v>2</v>
      </c>
      <c r="B95" s="2" t="s">
        <v>101</v>
      </c>
      <c r="C95" s="4" t="s">
        <v>224</v>
      </c>
      <c r="D95" s="2" t="s">
        <v>98</v>
      </c>
      <c r="E95" s="5"/>
      <c r="F95" s="2">
        <v>5513.7</v>
      </c>
      <c r="G95" s="2">
        <v>10000</v>
      </c>
      <c r="H95" s="2">
        <v>17792.7</v>
      </c>
      <c r="I95" s="2">
        <f t="shared" ref="I95:I97" si="4">F95+G95+H95</f>
        <v>33306.400000000001</v>
      </c>
      <c r="J95" s="2" t="s">
        <v>223</v>
      </c>
      <c r="K95" s="2" t="s">
        <v>229</v>
      </c>
    </row>
    <row r="96" spans="1:11" ht="144.75" customHeight="1" x14ac:dyDescent="0.25">
      <c r="A96" s="45">
        <v>3</v>
      </c>
      <c r="B96" s="2" t="s">
        <v>102</v>
      </c>
      <c r="C96" s="4" t="s">
        <v>103</v>
      </c>
      <c r="D96" s="2" t="s">
        <v>98</v>
      </c>
      <c r="E96" s="5"/>
      <c r="F96" s="2">
        <v>0</v>
      </c>
      <c r="G96" s="2">
        <v>5000</v>
      </c>
      <c r="H96" s="2">
        <v>2207.3000000000002</v>
      </c>
      <c r="I96" s="2">
        <f t="shared" si="4"/>
        <v>7207.3</v>
      </c>
      <c r="J96" s="2" t="s">
        <v>223</v>
      </c>
      <c r="K96" s="2" t="s">
        <v>229</v>
      </c>
    </row>
    <row r="97" spans="1:11" ht="161.25" customHeight="1" x14ac:dyDescent="0.25">
      <c r="A97" s="45">
        <v>4</v>
      </c>
      <c r="B97" s="2" t="s">
        <v>104</v>
      </c>
      <c r="C97" s="4" t="s">
        <v>105</v>
      </c>
      <c r="D97" s="2" t="s">
        <v>98</v>
      </c>
      <c r="E97" s="5"/>
      <c r="F97" s="2">
        <v>0</v>
      </c>
      <c r="G97" s="2">
        <v>10000</v>
      </c>
      <c r="H97" s="2">
        <v>10000</v>
      </c>
      <c r="I97" s="2">
        <f t="shared" si="4"/>
        <v>20000</v>
      </c>
      <c r="J97" s="2" t="s">
        <v>223</v>
      </c>
      <c r="K97" s="2" t="s">
        <v>229</v>
      </c>
    </row>
    <row r="98" spans="1:11" ht="33" customHeight="1" x14ac:dyDescent="0.3">
      <c r="A98" s="52" t="s">
        <v>244</v>
      </c>
      <c r="B98" s="52"/>
      <c r="C98" s="52"/>
      <c r="D98" s="3"/>
      <c r="E98" s="3"/>
      <c r="F98" s="11">
        <f t="shared" ref="F98:I98" si="5">SUM(F94:F97)</f>
        <v>10000</v>
      </c>
      <c r="G98" s="11">
        <f t="shared" si="5"/>
        <v>25000</v>
      </c>
      <c r="H98" s="11">
        <f t="shared" si="5"/>
        <v>30000</v>
      </c>
      <c r="I98" s="11">
        <f t="shared" si="5"/>
        <v>65000.000000000007</v>
      </c>
      <c r="J98" s="3"/>
      <c r="K98" s="3"/>
    </row>
    <row r="99" spans="1:11" ht="31.5" customHeight="1" x14ac:dyDescent="0.3">
      <c r="A99" s="52" t="s">
        <v>245</v>
      </c>
      <c r="B99" s="52"/>
      <c r="C99" s="52"/>
      <c r="D99" s="52"/>
      <c r="E99" s="3"/>
      <c r="F99" s="11">
        <f t="shared" ref="F99:I99" si="6">F98</f>
        <v>10000</v>
      </c>
      <c r="G99" s="11">
        <f t="shared" si="6"/>
        <v>25000</v>
      </c>
      <c r="H99" s="11">
        <f t="shared" si="6"/>
        <v>30000</v>
      </c>
      <c r="I99" s="11">
        <f t="shared" si="6"/>
        <v>65000.000000000007</v>
      </c>
      <c r="J99" s="3"/>
      <c r="K99" s="3"/>
    </row>
    <row r="100" spans="1:11" ht="19.5" customHeight="1" x14ac:dyDescent="0.25">
      <c r="A100" s="53" t="s">
        <v>106</v>
      </c>
      <c r="B100" s="53"/>
      <c r="C100" s="53"/>
      <c r="D100" s="53"/>
      <c r="E100" s="53"/>
      <c r="F100" s="53"/>
      <c r="G100" s="53"/>
      <c r="H100" s="53"/>
      <c r="I100" s="53"/>
      <c r="J100" s="53"/>
      <c r="K100" s="53"/>
    </row>
    <row r="101" spans="1:11" ht="27" customHeight="1" x14ac:dyDescent="0.3">
      <c r="A101" s="54" t="s">
        <v>0</v>
      </c>
      <c r="B101" s="52"/>
      <c r="C101" s="52"/>
      <c r="D101" s="52"/>
      <c r="E101" s="52"/>
      <c r="F101" s="52"/>
      <c r="G101" s="52"/>
      <c r="H101" s="52"/>
      <c r="I101" s="52"/>
      <c r="J101" s="52"/>
      <c r="K101" s="52"/>
    </row>
    <row r="102" spans="1:11" ht="116.25" customHeight="1" x14ac:dyDescent="0.25">
      <c r="A102" s="45">
        <v>1</v>
      </c>
      <c r="B102" s="2" t="s">
        <v>107</v>
      </c>
      <c r="C102" s="4" t="s">
        <v>108</v>
      </c>
      <c r="D102" s="2" t="s">
        <v>106</v>
      </c>
      <c r="E102" s="2"/>
      <c r="F102" s="8">
        <v>3647.6</v>
      </c>
      <c r="G102" s="8">
        <f>6964.6+2023.1</f>
        <v>8987.7000000000007</v>
      </c>
      <c r="H102" s="2">
        <v>0</v>
      </c>
      <c r="I102" s="2">
        <f>F102+G102+H102</f>
        <v>12635.300000000001</v>
      </c>
      <c r="J102" s="2" t="s">
        <v>223</v>
      </c>
      <c r="K102" s="4" t="s">
        <v>255</v>
      </c>
    </row>
    <row r="103" spans="1:11" ht="153.75" customHeight="1" x14ac:dyDescent="0.25">
      <c r="A103" s="45">
        <v>2</v>
      </c>
      <c r="B103" s="2" t="s">
        <v>109</v>
      </c>
      <c r="C103" s="4" t="s">
        <v>110</v>
      </c>
      <c r="D103" s="2" t="s">
        <v>106</v>
      </c>
      <c r="E103" s="2"/>
      <c r="F103" s="2">
        <v>1000</v>
      </c>
      <c r="G103" s="2">
        <v>20000</v>
      </c>
      <c r="H103" s="2">
        <v>20000</v>
      </c>
      <c r="I103" s="2">
        <f>F103+G103+H103</f>
        <v>41000</v>
      </c>
      <c r="J103" s="2" t="s">
        <v>223</v>
      </c>
      <c r="K103" s="2" t="s">
        <v>229</v>
      </c>
    </row>
    <row r="104" spans="1:11" ht="180" customHeight="1" x14ac:dyDescent="0.25">
      <c r="A104" s="45">
        <v>3</v>
      </c>
      <c r="B104" s="8" t="s">
        <v>205</v>
      </c>
      <c r="C104" s="30" t="s">
        <v>257</v>
      </c>
      <c r="D104" s="2" t="s">
        <v>106</v>
      </c>
      <c r="E104" s="2"/>
      <c r="F104" s="2">
        <v>30000</v>
      </c>
      <c r="G104" s="8">
        <v>10103.6</v>
      </c>
      <c r="H104" s="8">
        <v>54500</v>
      </c>
      <c r="I104" s="2">
        <f>F104+G104+H104</f>
        <v>94603.6</v>
      </c>
      <c r="J104" s="2" t="s">
        <v>258</v>
      </c>
      <c r="K104" s="2" t="s">
        <v>259</v>
      </c>
    </row>
    <row r="105" spans="1:11" ht="33" customHeight="1" x14ac:dyDescent="0.3">
      <c r="A105" s="52" t="s">
        <v>246</v>
      </c>
      <c r="B105" s="52"/>
      <c r="C105" s="52"/>
      <c r="D105" s="5"/>
      <c r="E105" s="5"/>
      <c r="F105" s="2">
        <f>F102+F103+F104</f>
        <v>34647.599999999999</v>
      </c>
      <c r="G105" s="2">
        <f>G102+G103+G104</f>
        <v>39091.300000000003</v>
      </c>
      <c r="H105" s="2">
        <f>H102+H103+H104</f>
        <v>74500</v>
      </c>
      <c r="I105" s="2">
        <f>I102+I103+I104</f>
        <v>148238.90000000002</v>
      </c>
      <c r="J105" s="5"/>
      <c r="K105" s="5"/>
    </row>
    <row r="106" spans="1:11" ht="30" customHeight="1" x14ac:dyDescent="0.3">
      <c r="A106" s="54" t="s">
        <v>2</v>
      </c>
      <c r="B106" s="52"/>
      <c r="C106" s="52"/>
      <c r="D106" s="52"/>
      <c r="E106" s="52"/>
      <c r="F106" s="52"/>
      <c r="G106" s="52"/>
      <c r="H106" s="52"/>
      <c r="I106" s="52"/>
      <c r="J106" s="52"/>
      <c r="K106" s="52"/>
    </row>
    <row r="107" spans="1:11" ht="94.5" customHeight="1" x14ac:dyDescent="0.25">
      <c r="A107" s="46">
        <v>1</v>
      </c>
      <c r="B107" s="8" t="s">
        <v>111</v>
      </c>
      <c r="C107" s="9" t="s">
        <v>112</v>
      </c>
      <c r="D107" s="8" t="s">
        <v>106</v>
      </c>
      <c r="E107" s="19"/>
      <c r="F107" s="8">
        <v>3200</v>
      </c>
      <c r="G107" s="8">
        <v>0</v>
      </c>
      <c r="H107" s="8">
        <v>0</v>
      </c>
      <c r="I107" s="8">
        <f>F107+G107+H107</f>
        <v>3200</v>
      </c>
      <c r="J107" s="2" t="s">
        <v>223</v>
      </c>
      <c r="K107" s="29" t="s">
        <v>247</v>
      </c>
    </row>
    <row r="108" spans="1:11" ht="96.75" customHeight="1" x14ac:dyDescent="0.25">
      <c r="A108" s="46">
        <v>2</v>
      </c>
      <c r="B108" s="8" t="s">
        <v>113</v>
      </c>
      <c r="C108" s="9" t="s">
        <v>114</v>
      </c>
      <c r="D108" s="8" t="s">
        <v>106</v>
      </c>
      <c r="E108" s="19"/>
      <c r="F108" s="8">
        <v>12000</v>
      </c>
      <c r="G108" s="8">
        <v>0</v>
      </c>
      <c r="H108" s="8">
        <v>0</v>
      </c>
      <c r="I108" s="8">
        <f t="shared" ref="I108:I133" si="7">F108+G108+H108</f>
        <v>12000</v>
      </c>
      <c r="J108" s="2" t="s">
        <v>223</v>
      </c>
      <c r="K108" s="29" t="s">
        <v>247</v>
      </c>
    </row>
    <row r="109" spans="1:11" ht="78" customHeight="1" x14ac:dyDescent="0.25">
      <c r="A109" s="46">
        <v>3</v>
      </c>
      <c r="B109" s="8" t="s">
        <v>115</v>
      </c>
      <c r="C109" s="9" t="s">
        <v>116</v>
      </c>
      <c r="D109" s="8" t="s">
        <v>106</v>
      </c>
      <c r="E109" s="19"/>
      <c r="F109" s="8">
        <v>1100</v>
      </c>
      <c r="G109" s="8">
        <v>0</v>
      </c>
      <c r="H109" s="8">
        <v>0</v>
      </c>
      <c r="I109" s="8">
        <f t="shared" si="7"/>
        <v>1100</v>
      </c>
      <c r="J109" s="2" t="s">
        <v>223</v>
      </c>
      <c r="K109" s="29" t="s">
        <v>247</v>
      </c>
    </row>
    <row r="110" spans="1:11" ht="99.75" customHeight="1" x14ac:dyDescent="0.25">
      <c r="A110" s="46">
        <v>4</v>
      </c>
      <c r="B110" s="8" t="s">
        <v>117</v>
      </c>
      <c r="C110" s="9" t="s">
        <v>118</v>
      </c>
      <c r="D110" s="8" t="s">
        <v>106</v>
      </c>
      <c r="E110" s="19"/>
      <c r="F110" s="8">
        <v>3500</v>
      </c>
      <c r="G110" s="8">
        <v>0</v>
      </c>
      <c r="H110" s="8">
        <v>0</v>
      </c>
      <c r="I110" s="8">
        <f t="shared" si="7"/>
        <v>3500</v>
      </c>
      <c r="J110" s="2" t="s">
        <v>223</v>
      </c>
      <c r="K110" s="29" t="s">
        <v>247</v>
      </c>
    </row>
    <row r="111" spans="1:11" ht="140.25" customHeight="1" x14ac:dyDescent="0.25">
      <c r="A111" s="46">
        <v>5</v>
      </c>
      <c r="B111" s="8" t="s">
        <v>119</v>
      </c>
      <c r="C111" s="9" t="s">
        <v>120</v>
      </c>
      <c r="D111" s="8" t="s">
        <v>106</v>
      </c>
      <c r="E111" s="19"/>
      <c r="F111" s="8">
        <v>6290</v>
      </c>
      <c r="G111" s="8">
        <v>0</v>
      </c>
      <c r="H111" s="8">
        <v>0</v>
      </c>
      <c r="I111" s="8">
        <f t="shared" si="7"/>
        <v>6290</v>
      </c>
      <c r="J111" s="2" t="s">
        <v>223</v>
      </c>
      <c r="K111" s="29" t="s">
        <v>247</v>
      </c>
    </row>
    <row r="112" spans="1:11" ht="153" customHeight="1" x14ac:dyDescent="0.25">
      <c r="A112" s="46">
        <v>6</v>
      </c>
      <c r="B112" s="8" t="s">
        <v>121</v>
      </c>
      <c r="C112" s="9" t="s">
        <v>122</v>
      </c>
      <c r="D112" s="8" t="s">
        <v>106</v>
      </c>
      <c r="E112" s="19"/>
      <c r="F112" s="8">
        <f>800+1600</f>
        <v>2400</v>
      </c>
      <c r="G112" s="8">
        <v>0</v>
      </c>
      <c r="H112" s="8">
        <v>0</v>
      </c>
      <c r="I112" s="8">
        <f t="shared" si="7"/>
        <v>2400</v>
      </c>
      <c r="J112" s="2" t="s">
        <v>223</v>
      </c>
      <c r="K112" s="29" t="s">
        <v>247</v>
      </c>
    </row>
    <row r="113" spans="1:11" ht="142.5" customHeight="1" x14ac:dyDescent="0.25">
      <c r="A113" s="46">
        <v>7</v>
      </c>
      <c r="B113" s="8" t="s">
        <v>123</v>
      </c>
      <c r="C113" s="9" t="s">
        <v>124</v>
      </c>
      <c r="D113" s="8" t="s">
        <v>106</v>
      </c>
      <c r="E113" s="19"/>
      <c r="F113" s="8">
        <f>3000-3000</f>
        <v>0</v>
      </c>
      <c r="G113" s="8">
        <f>20000+3000</f>
        <v>23000</v>
      </c>
      <c r="H113" s="8">
        <v>18800</v>
      </c>
      <c r="I113" s="8">
        <f t="shared" si="7"/>
        <v>41800</v>
      </c>
      <c r="J113" s="2" t="s">
        <v>223</v>
      </c>
      <c r="K113" s="2" t="s">
        <v>229</v>
      </c>
    </row>
    <row r="114" spans="1:11" ht="183" customHeight="1" x14ac:dyDescent="0.25">
      <c r="A114" s="46">
        <v>8</v>
      </c>
      <c r="B114" s="8" t="s">
        <v>125</v>
      </c>
      <c r="C114" s="9" t="s">
        <v>126</v>
      </c>
      <c r="D114" s="8" t="s">
        <v>106</v>
      </c>
      <c r="E114" s="19"/>
      <c r="F114" s="8">
        <f>1000-1000</f>
        <v>0</v>
      </c>
      <c r="G114" s="8">
        <f>25000+1000</f>
        <v>26000</v>
      </c>
      <c r="H114" s="8">
        <v>15000</v>
      </c>
      <c r="I114" s="8">
        <f t="shared" si="7"/>
        <v>41000</v>
      </c>
      <c r="J114" s="2" t="s">
        <v>223</v>
      </c>
      <c r="K114" s="2" t="s">
        <v>229</v>
      </c>
    </row>
    <row r="115" spans="1:11" ht="120.75" customHeight="1" x14ac:dyDescent="0.25">
      <c r="A115" s="46">
        <v>9</v>
      </c>
      <c r="B115" s="8" t="s">
        <v>127</v>
      </c>
      <c r="C115" s="9" t="s">
        <v>128</v>
      </c>
      <c r="D115" s="8" t="s">
        <v>106</v>
      </c>
      <c r="E115" s="19"/>
      <c r="F115" s="8">
        <v>270</v>
      </c>
      <c r="G115" s="8">
        <v>0</v>
      </c>
      <c r="H115" s="8">
        <v>0</v>
      </c>
      <c r="I115" s="8">
        <f t="shared" si="7"/>
        <v>270</v>
      </c>
      <c r="J115" s="2" t="s">
        <v>223</v>
      </c>
      <c r="K115" s="29" t="s">
        <v>247</v>
      </c>
    </row>
    <row r="116" spans="1:11" ht="63" customHeight="1" x14ac:dyDescent="0.25">
      <c r="A116" s="46">
        <v>10</v>
      </c>
      <c r="B116" s="8" t="s">
        <v>129</v>
      </c>
      <c r="C116" s="9" t="s">
        <v>130</v>
      </c>
      <c r="D116" s="8" t="s">
        <v>106</v>
      </c>
      <c r="E116" s="19"/>
      <c r="F116" s="8">
        <v>0</v>
      </c>
      <c r="G116" s="8">
        <v>250</v>
      </c>
      <c r="H116" s="8">
        <v>0</v>
      </c>
      <c r="I116" s="8">
        <f t="shared" si="7"/>
        <v>250</v>
      </c>
      <c r="J116" s="2" t="s">
        <v>223</v>
      </c>
      <c r="K116" s="29" t="s">
        <v>247</v>
      </c>
    </row>
    <row r="117" spans="1:11" ht="128.25" customHeight="1" x14ac:dyDescent="0.25">
      <c r="A117" s="46">
        <v>11</v>
      </c>
      <c r="B117" s="8" t="s">
        <v>131</v>
      </c>
      <c r="C117" s="30" t="s">
        <v>132</v>
      </c>
      <c r="D117" s="8" t="s">
        <v>106</v>
      </c>
      <c r="E117" s="19"/>
      <c r="F117" s="8">
        <v>0</v>
      </c>
      <c r="G117" s="8">
        <v>2000</v>
      </c>
      <c r="H117" s="8">
        <v>0</v>
      </c>
      <c r="I117" s="8">
        <f t="shared" si="7"/>
        <v>2000</v>
      </c>
      <c r="J117" s="2" t="s">
        <v>223</v>
      </c>
      <c r="K117" s="29" t="s">
        <v>247</v>
      </c>
    </row>
    <row r="118" spans="1:11" ht="119.25" customHeight="1" x14ac:dyDescent="0.25">
      <c r="A118" s="46">
        <v>12</v>
      </c>
      <c r="B118" s="8" t="s">
        <v>133</v>
      </c>
      <c r="C118" s="9" t="s">
        <v>134</v>
      </c>
      <c r="D118" s="8" t="s">
        <v>106</v>
      </c>
      <c r="E118" s="19"/>
      <c r="F118" s="8">
        <v>250</v>
      </c>
      <c r="G118" s="8">
        <v>0</v>
      </c>
      <c r="H118" s="8">
        <v>0</v>
      </c>
      <c r="I118" s="8">
        <f t="shared" si="7"/>
        <v>250</v>
      </c>
      <c r="J118" s="2" t="s">
        <v>223</v>
      </c>
      <c r="K118" s="29" t="s">
        <v>247</v>
      </c>
    </row>
    <row r="119" spans="1:11" ht="74.25" customHeight="1" x14ac:dyDescent="0.25">
      <c r="A119" s="46">
        <v>13</v>
      </c>
      <c r="B119" s="8" t="s">
        <v>135</v>
      </c>
      <c r="C119" s="9" t="s">
        <v>136</v>
      </c>
      <c r="D119" s="8" t="s">
        <v>106</v>
      </c>
      <c r="E119" s="19"/>
      <c r="F119" s="8">
        <v>0</v>
      </c>
      <c r="G119" s="8">
        <v>100</v>
      </c>
      <c r="H119" s="8">
        <v>0</v>
      </c>
      <c r="I119" s="8">
        <f t="shared" si="7"/>
        <v>100</v>
      </c>
      <c r="J119" s="2" t="s">
        <v>223</v>
      </c>
      <c r="K119" s="29" t="s">
        <v>247</v>
      </c>
    </row>
    <row r="120" spans="1:11" ht="94.5" customHeight="1" x14ac:dyDescent="0.25">
      <c r="A120" s="46">
        <v>14</v>
      </c>
      <c r="B120" s="8" t="s">
        <v>137</v>
      </c>
      <c r="C120" s="9" t="s">
        <v>138</v>
      </c>
      <c r="D120" s="8" t="s">
        <v>106</v>
      </c>
      <c r="E120" s="19"/>
      <c r="F120" s="8">
        <v>0</v>
      </c>
      <c r="G120" s="8">
        <v>120.7</v>
      </c>
      <c r="H120" s="8">
        <v>0</v>
      </c>
      <c r="I120" s="8">
        <f t="shared" si="7"/>
        <v>120.7</v>
      </c>
      <c r="J120" s="2" t="s">
        <v>223</v>
      </c>
      <c r="K120" s="29" t="s">
        <v>247</v>
      </c>
    </row>
    <row r="121" spans="1:11" ht="106.5" customHeight="1" x14ac:dyDescent="0.25">
      <c r="A121" s="46">
        <v>15</v>
      </c>
      <c r="B121" s="8" t="s">
        <v>139</v>
      </c>
      <c r="C121" s="9" t="s">
        <v>140</v>
      </c>
      <c r="D121" s="8" t="s">
        <v>106</v>
      </c>
      <c r="E121" s="19"/>
      <c r="F121" s="8">
        <v>0</v>
      </c>
      <c r="G121" s="8">
        <v>2200</v>
      </c>
      <c r="H121" s="8">
        <v>0</v>
      </c>
      <c r="I121" s="8">
        <f t="shared" si="7"/>
        <v>2200</v>
      </c>
      <c r="J121" s="2" t="s">
        <v>223</v>
      </c>
      <c r="K121" s="29" t="s">
        <v>247</v>
      </c>
    </row>
    <row r="122" spans="1:11" ht="68.25" customHeight="1" x14ac:dyDescent="0.25">
      <c r="A122" s="46">
        <v>16</v>
      </c>
      <c r="B122" s="8" t="s">
        <v>141</v>
      </c>
      <c r="C122" s="30" t="s">
        <v>142</v>
      </c>
      <c r="D122" s="8"/>
      <c r="E122" s="19"/>
      <c r="F122" s="8">
        <v>0</v>
      </c>
      <c r="G122" s="8">
        <v>3338</v>
      </c>
      <c r="H122" s="8">
        <v>0</v>
      </c>
      <c r="I122" s="8">
        <f t="shared" si="7"/>
        <v>3338</v>
      </c>
      <c r="J122" s="2" t="s">
        <v>223</v>
      </c>
      <c r="K122" s="29" t="s">
        <v>247</v>
      </c>
    </row>
    <row r="123" spans="1:11" ht="113.25" customHeight="1" x14ac:dyDescent="0.25">
      <c r="A123" s="46">
        <v>17</v>
      </c>
      <c r="B123" s="8" t="s">
        <v>143</v>
      </c>
      <c r="C123" s="9" t="s">
        <v>144</v>
      </c>
      <c r="D123" s="8" t="s">
        <v>106</v>
      </c>
      <c r="E123" s="19"/>
      <c r="F123" s="8">
        <v>4500</v>
      </c>
      <c r="G123" s="8">
        <v>0</v>
      </c>
      <c r="H123" s="8">
        <v>0</v>
      </c>
      <c r="I123" s="8">
        <f t="shared" si="7"/>
        <v>4500</v>
      </c>
      <c r="J123" s="2" t="s">
        <v>223</v>
      </c>
      <c r="K123" s="29" t="s">
        <v>247</v>
      </c>
    </row>
    <row r="124" spans="1:11" ht="120.75" customHeight="1" x14ac:dyDescent="0.25">
      <c r="A124" s="46">
        <v>18</v>
      </c>
      <c r="B124" s="8" t="s">
        <v>145</v>
      </c>
      <c r="C124" s="9" t="s">
        <v>146</v>
      </c>
      <c r="D124" s="8" t="s">
        <v>106</v>
      </c>
      <c r="E124" s="19"/>
      <c r="F124" s="8">
        <v>8000</v>
      </c>
      <c r="G124" s="8">
        <v>0</v>
      </c>
      <c r="H124" s="8">
        <v>0</v>
      </c>
      <c r="I124" s="8">
        <f t="shared" si="7"/>
        <v>8000</v>
      </c>
      <c r="J124" s="2" t="s">
        <v>223</v>
      </c>
      <c r="K124" s="29" t="s">
        <v>247</v>
      </c>
    </row>
    <row r="125" spans="1:11" ht="72" customHeight="1" x14ac:dyDescent="0.25">
      <c r="A125" s="46">
        <v>19</v>
      </c>
      <c r="B125" s="8" t="s">
        <v>147</v>
      </c>
      <c r="C125" s="30" t="s">
        <v>148</v>
      </c>
      <c r="D125" s="8" t="s">
        <v>106</v>
      </c>
      <c r="E125" s="19"/>
      <c r="F125" s="8">
        <v>1260</v>
      </c>
      <c r="G125" s="8">
        <v>0</v>
      </c>
      <c r="H125" s="8">
        <v>0</v>
      </c>
      <c r="I125" s="8">
        <f t="shared" si="7"/>
        <v>1260</v>
      </c>
      <c r="J125" s="2" t="s">
        <v>223</v>
      </c>
      <c r="K125" s="29" t="s">
        <v>247</v>
      </c>
    </row>
    <row r="126" spans="1:11" ht="81" customHeight="1" x14ac:dyDescent="0.25">
      <c r="A126" s="46">
        <v>20</v>
      </c>
      <c r="B126" s="8" t="s">
        <v>149</v>
      </c>
      <c r="C126" s="9" t="s">
        <v>150</v>
      </c>
      <c r="D126" s="8" t="s">
        <v>106</v>
      </c>
      <c r="E126" s="19"/>
      <c r="F126" s="8">
        <v>1528.5</v>
      </c>
      <c r="G126" s="8">
        <v>0</v>
      </c>
      <c r="H126" s="8">
        <v>0</v>
      </c>
      <c r="I126" s="8">
        <f t="shared" si="7"/>
        <v>1528.5</v>
      </c>
      <c r="J126" s="2" t="s">
        <v>223</v>
      </c>
      <c r="K126" s="29" t="s">
        <v>247</v>
      </c>
    </row>
    <row r="127" spans="1:11" ht="155.25" customHeight="1" x14ac:dyDescent="0.25">
      <c r="A127" s="46">
        <v>21</v>
      </c>
      <c r="B127" s="8" t="s">
        <v>151</v>
      </c>
      <c r="C127" s="9" t="s">
        <v>152</v>
      </c>
      <c r="D127" s="8" t="s">
        <v>106</v>
      </c>
      <c r="E127" s="19"/>
      <c r="F127" s="8">
        <v>7773.9</v>
      </c>
      <c r="G127" s="8">
        <v>0</v>
      </c>
      <c r="H127" s="8">
        <v>0</v>
      </c>
      <c r="I127" s="8">
        <f t="shared" si="7"/>
        <v>7773.9</v>
      </c>
      <c r="J127" s="2" t="s">
        <v>223</v>
      </c>
      <c r="K127" s="29" t="s">
        <v>247</v>
      </c>
    </row>
    <row r="128" spans="1:11" ht="98.25" customHeight="1" x14ac:dyDescent="0.25">
      <c r="A128" s="46">
        <v>22</v>
      </c>
      <c r="B128" s="8" t="s">
        <v>153</v>
      </c>
      <c r="C128" s="9" t="s">
        <v>154</v>
      </c>
      <c r="D128" s="8" t="s">
        <v>106</v>
      </c>
      <c r="E128" s="19"/>
      <c r="F128" s="8">
        <v>480</v>
      </c>
      <c r="G128" s="8">
        <v>0</v>
      </c>
      <c r="H128" s="8">
        <v>0</v>
      </c>
      <c r="I128" s="8">
        <f t="shared" si="7"/>
        <v>480</v>
      </c>
      <c r="J128" s="2" t="s">
        <v>223</v>
      </c>
      <c r="K128" s="29" t="s">
        <v>247</v>
      </c>
    </row>
    <row r="129" spans="1:11" ht="102" customHeight="1" x14ac:dyDescent="0.25">
      <c r="A129" s="46">
        <v>23</v>
      </c>
      <c r="B129" s="8" t="s">
        <v>155</v>
      </c>
      <c r="C129" s="9" t="s">
        <v>156</v>
      </c>
      <c r="D129" s="8" t="s">
        <v>106</v>
      </c>
      <c r="E129" s="19"/>
      <c r="F129" s="8">
        <f>1800-1800</f>
        <v>0</v>
      </c>
      <c r="G129" s="8">
        <v>1800</v>
      </c>
      <c r="H129" s="8">
        <v>0</v>
      </c>
      <c r="I129" s="8">
        <f t="shared" si="7"/>
        <v>1800</v>
      </c>
      <c r="J129" s="2" t="s">
        <v>223</v>
      </c>
      <c r="K129" s="29" t="s">
        <v>247</v>
      </c>
    </row>
    <row r="130" spans="1:11" ht="96" customHeight="1" x14ac:dyDescent="0.25">
      <c r="A130" s="46">
        <v>24</v>
      </c>
      <c r="B130" s="8" t="s">
        <v>157</v>
      </c>
      <c r="C130" s="9" t="s">
        <v>158</v>
      </c>
      <c r="D130" s="8" t="s">
        <v>106</v>
      </c>
      <c r="E130" s="19"/>
      <c r="F130" s="8">
        <v>800</v>
      </c>
      <c r="G130" s="8">
        <v>20000</v>
      </c>
      <c r="H130" s="8">
        <v>26700</v>
      </c>
      <c r="I130" s="8">
        <f t="shared" si="7"/>
        <v>47500</v>
      </c>
      <c r="J130" s="2" t="s">
        <v>223</v>
      </c>
      <c r="K130" s="29" t="s">
        <v>247</v>
      </c>
    </row>
    <row r="131" spans="1:11" ht="79.5" customHeight="1" x14ac:dyDescent="0.25">
      <c r="A131" s="46">
        <v>25</v>
      </c>
      <c r="B131" s="8" t="s">
        <v>159</v>
      </c>
      <c r="C131" s="9" t="s">
        <v>160</v>
      </c>
      <c r="D131" s="8" t="s">
        <v>106</v>
      </c>
      <c r="E131" s="19"/>
      <c r="F131" s="8">
        <v>0</v>
      </c>
      <c r="G131" s="8">
        <v>200</v>
      </c>
      <c r="H131" s="8">
        <v>0</v>
      </c>
      <c r="I131" s="8">
        <f t="shared" si="7"/>
        <v>200</v>
      </c>
      <c r="J131" s="2" t="s">
        <v>223</v>
      </c>
      <c r="K131" s="29" t="s">
        <v>247</v>
      </c>
    </row>
    <row r="132" spans="1:11" ht="88.5" customHeight="1" x14ac:dyDescent="0.25">
      <c r="A132" s="46">
        <v>26</v>
      </c>
      <c r="B132" s="8" t="s">
        <v>161</v>
      </c>
      <c r="C132" s="30" t="s">
        <v>162</v>
      </c>
      <c r="D132" s="8" t="s">
        <v>106</v>
      </c>
      <c r="E132" s="19"/>
      <c r="F132" s="8">
        <v>0</v>
      </c>
      <c r="G132" s="8">
        <v>1900</v>
      </c>
      <c r="H132" s="8">
        <v>0</v>
      </c>
      <c r="I132" s="8">
        <f t="shared" si="7"/>
        <v>1900</v>
      </c>
      <c r="J132" s="2" t="s">
        <v>223</v>
      </c>
      <c r="K132" s="29" t="s">
        <v>247</v>
      </c>
    </row>
    <row r="133" spans="1:11" ht="73.5" customHeight="1" x14ac:dyDescent="0.25">
      <c r="A133" s="46">
        <v>27</v>
      </c>
      <c r="B133" s="8" t="s">
        <v>163</v>
      </c>
      <c r="C133" s="30" t="s">
        <v>164</v>
      </c>
      <c r="D133" s="8" t="s">
        <v>106</v>
      </c>
      <c r="E133" s="19"/>
      <c r="F133" s="8">
        <v>0</v>
      </c>
      <c r="G133" s="8">
        <v>5000</v>
      </c>
      <c r="H133" s="8">
        <v>10000</v>
      </c>
      <c r="I133" s="8">
        <f t="shared" si="7"/>
        <v>15000</v>
      </c>
      <c r="J133" s="2" t="s">
        <v>223</v>
      </c>
      <c r="K133" s="29" t="s">
        <v>247</v>
      </c>
    </row>
    <row r="134" spans="1:11" ht="20.25" customHeight="1" x14ac:dyDescent="0.3">
      <c r="A134" s="52" t="s">
        <v>248</v>
      </c>
      <c r="B134" s="52"/>
      <c r="C134" s="52"/>
      <c r="D134" s="3"/>
      <c r="E134" s="3"/>
      <c r="F134" s="11">
        <f>SUM(F107:F133)</f>
        <v>53352.4</v>
      </c>
      <c r="G134" s="11">
        <f>SUM(G107:G133)</f>
        <v>85908.7</v>
      </c>
      <c r="H134" s="11">
        <f>SUM(H107:H133)</f>
        <v>70500</v>
      </c>
      <c r="I134" s="11">
        <f>SUM(I107:I133)</f>
        <v>209761.1</v>
      </c>
      <c r="J134" s="3"/>
      <c r="K134" s="3"/>
    </row>
    <row r="135" spans="1:11" ht="18.75" customHeight="1" x14ac:dyDescent="0.3">
      <c r="A135" s="52" t="s">
        <v>249</v>
      </c>
      <c r="B135" s="52"/>
      <c r="C135" s="52"/>
      <c r="D135" s="52"/>
      <c r="E135" s="3"/>
      <c r="F135" s="11">
        <f>F134+F105</f>
        <v>88000</v>
      </c>
      <c r="G135" s="11">
        <f>G134+G105</f>
        <v>125000</v>
      </c>
      <c r="H135" s="11">
        <f>H134+H105</f>
        <v>145000</v>
      </c>
      <c r="I135" s="11">
        <f>I134+I105</f>
        <v>358000</v>
      </c>
      <c r="J135" s="3"/>
      <c r="K135" s="3"/>
    </row>
    <row r="136" spans="1:11" ht="24" customHeight="1" x14ac:dyDescent="0.25">
      <c r="A136" s="53" t="s">
        <v>166</v>
      </c>
      <c r="B136" s="53"/>
      <c r="C136" s="53"/>
      <c r="D136" s="53"/>
      <c r="E136" s="53"/>
      <c r="F136" s="53"/>
      <c r="G136" s="53"/>
      <c r="H136" s="53"/>
      <c r="I136" s="53"/>
      <c r="J136" s="53"/>
      <c r="K136" s="53"/>
    </row>
    <row r="137" spans="1:11" ht="36.75" customHeight="1" x14ac:dyDescent="0.3">
      <c r="A137" s="54" t="s">
        <v>0</v>
      </c>
      <c r="B137" s="52"/>
      <c r="C137" s="52"/>
      <c r="D137" s="52"/>
      <c r="E137" s="52"/>
      <c r="F137" s="52"/>
      <c r="G137" s="52"/>
      <c r="H137" s="52"/>
      <c r="I137" s="52"/>
      <c r="J137" s="52"/>
      <c r="K137" s="52"/>
    </row>
    <row r="138" spans="1:11" ht="147.75" customHeight="1" x14ac:dyDescent="0.25">
      <c r="A138" s="48">
        <v>1</v>
      </c>
      <c r="B138" s="31" t="s">
        <v>167</v>
      </c>
      <c r="C138" s="31" t="s">
        <v>168</v>
      </c>
      <c r="D138" s="22" t="s">
        <v>169</v>
      </c>
      <c r="E138" s="21"/>
      <c r="F138" s="32">
        <v>45101.73</v>
      </c>
      <c r="G138" s="24">
        <v>0</v>
      </c>
      <c r="H138" s="20">
        <v>0</v>
      </c>
      <c r="I138" s="20">
        <f>F138+G138+H138</f>
        <v>45101.73</v>
      </c>
      <c r="J138" s="2" t="s">
        <v>223</v>
      </c>
      <c r="K138" s="29" t="s">
        <v>250</v>
      </c>
    </row>
    <row r="139" spans="1:11" ht="146.25" customHeight="1" x14ac:dyDescent="0.25">
      <c r="A139" s="48">
        <v>2</v>
      </c>
      <c r="B139" s="21" t="s">
        <v>170</v>
      </c>
      <c r="C139" s="21" t="s">
        <v>171</v>
      </c>
      <c r="D139" s="22" t="s">
        <v>169</v>
      </c>
      <c r="E139" s="23"/>
      <c r="F139" s="24">
        <f>10612.566+0.034</f>
        <v>10612.6</v>
      </c>
      <c r="G139" s="24">
        <v>0</v>
      </c>
      <c r="H139" s="20">
        <v>0</v>
      </c>
      <c r="I139" s="20">
        <f t="shared" ref="I139:I142" si="8">F139+G139+H139</f>
        <v>10612.6</v>
      </c>
      <c r="J139" s="2" t="s">
        <v>223</v>
      </c>
      <c r="K139" s="2" t="s">
        <v>229</v>
      </c>
    </row>
    <row r="140" spans="1:11" ht="129" customHeight="1" x14ac:dyDescent="0.25">
      <c r="A140" s="48">
        <v>3</v>
      </c>
      <c r="B140" s="21" t="s">
        <v>172</v>
      </c>
      <c r="C140" s="21" t="s">
        <v>173</v>
      </c>
      <c r="D140" s="22" t="s">
        <v>169</v>
      </c>
      <c r="E140" s="23"/>
      <c r="F140" s="24">
        <v>5800</v>
      </c>
      <c r="G140" s="24">
        <v>0</v>
      </c>
      <c r="H140" s="20">
        <v>0</v>
      </c>
      <c r="I140" s="20">
        <f t="shared" si="8"/>
        <v>5800</v>
      </c>
      <c r="J140" s="2" t="s">
        <v>223</v>
      </c>
      <c r="K140" s="29" t="s">
        <v>250</v>
      </c>
    </row>
    <row r="141" spans="1:11" ht="119.25" customHeight="1" x14ac:dyDescent="0.25">
      <c r="A141" s="48">
        <v>4</v>
      </c>
      <c r="B141" s="21" t="s">
        <v>174</v>
      </c>
      <c r="C141" s="21" t="s">
        <v>175</v>
      </c>
      <c r="D141" s="22" t="s">
        <v>169</v>
      </c>
      <c r="E141" s="23"/>
      <c r="F141" s="24">
        <v>1300</v>
      </c>
      <c r="G141" s="24">
        <v>0</v>
      </c>
      <c r="H141" s="20">
        <v>0</v>
      </c>
      <c r="I141" s="20">
        <f>F141+G141+H141</f>
        <v>1300</v>
      </c>
      <c r="J141" s="2" t="s">
        <v>223</v>
      </c>
      <c r="K141" s="29" t="s">
        <v>250</v>
      </c>
    </row>
    <row r="142" spans="1:11" ht="168" customHeight="1" x14ac:dyDescent="0.25">
      <c r="A142" s="48">
        <v>5</v>
      </c>
      <c r="B142" s="21" t="s">
        <v>176</v>
      </c>
      <c r="C142" s="21" t="s">
        <v>177</v>
      </c>
      <c r="D142" s="22" t="s">
        <v>169</v>
      </c>
      <c r="E142" s="23"/>
      <c r="F142" s="24">
        <v>5163.6099999999997</v>
      </c>
      <c r="G142" s="24">
        <v>0</v>
      </c>
      <c r="H142" s="20">
        <v>0</v>
      </c>
      <c r="I142" s="20">
        <f t="shared" si="8"/>
        <v>5163.6099999999997</v>
      </c>
      <c r="J142" s="2" t="s">
        <v>223</v>
      </c>
      <c r="K142" s="29" t="s">
        <v>250</v>
      </c>
    </row>
    <row r="143" spans="1:11" ht="74.25" customHeight="1" x14ac:dyDescent="0.25">
      <c r="A143" s="48">
        <v>6</v>
      </c>
      <c r="B143" s="21" t="s">
        <v>178</v>
      </c>
      <c r="C143" s="21" t="s">
        <v>179</v>
      </c>
      <c r="D143" s="22" t="s">
        <v>169</v>
      </c>
      <c r="E143" s="23"/>
      <c r="F143" s="24">
        <v>2000</v>
      </c>
      <c r="G143" s="24">
        <v>0</v>
      </c>
      <c r="H143" s="20">
        <v>0</v>
      </c>
      <c r="I143" s="20">
        <f>F143+G143+H143</f>
        <v>2000</v>
      </c>
      <c r="J143" s="2" t="s">
        <v>223</v>
      </c>
      <c r="K143" s="2" t="s">
        <v>251</v>
      </c>
    </row>
    <row r="144" spans="1:11" ht="21.75" customHeight="1" x14ac:dyDescent="0.3">
      <c r="A144" s="52" t="s">
        <v>252</v>
      </c>
      <c r="B144" s="52"/>
      <c r="C144" s="52"/>
      <c r="D144" s="5"/>
      <c r="E144" s="5"/>
      <c r="F144" s="2">
        <f>F142+F143+F141+F140+F139+F138</f>
        <v>69977.94</v>
      </c>
      <c r="G144" s="2">
        <f t="shared" ref="G144:I144" si="9">G142+G143+G141+G140+G139+G138</f>
        <v>0</v>
      </c>
      <c r="H144" s="2">
        <f t="shared" si="9"/>
        <v>0</v>
      </c>
      <c r="I144" s="2">
        <f t="shared" si="9"/>
        <v>69977.94</v>
      </c>
      <c r="J144" s="5"/>
      <c r="K144" s="5"/>
    </row>
    <row r="145" spans="1:11" ht="45" customHeight="1" x14ac:dyDescent="0.3">
      <c r="A145" s="54" t="s">
        <v>2</v>
      </c>
      <c r="B145" s="52"/>
      <c r="C145" s="52"/>
      <c r="D145" s="52"/>
      <c r="E145" s="52"/>
      <c r="F145" s="52"/>
      <c r="G145" s="52"/>
      <c r="H145" s="52"/>
      <c r="I145" s="52"/>
      <c r="J145" s="52"/>
      <c r="K145" s="52"/>
    </row>
    <row r="146" spans="1:11" ht="145.5" customHeight="1" x14ac:dyDescent="0.25">
      <c r="A146" s="46">
        <v>1</v>
      </c>
      <c r="B146" s="33" t="s">
        <v>180</v>
      </c>
      <c r="C146" s="33" t="s">
        <v>181</v>
      </c>
      <c r="D146" s="34" t="s">
        <v>169</v>
      </c>
      <c r="E146" s="19"/>
      <c r="F146" s="34">
        <v>1000</v>
      </c>
      <c r="G146" s="34">
        <v>12826.9</v>
      </c>
      <c r="H146" s="34">
        <v>20900.5</v>
      </c>
      <c r="I146" s="8">
        <f t="shared" ref="I146:I158" si="10">F146+G146+H146</f>
        <v>34727.4</v>
      </c>
      <c r="J146" s="2" t="s">
        <v>223</v>
      </c>
      <c r="K146" s="29" t="s">
        <v>250</v>
      </c>
    </row>
    <row r="147" spans="1:11" ht="132.75" customHeight="1" x14ac:dyDescent="0.25">
      <c r="A147" s="45">
        <v>2</v>
      </c>
      <c r="B147" s="35" t="s">
        <v>182</v>
      </c>
      <c r="C147" s="35" t="s">
        <v>183</v>
      </c>
      <c r="D147" s="13" t="s">
        <v>169</v>
      </c>
      <c r="E147" s="5"/>
      <c r="F147" s="2">
        <v>672</v>
      </c>
      <c r="G147" s="2">
        <v>2000</v>
      </c>
      <c r="H147" s="2">
        <v>0</v>
      </c>
      <c r="I147" s="8">
        <f t="shared" si="10"/>
        <v>2672</v>
      </c>
      <c r="J147" s="2" t="s">
        <v>223</v>
      </c>
      <c r="K147" s="29" t="s">
        <v>250</v>
      </c>
    </row>
    <row r="148" spans="1:11" ht="132.75" customHeight="1" x14ac:dyDescent="0.25">
      <c r="A148" s="45">
        <v>3</v>
      </c>
      <c r="B148" s="35" t="s">
        <v>184</v>
      </c>
      <c r="C148" s="35" t="s">
        <v>185</v>
      </c>
      <c r="D148" s="13" t="s">
        <v>169</v>
      </c>
      <c r="E148" s="5"/>
      <c r="F148" s="2">
        <v>1000</v>
      </c>
      <c r="G148" s="2">
        <v>12710.2</v>
      </c>
      <c r="H148" s="2">
        <v>0</v>
      </c>
      <c r="I148" s="8">
        <f t="shared" si="10"/>
        <v>13710.2</v>
      </c>
      <c r="J148" s="2" t="s">
        <v>223</v>
      </c>
      <c r="K148" s="29" t="s">
        <v>250</v>
      </c>
    </row>
    <row r="149" spans="1:11" ht="162.75" customHeight="1" x14ac:dyDescent="0.25">
      <c r="A149" s="46">
        <v>4</v>
      </c>
      <c r="B149" s="36" t="s">
        <v>186</v>
      </c>
      <c r="C149" s="36" t="s">
        <v>187</v>
      </c>
      <c r="D149" s="13" t="s">
        <v>169</v>
      </c>
      <c r="E149" s="5"/>
      <c r="F149" s="2">
        <v>400</v>
      </c>
      <c r="G149" s="2">
        <v>6000</v>
      </c>
      <c r="H149" s="2">
        <v>0</v>
      </c>
      <c r="I149" s="8">
        <f t="shared" si="10"/>
        <v>6400</v>
      </c>
      <c r="J149" s="2" t="s">
        <v>223</v>
      </c>
      <c r="K149" s="29" t="s">
        <v>250</v>
      </c>
    </row>
    <row r="150" spans="1:11" ht="140.25" customHeight="1" x14ac:dyDescent="0.25">
      <c r="A150" s="45">
        <v>5</v>
      </c>
      <c r="B150" s="35" t="s">
        <v>188</v>
      </c>
      <c r="C150" s="35" t="s">
        <v>189</v>
      </c>
      <c r="D150" s="13" t="s">
        <v>169</v>
      </c>
      <c r="E150" s="19"/>
      <c r="F150" s="2">
        <f>541.58-0.086-0.034</f>
        <v>541.46</v>
      </c>
      <c r="G150" s="2">
        <v>12596.46</v>
      </c>
      <c r="H150" s="2">
        <v>0</v>
      </c>
      <c r="I150" s="8">
        <f t="shared" si="10"/>
        <v>13137.919999999998</v>
      </c>
      <c r="J150" s="2" t="s">
        <v>223</v>
      </c>
      <c r="K150" s="29" t="s">
        <v>250</v>
      </c>
    </row>
    <row r="151" spans="1:11" ht="108" customHeight="1" x14ac:dyDescent="0.25">
      <c r="A151" s="45">
        <v>6</v>
      </c>
      <c r="B151" s="35" t="s">
        <v>190</v>
      </c>
      <c r="C151" s="35" t="s">
        <v>191</v>
      </c>
      <c r="D151" s="13" t="s">
        <v>169</v>
      </c>
      <c r="E151" s="5"/>
      <c r="F151" s="2">
        <f>6408.514+0.086</f>
        <v>6408.6</v>
      </c>
      <c r="G151" s="2">
        <v>0</v>
      </c>
      <c r="H151" s="2">
        <v>0</v>
      </c>
      <c r="I151" s="8">
        <f t="shared" si="10"/>
        <v>6408.6</v>
      </c>
      <c r="J151" s="2" t="s">
        <v>223</v>
      </c>
      <c r="K151" s="2" t="s">
        <v>255</v>
      </c>
    </row>
    <row r="152" spans="1:11" ht="114.75" customHeight="1" x14ac:dyDescent="0.25">
      <c r="A152" s="46">
        <v>7</v>
      </c>
      <c r="B152" s="36" t="s">
        <v>192</v>
      </c>
      <c r="C152" s="36" t="s">
        <v>193</v>
      </c>
      <c r="D152" s="13" t="s">
        <v>169</v>
      </c>
      <c r="E152" s="5"/>
      <c r="F152" s="8">
        <v>0</v>
      </c>
      <c r="G152" s="2">
        <v>20000</v>
      </c>
      <c r="H152" s="2">
        <v>1607.89</v>
      </c>
      <c r="I152" s="8">
        <f t="shared" si="10"/>
        <v>21607.89</v>
      </c>
      <c r="J152" s="2" t="s">
        <v>223</v>
      </c>
      <c r="K152" s="29" t="s">
        <v>250</v>
      </c>
    </row>
    <row r="153" spans="1:11" ht="129" customHeight="1" x14ac:dyDescent="0.25">
      <c r="A153" s="45">
        <v>8</v>
      </c>
      <c r="B153" s="33" t="s">
        <v>194</v>
      </c>
      <c r="C153" s="33" t="s">
        <v>195</v>
      </c>
      <c r="D153" s="34" t="s">
        <v>169</v>
      </c>
      <c r="E153" s="19"/>
      <c r="F153" s="8">
        <v>0</v>
      </c>
      <c r="G153" s="8">
        <v>5039.01</v>
      </c>
      <c r="H153" s="8">
        <v>0</v>
      </c>
      <c r="I153" s="8">
        <f t="shared" si="10"/>
        <v>5039.01</v>
      </c>
      <c r="J153" s="2" t="s">
        <v>223</v>
      </c>
      <c r="K153" s="29" t="s">
        <v>250</v>
      </c>
    </row>
    <row r="154" spans="1:11" ht="123" customHeight="1" x14ac:dyDescent="0.25">
      <c r="A154" s="45">
        <v>9</v>
      </c>
      <c r="B154" s="33" t="s">
        <v>196</v>
      </c>
      <c r="C154" s="33" t="s">
        <v>197</v>
      </c>
      <c r="D154" s="34" t="s">
        <v>169</v>
      </c>
      <c r="E154" s="19"/>
      <c r="F154" s="8">
        <v>0</v>
      </c>
      <c r="G154" s="8">
        <v>5000</v>
      </c>
      <c r="H154" s="8">
        <v>6620</v>
      </c>
      <c r="I154" s="8">
        <f t="shared" si="10"/>
        <v>11620</v>
      </c>
      <c r="J154" s="2" t="s">
        <v>223</v>
      </c>
      <c r="K154" s="29" t="s">
        <v>250</v>
      </c>
    </row>
    <row r="155" spans="1:11" ht="107.25" customHeight="1" x14ac:dyDescent="0.25">
      <c r="A155" s="46">
        <v>10</v>
      </c>
      <c r="B155" s="33" t="s">
        <v>198</v>
      </c>
      <c r="C155" s="33" t="s">
        <v>199</v>
      </c>
      <c r="D155" s="34" t="s">
        <v>169</v>
      </c>
      <c r="E155" s="37"/>
      <c r="F155" s="8">
        <v>0</v>
      </c>
      <c r="G155" s="34">
        <v>25000</v>
      </c>
      <c r="H155" s="8">
        <v>0</v>
      </c>
      <c r="I155" s="8">
        <f t="shared" si="10"/>
        <v>25000</v>
      </c>
      <c r="J155" s="2" t="s">
        <v>223</v>
      </c>
      <c r="K155" s="29" t="s">
        <v>250</v>
      </c>
    </row>
    <row r="156" spans="1:11" ht="103.5" customHeight="1" x14ac:dyDescent="0.25">
      <c r="A156" s="45">
        <v>11</v>
      </c>
      <c r="B156" s="33" t="s">
        <v>200</v>
      </c>
      <c r="C156" s="33" t="s">
        <v>201</v>
      </c>
      <c r="D156" s="34" t="s">
        <v>169</v>
      </c>
      <c r="E156" s="37"/>
      <c r="F156" s="8">
        <v>0</v>
      </c>
      <c r="G156" s="34">
        <f>23827.43</f>
        <v>23827.43</v>
      </c>
      <c r="H156" s="8">
        <v>91248.82</v>
      </c>
      <c r="I156" s="8">
        <f t="shared" si="10"/>
        <v>115076.25</v>
      </c>
      <c r="J156" s="2" t="s">
        <v>223</v>
      </c>
      <c r="K156" s="29" t="s">
        <v>250</v>
      </c>
    </row>
    <row r="157" spans="1:11" ht="125.25" customHeight="1" x14ac:dyDescent="0.25">
      <c r="A157" s="45">
        <v>12</v>
      </c>
      <c r="B157" s="35" t="s">
        <v>202</v>
      </c>
      <c r="C157" s="35" t="s">
        <v>219</v>
      </c>
      <c r="D157" s="13" t="s">
        <v>169</v>
      </c>
      <c r="E157" s="16"/>
      <c r="F157" s="2">
        <v>0</v>
      </c>
      <c r="G157" s="2">
        <v>20000</v>
      </c>
      <c r="H157" s="13">
        <v>9622.7900000000009</v>
      </c>
      <c r="I157" s="8">
        <f t="shared" si="10"/>
        <v>29622.79</v>
      </c>
      <c r="J157" s="2" t="s">
        <v>223</v>
      </c>
      <c r="K157" s="29" t="s">
        <v>250</v>
      </c>
    </row>
    <row r="158" spans="1:11" ht="150" customHeight="1" x14ac:dyDescent="0.25">
      <c r="A158" s="45">
        <v>15</v>
      </c>
      <c r="B158" s="35" t="s">
        <v>203</v>
      </c>
      <c r="C158" s="35" t="s">
        <v>204</v>
      </c>
      <c r="D158" s="13" t="s">
        <v>169</v>
      </c>
      <c r="E158" s="16"/>
      <c r="F158" s="2">
        <v>0</v>
      </c>
      <c r="G158" s="2">
        <v>0</v>
      </c>
      <c r="H158" s="13">
        <v>20000</v>
      </c>
      <c r="I158" s="8">
        <f t="shared" si="10"/>
        <v>20000</v>
      </c>
      <c r="J158" s="2" t="s">
        <v>223</v>
      </c>
      <c r="K158" s="29" t="s">
        <v>250</v>
      </c>
    </row>
    <row r="159" spans="1:11" ht="25.5" customHeight="1" x14ac:dyDescent="0.3">
      <c r="A159" s="55" t="s">
        <v>253</v>
      </c>
      <c r="B159" s="55"/>
      <c r="C159" s="55"/>
      <c r="D159" s="25"/>
      <c r="E159" s="3"/>
      <c r="F159" s="26">
        <f>SUM(F146:F158)</f>
        <v>10022.060000000001</v>
      </c>
      <c r="G159" s="26">
        <f>SUM(G146:G158)</f>
        <v>145000</v>
      </c>
      <c r="H159" s="26">
        <f>SUM(H146:H158)</f>
        <v>150000</v>
      </c>
      <c r="I159" s="26">
        <f>SUM(I146:I158)</f>
        <v>305022.06</v>
      </c>
      <c r="J159" s="3"/>
      <c r="K159" s="3"/>
    </row>
    <row r="160" spans="1:11" ht="23.25" customHeight="1" x14ac:dyDescent="0.3">
      <c r="A160" s="38" t="s">
        <v>254</v>
      </c>
      <c r="B160" s="38"/>
      <c r="C160" s="38"/>
      <c r="D160" s="38"/>
      <c r="E160" s="3"/>
      <c r="F160" s="26">
        <f>F159+F144</f>
        <v>80000</v>
      </c>
      <c r="G160" s="26">
        <f>G159+G144</f>
        <v>145000</v>
      </c>
      <c r="H160" s="26">
        <f>H159+H144</f>
        <v>150000</v>
      </c>
      <c r="I160" s="26">
        <f>I159+I144</f>
        <v>375000</v>
      </c>
      <c r="J160" s="3"/>
      <c r="K160" s="3"/>
    </row>
    <row r="161" spans="1:11" ht="28.5" customHeight="1" x14ac:dyDescent="0.3">
      <c r="A161" s="51" t="s">
        <v>206</v>
      </c>
      <c r="B161" s="51"/>
      <c r="C161" s="51"/>
      <c r="D161" s="27"/>
      <c r="E161" s="28"/>
      <c r="F161" s="18">
        <f>F144+F105+F63+F52+F21</f>
        <v>164625.54</v>
      </c>
      <c r="G161" s="18">
        <f>G144+G105+G63+G52+G21</f>
        <v>116091.3</v>
      </c>
      <c r="H161" s="18">
        <f>H144+H105+H63+H52+H21</f>
        <v>151500</v>
      </c>
      <c r="I161" s="18">
        <f>I144+I105+I63+I52+I21</f>
        <v>432216.84</v>
      </c>
      <c r="J161" s="28"/>
      <c r="K161" s="28"/>
    </row>
    <row r="162" spans="1:11" ht="28.5" customHeight="1" x14ac:dyDescent="0.3">
      <c r="A162" s="27" t="s">
        <v>207</v>
      </c>
      <c r="B162" s="27"/>
      <c r="C162" s="27"/>
      <c r="D162" s="27"/>
      <c r="E162" s="28"/>
      <c r="F162" s="18">
        <f>F159+F134+F98+F87+F80+F73+F59+F48+F17</f>
        <v>105374.46</v>
      </c>
      <c r="G162" s="18">
        <f>G159+G134+G98+G87+G80+G73+G59+G48+G17</f>
        <v>468908.7</v>
      </c>
      <c r="H162" s="18">
        <f>H159+H134+H98+H87+H80+H73+H59+H48+H17</f>
        <v>491500</v>
      </c>
      <c r="I162" s="18">
        <f>I159+I134+I98+I87+I80+I73+I59+I48+I17</f>
        <v>1065783.1600000001</v>
      </c>
      <c r="J162" s="28"/>
      <c r="K162" s="28"/>
    </row>
    <row r="163" spans="1:11" ht="24.75" customHeight="1" x14ac:dyDescent="0.3">
      <c r="A163" s="51" t="s">
        <v>208</v>
      </c>
      <c r="B163" s="51"/>
      <c r="C163" s="51"/>
      <c r="D163" s="27"/>
      <c r="E163" s="28"/>
      <c r="F163" s="18">
        <f>SUM(F161:F162)</f>
        <v>270000</v>
      </c>
      <c r="G163" s="18">
        <f t="shared" ref="G163:I163" si="11">SUM(G161:G162)</f>
        <v>585000</v>
      </c>
      <c r="H163" s="18">
        <f t="shared" si="11"/>
        <v>643000</v>
      </c>
      <c r="I163" s="18">
        <f t="shared" si="11"/>
        <v>1498000.0000000002</v>
      </c>
      <c r="J163" s="28"/>
      <c r="K163" s="28"/>
    </row>
  </sheetData>
  <mergeCells count="102">
    <mergeCell ref="H1:K1"/>
    <mergeCell ref="H2:K3"/>
    <mergeCell ref="C4:I4"/>
    <mergeCell ref="A5:K6"/>
    <mergeCell ref="A8:A9"/>
    <mergeCell ref="B8:B9"/>
    <mergeCell ref="C8:C9"/>
    <mergeCell ref="D8:D9"/>
    <mergeCell ref="E8:E9"/>
    <mergeCell ref="F8:I8"/>
    <mergeCell ref="J8:J9"/>
    <mergeCell ref="K8:K9"/>
    <mergeCell ref="A10:K10"/>
    <mergeCell ref="A11:K11"/>
    <mergeCell ref="A12:A13"/>
    <mergeCell ref="B12:B13"/>
    <mergeCell ref="C12:C13"/>
    <mergeCell ref="D12:D13"/>
    <mergeCell ref="E12:E13"/>
    <mergeCell ref="F12:F13"/>
    <mergeCell ref="A17:C17"/>
    <mergeCell ref="A18:D18"/>
    <mergeCell ref="A19:K19"/>
    <mergeCell ref="A20:K20"/>
    <mergeCell ref="A22:K22"/>
    <mergeCell ref="A48:C48"/>
    <mergeCell ref="G12:G13"/>
    <mergeCell ref="H12:H13"/>
    <mergeCell ref="I12:I13"/>
    <mergeCell ref="J12:J13"/>
    <mergeCell ref="K12:K13"/>
    <mergeCell ref="A14:K14"/>
    <mergeCell ref="A61:K61"/>
    <mergeCell ref="A62:K62"/>
    <mergeCell ref="A64:K64"/>
    <mergeCell ref="A73:C73"/>
    <mergeCell ref="A74:D74"/>
    <mergeCell ref="A75:K75"/>
    <mergeCell ref="A49:D49"/>
    <mergeCell ref="A50:K50"/>
    <mergeCell ref="A51:K51"/>
    <mergeCell ref="A53:K53"/>
    <mergeCell ref="A59:D59"/>
    <mergeCell ref="A60:D60"/>
    <mergeCell ref="J77:J78"/>
    <mergeCell ref="K77:K78"/>
    <mergeCell ref="A79:K79"/>
    <mergeCell ref="A81:D81"/>
    <mergeCell ref="A82:K82"/>
    <mergeCell ref="A83:K83"/>
    <mergeCell ref="A76:K76"/>
    <mergeCell ref="A77:A78"/>
    <mergeCell ref="B77:B78"/>
    <mergeCell ref="C77:C78"/>
    <mergeCell ref="D77:D78"/>
    <mergeCell ref="E77:E78"/>
    <mergeCell ref="F77:F78"/>
    <mergeCell ref="G77:G78"/>
    <mergeCell ref="H77:H78"/>
    <mergeCell ref="I77:I78"/>
    <mergeCell ref="G84:G85"/>
    <mergeCell ref="H84:H85"/>
    <mergeCell ref="I84:I85"/>
    <mergeCell ref="J84:J85"/>
    <mergeCell ref="K84:K85"/>
    <mergeCell ref="A86:K86"/>
    <mergeCell ref="A84:A85"/>
    <mergeCell ref="B84:B85"/>
    <mergeCell ref="C84:C85"/>
    <mergeCell ref="D84:D85"/>
    <mergeCell ref="E84:E85"/>
    <mergeCell ref="F84:F85"/>
    <mergeCell ref="H91:H92"/>
    <mergeCell ref="I91:I92"/>
    <mergeCell ref="J91:J92"/>
    <mergeCell ref="K91:K92"/>
    <mergeCell ref="A93:K93"/>
    <mergeCell ref="A98:C98"/>
    <mergeCell ref="A88:D88"/>
    <mergeCell ref="A89:K89"/>
    <mergeCell ref="A90:K90"/>
    <mergeCell ref="A91:A92"/>
    <mergeCell ref="B91:B92"/>
    <mergeCell ref="C91:C92"/>
    <mergeCell ref="D91:D92"/>
    <mergeCell ref="E91:E92"/>
    <mergeCell ref="F91:F92"/>
    <mergeCell ref="G91:G92"/>
    <mergeCell ref="A161:C161"/>
    <mergeCell ref="A163:C163"/>
    <mergeCell ref="A135:D135"/>
    <mergeCell ref="A136:K136"/>
    <mergeCell ref="A137:K137"/>
    <mergeCell ref="A144:C144"/>
    <mergeCell ref="A145:K145"/>
    <mergeCell ref="A159:C159"/>
    <mergeCell ref="A99:D99"/>
    <mergeCell ref="A100:K100"/>
    <mergeCell ref="A101:K101"/>
    <mergeCell ref="A105:C105"/>
    <mergeCell ref="A106:K106"/>
    <mergeCell ref="A134:C134"/>
  </mergeCells>
  <pageMargins left="0.59055118110236227" right="0.59055118110236227" top="0.39370078740157483" bottom="0.19685039370078741" header="0" footer="0"/>
  <pageSetup paperSize="9" scale="60" orientation="landscape" r:id="rId1"/>
  <rowBreaks count="2" manualBreakCount="2">
    <brk id="49" max="16383" man="1"/>
    <brk id="8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Консолід. перелік від 26.11</vt:lpstr>
      <vt:lpstr>'Консолід. перелік від 26.11'!Заголовки_для_друку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Прокопенко Олександр Олександрович</dc:creator>
  <cp:lastModifiedBy>Прокопенко Олександр Олександрович</cp:lastModifiedBy>
  <cp:lastPrinted>2025-11-27T13:01:26Z</cp:lastPrinted>
  <dcterms:created xsi:type="dcterms:W3CDTF">2015-06-05T18:19:34Z</dcterms:created>
  <dcterms:modified xsi:type="dcterms:W3CDTF">2025-12-04T13:01:40Z</dcterms:modified>
</cp:coreProperties>
</file>