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101400323\Desktop\Post\фінупр\Звіт за 2025 рік\"/>
    </mc:Choice>
  </mc:AlternateContent>
  <xr:revisionPtr revIDLastSave="0" documentId="8_{C7E09E5B-442E-4B40-B9C9-756926F2B659}" xr6:coauthVersionLast="47" xr6:coauthVersionMax="47" xr10:uidLastSave="{00000000-0000-0000-0000-000000000000}"/>
  <bookViews>
    <workbookView xWindow="6975" yWindow="4245" windowWidth="21600" windowHeight="11505" activeTab="6" xr2:uid="{E80D424C-3D27-4350-8B60-F922C8268760}"/>
  </bookViews>
  <sheets>
    <sheet name="Доходи" sheetId="1" r:id="rId1"/>
    <sheet name="Видатки" sheetId="2" r:id="rId2"/>
    <sheet name="Кредитування" sheetId="3" r:id="rId3"/>
    <sheet name="джерела" sheetId="4" r:id="rId4"/>
    <sheet name="порівняння" sheetId="5" r:id="rId5"/>
    <sheet name="всього по програмам" sheetId="6" r:id="rId6"/>
    <sheet name="субвенції" sheetId="7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 localSheetId="3">#REF!</definedName>
    <definedName name="asdf">#REF!</definedName>
    <definedName name="bb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Z_4C83FDBF_077C_48CF_B4BE_ECDB83DBD736_.wvu.PrintTitles" localSheetId="5" hidden="1">'всього по програмам'!$A:$B,'всього по програмам'!#REF!</definedName>
    <definedName name="Z_85DC9BB0_28A9_4114_8FF0_A0FEF2049BAC_.wvu.PrintArea" localSheetId="5" hidden="1">'всього по програмам'!$A$1:$F$110</definedName>
    <definedName name="Z_85DC9BB0_28A9_4114_8FF0_A0FEF2049BAC_.wvu.PrintArea" localSheetId="0" hidden="1">Доходи!$A$5:$L$119</definedName>
    <definedName name="Z_85DC9BB0_28A9_4114_8FF0_A0FEF2049BAC_.wvu.PrintArea" localSheetId="4" hidden="1">порівняння!$A$1:$N$165</definedName>
    <definedName name="Z_85DC9BB0_28A9_4114_8FF0_A0FEF2049BAC_.wvu.PrintTitles" localSheetId="1" hidden="1">Видатки!$7:$9</definedName>
    <definedName name="Z_85DC9BB0_28A9_4114_8FF0_A0FEF2049BAC_.wvu.PrintTitles" localSheetId="5" hidden="1">'всього по програмам'!$A:$B,'всього по програмам'!$3:$4</definedName>
    <definedName name="Z_85DC9BB0_28A9_4114_8FF0_A0FEF2049BAC_.wvu.PrintTitles" localSheetId="0" hidden="1">Доходи!$8:$10</definedName>
    <definedName name="Z_85DC9BB0_28A9_4114_8FF0_A0FEF2049BAC_.wvu.PrintTitles" localSheetId="4" hidden="1">порівняння!$3:$5</definedName>
    <definedName name="Z_85DC9BB0_28A9_4114_8FF0_A0FEF2049BAC_.wvu.Rows" localSheetId="3" hidden="1">джерела!$15:$15</definedName>
    <definedName name="Z_85DC9BB0_28A9_4114_8FF0_A0FEF2049BAC_.wvu.Rows" localSheetId="4" hidden="1">порівняння!$22:$22,порівняння!#REF!</definedName>
    <definedName name="аа" localSheetId="3">#REF!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жж">#REF!</definedName>
    <definedName name="_xlnm.Print_Titles" localSheetId="1">Видатки!$7:$9</definedName>
    <definedName name="_xlnm.Print_Titles" localSheetId="5">'всього по програмам'!$A:$B,'всього по програмам'!$3:$4</definedName>
    <definedName name="_xlnm.Print_Titles" localSheetId="0">Доходи!$8:$10</definedName>
    <definedName name="_xlnm.Print_Titles" localSheetId="4">порівняння!$3:$5</definedName>
    <definedName name="_xlnm.Print_Titles" localSheetId="6">субвенції!$4:$4</definedName>
    <definedName name="йййй">#REF!</definedName>
    <definedName name="ллллл" localSheetId="3">#REF!</definedName>
    <definedName name="ллллл">#REF!</definedName>
    <definedName name="_xlnm.Print_Area" localSheetId="5">'всього по програмам'!$A$1:$F$127</definedName>
    <definedName name="_xlnm.Print_Area" localSheetId="4">порівняння!$A$1:$N$165</definedName>
    <definedName name="_xlnm.Print_Area" localSheetId="6">субвенції!$A$1:$H$123</definedName>
    <definedName name="оооооо" localSheetId="3">#REF!</definedName>
    <definedName name="оооооо">#REF!</definedName>
    <definedName name="рррр" localSheetId="3">#REF!</definedName>
    <definedName name="рррр">#REF!</definedName>
    <definedName name="ррррр" localSheetId="3">#REF!</definedName>
    <definedName name="ррррр">#REF!</definedName>
    <definedName name="с" localSheetId="3">#REF!</definedName>
    <definedName name="с">#REF!</definedName>
    <definedName name="щщ" localSheetId="3">#REF!</definedName>
    <definedName name="щщ">#REF!</definedName>
  </definedNames>
  <calcPr calcId="191029" fullCalcOnLoad="1"/>
  <customWorkbookViews>
    <customWorkbookView name="Фіцай  Світлана Петрівна - Особисте подання" guid="{85DC9BB0-28A9-4114-8FF0-A0FEF2049BAC}" mergeInterval="0" personalView="1" maximized="1" xWindow="-9" yWindow="-9" windowWidth="1938" windowHeight="1048" activeSheetId="5"/>
  </customWorkbookViews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4" i="5" l="1"/>
  <c r="L134" i="5"/>
  <c r="H134" i="5"/>
  <c r="G134" i="5"/>
  <c r="D134" i="5"/>
  <c r="C134" i="5"/>
  <c r="G81" i="1"/>
  <c r="I81" i="1"/>
  <c r="H81" i="1"/>
  <c r="H75" i="1"/>
  <c r="F81" i="1"/>
  <c r="G76" i="1"/>
  <c r="H76" i="1"/>
  <c r="F76" i="1"/>
  <c r="I51" i="5"/>
  <c r="K51" i="5"/>
  <c r="M51" i="5"/>
  <c r="L51" i="5"/>
  <c r="E51" i="5"/>
  <c r="F51" i="5"/>
  <c r="I49" i="5"/>
  <c r="K49" i="5"/>
  <c r="M49" i="5"/>
  <c r="L49" i="5"/>
  <c r="E49" i="5"/>
  <c r="F49" i="5"/>
  <c r="H145" i="5"/>
  <c r="G145" i="5"/>
  <c r="I145" i="5"/>
  <c r="D145" i="5"/>
  <c r="E145" i="5"/>
  <c r="C145" i="5"/>
  <c r="I148" i="5"/>
  <c r="J148" i="5"/>
  <c r="K148" i="5"/>
  <c r="L148" i="5"/>
  <c r="E148" i="5"/>
  <c r="F148" i="5"/>
  <c r="K71" i="5"/>
  <c r="M71" i="5"/>
  <c r="L71" i="5"/>
  <c r="N71" i="5"/>
  <c r="I54" i="5"/>
  <c r="J54" i="5"/>
  <c r="K54" i="5"/>
  <c r="L54" i="5"/>
  <c r="N54" i="5"/>
  <c r="E54" i="5"/>
  <c r="F54" i="5"/>
  <c r="I101" i="5"/>
  <c r="J101" i="5"/>
  <c r="K101" i="5"/>
  <c r="M101" i="5"/>
  <c r="L101" i="5"/>
  <c r="N101" i="5"/>
  <c r="E101" i="5"/>
  <c r="F101" i="5"/>
  <c r="F87" i="5"/>
  <c r="F88" i="5"/>
  <c r="F89" i="5"/>
  <c r="F90" i="5"/>
  <c r="F91" i="5"/>
  <c r="I99" i="5"/>
  <c r="J99" i="5"/>
  <c r="K99" i="5"/>
  <c r="L99" i="5"/>
  <c r="M99" i="5"/>
  <c r="F99" i="5"/>
  <c r="F98" i="5"/>
  <c r="E99" i="5"/>
  <c r="I92" i="5"/>
  <c r="J92" i="5"/>
  <c r="K92" i="5"/>
  <c r="L92" i="5"/>
  <c r="I93" i="5"/>
  <c r="J93" i="5"/>
  <c r="K93" i="5"/>
  <c r="M93" i="5"/>
  <c r="L93" i="5"/>
  <c r="E91" i="5"/>
  <c r="E92" i="5"/>
  <c r="F92" i="5"/>
  <c r="E93" i="5"/>
  <c r="F93" i="5"/>
  <c r="H68" i="5"/>
  <c r="G68" i="5"/>
  <c r="D68" i="5"/>
  <c r="C68" i="5"/>
  <c r="F70" i="5"/>
  <c r="F71" i="5"/>
  <c r="F72" i="5"/>
  <c r="F69" i="5"/>
  <c r="F67" i="5"/>
  <c r="I71" i="5"/>
  <c r="J71" i="5"/>
  <c r="E71" i="5"/>
  <c r="L69" i="5"/>
  <c r="N69" i="5"/>
  <c r="K69" i="5"/>
  <c r="M69" i="5"/>
  <c r="J69" i="5"/>
  <c r="I69" i="5"/>
  <c r="E69" i="5"/>
  <c r="I60" i="5"/>
  <c r="J60" i="5"/>
  <c r="K60" i="5"/>
  <c r="N60" i="5"/>
  <c r="L60" i="5"/>
  <c r="F60" i="5"/>
  <c r="E60" i="5"/>
  <c r="G118" i="7"/>
  <c r="F118" i="7"/>
  <c r="E118" i="7"/>
  <c r="G113" i="7"/>
  <c r="F113" i="7"/>
  <c r="E113" i="7"/>
  <c r="G110" i="7"/>
  <c r="F110" i="7"/>
  <c r="E110" i="7"/>
  <c r="G108" i="7"/>
  <c r="F108" i="7"/>
  <c r="E108" i="7"/>
  <c r="G105" i="7"/>
  <c r="F105" i="7"/>
  <c r="E105" i="7"/>
  <c r="G103" i="7"/>
  <c r="F103" i="7"/>
  <c r="E103" i="7"/>
  <c r="G101" i="7"/>
  <c r="F101" i="7"/>
  <c r="E101" i="7"/>
  <c r="E97" i="7"/>
  <c r="G94" i="7"/>
  <c r="F94" i="7"/>
  <c r="E94" i="7"/>
  <c r="G91" i="7"/>
  <c r="F91" i="7"/>
  <c r="E91" i="7"/>
  <c r="G86" i="7"/>
  <c r="F86" i="7"/>
  <c r="E86" i="7"/>
  <c r="G83" i="7"/>
  <c r="F83" i="7"/>
  <c r="E83" i="7"/>
  <c r="G81" i="7"/>
  <c r="F81" i="7"/>
  <c r="E81" i="7"/>
  <c r="E79" i="7"/>
  <c r="G77" i="7"/>
  <c r="F77" i="7"/>
  <c r="E77" i="7"/>
  <c r="E76" i="7"/>
  <c r="G75" i="7"/>
  <c r="G69" i="7"/>
  <c r="E74" i="7"/>
  <c r="E73" i="7"/>
  <c r="E72" i="7"/>
  <c r="E70" i="7"/>
  <c r="F69" i="7"/>
  <c r="G66" i="7"/>
  <c r="F66" i="7"/>
  <c r="E66" i="7"/>
  <c r="E64" i="7"/>
  <c r="G61" i="7"/>
  <c r="F61" i="7"/>
  <c r="E61" i="7"/>
  <c r="G59" i="7"/>
  <c r="F59" i="7"/>
  <c r="E59" i="7"/>
  <c r="E57" i="7"/>
  <c r="G55" i="7"/>
  <c r="F55" i="7"/>
  <c r="E55" i="7"/>
  <c r="E53" i="7"/>
  <c r="F51" i="7"/>
  <c r="E51" i="7"/>
  <c r="G47" i="7"/>
  <c r="F47" i="7"/>
  <c r="E47" i="7"/>
  <c r="G43" i="7"/>
  <c r="F43" i="7"/>
  <c r="E43" i="7"/>
  <c r="G39" i="7"/>
  <c r="F39" i="7"/>
  <c r="E39" i="7"/>
  <c r="G34" i="7"/>
  <c r="F34" i="7"/>
  <c r="E34" i="7"/>
  <c r="G33" i="7"/>
  <c r="G32" i="7"/>
  <c r="G31" i="7"/>
  <c r="G30" i="7"/>
  <c r="G29" i="7"/>
  <c r="G28" i="7"/>
  <c r="G27" i="7"/>
  <c r="F26" i="7"/>
  <c r="E26" i="7"/>
  <c r="G22" i="7"/>
  <c r="F22" i="7"/>
  <c r="E22" i="7"/>
  <c r="G20" i="7"/>
  <c r="F20" i="7"/>
  <c r="E20" i="7"/>
  <c r="G18" i="7"/>
  <c r="F18" i="7"/>
  <c r="E18" i="7"/>
  <c r="G13" i="7"/>
  <c r="F13" i="7"/>
  <c r="E13" i="7"/>
  <c r="G11" i="7"/>
  <c r="F11" i="7"/>
  <c r="E11" i="7"/>
  <c r="E8" i="7"/>
  <c r="G6" i="7"/>
  <c r="F6" i="7"/>
  <c r="E6" i="7"/>
  <c r="D5" i="7"/>
  <c r="C5" i="7"/>
  <c r="I215" i="2"/>
  <c r="I216" i="2"/>
  <c r="I217" i="2"/>
  <c r="I218" i="2"/>
  <c r="I165" i="2"/>
  <c r="I164" i="2"/>
  <c r="I163" i="2"/>
  <c r="I162" i="2"/>
  <c r="I161" i="2"/>
  <c r="I160" i="2"/>
  <c r="I159" i="2"/>
  <c r="I158" i="2"/>
  <c r="I24" i="2"/>
  <c r="J24" i="2"/>
  <c r="K24" i="2"/>
  <c r="L24" i="2"/>
  <c r="I22" i="2"/>
  <c r="J22" i="2"/>
  <c r="L22" i="2"/>
  <c r="K22" i="2"/>
  <c r="I23" i="2"/>
  <c r="J23" i="2"/>
  <c r="L23" i="2"/>
  <c r="K23" i="2"/>
  <c r="I25" i="2"/>
  <c r="J25" i="2"/>
  <c r="K25" i="2"/>
  <c r="I26" i="2"/>
  <c r="J26" i="2"/>
  <c r="K26" i="2"/>
  <c r="L26" i="2"/>
  <c r="E22" i="2"/>
  <c r="E23" i="2"/>
  <c r="F28" i="2"/>
  <c r="G28" i="2"/>
  <c r="H28" i="2"/>
  <c r="I28" i="2"/>
  <c r="I206" i="2"/>
  <c r="J206" i="2"/>
  <c r="K206" i="2"/>
  <c r="E206" i="2"/>
  <c r="J159" i="2"/>
  <c r="K159" i="2"/>
  <c r="L159" i="2"/>
  <c r="E159" i="2"/>
  <c r="I101" i="2"/>
  <c r="J101" i="2"/>
  <c r="K101" i="2"/>
  <c r="E101" i="2"/>
  <c r="I93" i="2"/>
  <c r="J93" i="2"/>
  <c r="K93" i="2"/>
  <c r="L93" i="2"/>
  <c r="E93" i="2"/>
  <c r="J68" i="2"/>
  <c r="K68" i="2"/>
  <c r="I68" i="2"/>
  <c r="E68" i="2"/>
  <c r="J65" i="2"/>
  <c r="L65" i="2"/>
  <c r="K65" i="2"/>
  <c r="I65" i="2"/>
  <c r="E65" i="2"/>
  <c r="H115" i="1"/>
  <c r="G115" i="1"/>
  <c r="F115" i="1"/>
  <c r="F92" i="1"/>
  <c r="F91" i="1"/>
  <c r="D115" i="1"/>
  <c r="D92" i="1"/>
  <c r="C115" i="1"/>
  <c r="J117" i="1"/>
  <c r="K117" i="1"/>
  <c r="I117" i="1"/>
  <c r="E117" i="1"/>
  <c r="J52" i="1"/>
  <c r="J49" i="1"/>
  <c r="K52" i="1"/>
  <c r="I52" i="1"/>
  <c r="E52" i="1"/>
  <c r="K30" i="1"/>
  <c r="J31" i="1"/>
  <c r="L31" i="1"/>
  <c r="K31" i="1"/>
  <c r="H30" i="1"/>
  <c r="H29" i="1"/>
  <c r="G30" i="1"/>
  <c r="I30" i="1"/>
  <c r="F30" i="1"/>
  <c r="F29" i="1"/>
  <c r="D30" i="1"/>
  <c r="D29" i="1"/>
  <c r="K29" i="1"/>
  <c r="C30" i="1"/>
  <c r="J30" i="1"/>
  <c r="L30" i="1"/>
  <c r="I31" i="1"/>
  <c r="E31" i="1"/>
  <c r="H97" i="1"/>
  <c r="H92" i="1"/>
  <c r="H91" i="1"/>
  <c r="G97" i="1"/>
  <c r="F97" i="1"/>
  <c r="D97" i="1"/>
  <c r="C97" i="1"/>
  <c r="J114" i="1"/>
  <c r="L114" i="1"/>
  <c r="K114" i="1"/>
  <c r="I114" i="1"/>
  <c r="E114" i="1"/>
  <c r="J102" i="1"/>
  <c r="K102" i="1"/>
  <c r="E102" i="1"/>
  <c r="J100" i="1"/>
  <c r="L100" i="1"/>
  <c r="K100" i="1"/>
  <c r="E100" i="1"/>
  <c r="H136" i="5"/>
  <c r="H133" i="5"/>
  <c r="H104" i="5"/>
  <c r="G136" i="5"/>
  <c r="D136" i="5"/>
  <c r="F136" i="5"/>
  <c r="F134" i="5"/>
  <c r="C136" i="5"/>
  <c r="L137" i="5"/>
  <c r="K137" i="5"/>
  <c r="M137" i="5"/>
  <c r="J137" i="5"/>
  <c r="I137" i="5"/>
  <c r="E137" i="5"/>
  <c r="L70" i="5"/>
  <c r="K70" i="5"/>
  <c r="M70" i="5"/>
  <c r="J70" i="5"/>
  <c r="I70" i="5"/>
  <c r="E70" i="5"/>
  <c r="H45" i="5"/>
  <c r="H40" i="5"/>
  <c r="G45" i="5"/>
  <c r="D45" i="5"/>
  <c r="C45" i="5"/>
  <c r="E45" i="5"/>
  <c r="I67" i="5"/>
  <c r="J67" i="5"/>
  <c r="K67" i="5"/>
  <c r="M67" i="5"/>
  <c r="L67" i="5"/>
  <c r="E67" i="5"/>
  <c r="H142" i="5"/>
  <c r="I142" i="5"/>
  <c r="G142" i="5"/>
  <c r="D142" i="5"/>
  <c r="C142" i="5"/>
  <c r="E142" i="5"/>
  <c r="I144" i="5"/>
  <c r="J144" i="5"/>
  <c r="K144" i="5"/>
  <c r="L144" i="5"/>
  <c r="N144" i="5"/>
  <c r="E144" i="5"/>
  <c r="F144" i="5"/>
  <c r="G128" i="5"/>
  <c r="L12" i="5"/>
  <c r="L11" i="5"/>
  <c r="K12" i="5"/>
  <c r="J12" i="5"/>
  <c r="I12" i="5"/>
  <c r="F12" i="5"/>
  <c r="E12" i="5"/>
  <c r="H11" i="5"/>
  <c r="G11" i="5"/>
  <c r="F11" i="5"/>
  <c r="E11" i="5"/>
  <c r="I98" i="5"/>
  <c r="J98" i="5"/>
  <c r="K98" i="5"/>
  <c r="L98" i="5"/>
  <c r="E98" i="5"/>
  <c r="L89" i="5"/>
  <c r="K89" i="5"/>
  <c r="N89" i="5"/>
  <c r="J89" i="5"/>
  <c r="I89" i="5"/>
  <c r="L88" i="5"/>
  <c r="K88" i="5"/>
  <c r="J88" i="5"/>
  <c r="I88" i="5"/>
  <c r="E89" i="5"/>
  <c r="E88" i="5"/>
  <c r="L87" i="5"/>
  <c r="M87" i="5"/>
  <c r="K87" i="5"/>
  <c r="J87" i="5"/>
  <c r="I87" i="5"/>
  <c r="E87" i="5"/>
  <c r="K65" i="5"/>
  <c r="L65" i="5"/>
  <c r="I65" i="5"/>
  <c r="J65" i="5"/>
  <c r="E65" i="5"/>
  <c r="K63" i="5"/>
  <c r="M63" i="5"/>
  <c r="L63" i="5"/>
  <c r="N63" i="5"/>
  <c r="I61" i="5"/>
  <c r="J61" i="5"/>
  <c r="I62" i="5"/>
  <c r="J62" i="5"/>
  <c r="I63" i="5"/>
  <c r="J63" i="5"/>
  <c r="I64" i="5"/>
  <c r="J64" i="5"/>
  <c r="I66" i="5"/>
  <c r="J66" i="5"/>
  <c r="E63" i="5"/>
  <c r="K58" i="5"/>
  <c r="M58" i="5"/>
  <c r="L58" i="5"/>
  <c r="I58" i="5"/>
  <c r="J58" i="5"/>
  <c r="E58" i="5"/>
  <c r="L46" i="5"/>
  <c r="K46" i="5"/>
  <c r="J46" i="5"/>
  <c r="E46" i="5"/>
  <c r="K217" i="2"/>
  <c r="J217" i="2"/>
  <c r="E217" i="2"/>
  <c r="I214" i="2"/>
  <c r="I213" i="2"/>
  <c r="I212" i="2"/>
  <c r="H194" i="2"/>
  <c r="G194" i="2"/>
  <c r="F194" i="2"/>
  <c r="D194" i="2"/>
  <c r="C194" i="2"/>
  <c r="J196" i="2"/>
  <c r="K196" i="2"/>
  <c r="I196" i="2"/>
  <c r="E196" i="2"/>
  <c r="H157" i="2"/>
  <c r="G157" i="2"/>
  <c r="F157" i="2"/>
  <c r="D157" i="2"/>
  <c r="C157" i="2"/>
  <c r="E157" i="2"/>
  <c r="K158" i="2"/>
  <c r="K157" i="2"/>
  <c r="J158" i="2"/>
  <c r="E158" i="2"/>
  <c r="J143" i="2"/>
  <c r="K143" i="2"/>
  <c r="I143" i="2"/>
  <c r="E143" i="2"/>
  <c r="J62" i="2"/>
  <c r="K62" i="2"/>
  <c r="I62" i="2"/>
  <c r="E62" i="2"/>
  <c r="E25" i="2"/>
  <c r="K86" i="2"/>
  <c r="L86" i="2"/>
  <c r="J86" i="2"/>
  <c r="I86" i="2"/>
  <c r="E86" i="2"/>
  <c r="J70" i="2"/>
  <c r="K70" i="2"/>
  <c r="L70" i="2"/>
  <c r="I70" i="2"/>
  <c r="E70" i="2"/>
  <c r="K116" i="1"/>
  <c r="K115" i="1"/>
  <c r="J116" i="1"/>
  <c r="J115" i="1"/>
  <c r="I116" i="1"/>
  <c r="E116" i="1"/>
  <c r="H46" i="1"/>
  <c r="G46" i="1"/>
  <c r="I46" i="1"/>
  <c r="F46" i="1"/>
  <c r="D46" i="1"/>
  <c r="C46" i="1"/>
  <c r="E46" i="1"/>
  <c r="J47" i="1"/>
  <c r="L47" i="1"/>
  <c r="K47" i="1"/>
  <c r="K46" i="1"/>
  <c r="I47" i="1"/>
  <c r="E47" i="1"/>
  <c r="J113" i="1"/>
  <c r="K113" i="1"/>
  <c r="L113" i="1"/>
  <c r="I113" i="1"/>
  <c r="E113" i="1"/>
  <c r="J12" i="3"/>
  <c r="K12" i="3"/>
  <c r="I12" i="3"/>
  <c r="H12" i="3"/>
  <c r="H13" i="3"/>
  <c r="H14" i="3"/>
  <c r="I14" i="3"/>
  <c r="J14" i="3"/>
  <c r="K14" i="3"/>
  <c r="H211" i="2"/>
  <c r="G211" i="2"/>
  <c r="F211" i="2"/>
  <c r="D211" i="2"/>
  <c r="C211" i="2"/>
  <c r="E211" i="2"/>
  <c r="J215" i="2"/>
  <c r="K215" i="2"/>
  <c r="J216" i="2"/>
  <c r="L216" i="2"/>
  <c r="K216" i="2"/>
  <c r="J218" i="2"/>
  <c r="K218" i="2"/>
  <c r="L218" i="2"/>
  <c r="E215" i="2"/>
  <c r="E216" i="2"/>
  <c r="E218" i="2"/>
  <c r="H202" i="2"/>
  <c r="G202" i="2"/>
  <c r="F202" i="2"/>
  <c r="D202" i="2"/>
  <c r="C202" i="2"/>
  <c r="E202" i="2"/>
  <c r="I207" i="2"/>
  <c r="J207" i="2"/>
  <c r="K207" i="2"/>
  <c r="I208" i="2"/>
  <c r="J208" i="2"/>
  <c r="K208" i="2"/>
  <c r="L208" i="2"/>
  <c r="I209" i="2"/>
  <c r="J209" i="2"/>
  <c r="K209" i="2"/>
  <c r="I210" i="2"/>
  <c r="J210" i="2"/>
  <c r="K210" i="2"/>
  <c r="E207" i="2"/>
  <c r="E208" i="2"/>
  <c r="E209" i="2"/>
  <c r="E210" i="2"/>
  <c r="H198" i="2"/>
  <c r="G198" i="2"/>
  <c r="F198" i="2"/>
  <c r="D198" i="2"/>
  <c r="C198" i="2"/>
  <c r="J201" i="2"/>
  <c r="K201" i="2"/>
  <c r="I201" i="2"/>
  <c r="E201" i="2"/>
  <c r="I197" i="2"/>
  <c r="J197" i="2"/>
  <c r="K197" i="2"/>
  <c r="L197" i="2"/>
  <c r="E197" i="2"/>
  <c r="H185" i="2"/>
  <c r="G185" i="2"/>
  <c r="I185" i="2"/>
  <c r="F185" i="2"/>
  <c r="D185" i="2"/>
  <c r="C185" i="2"/>
  <c r="I192" i="2"/>
  <c r="J192" i="2"/>
  <c r="L192" i="2"/>
  <c r="K192" i="2"/>
  <c r="I193" i="2"/>
  <c r="J193" i="2"/>
  <c r="K193" i="2"/>
  <c r="E192" i="2"/>
  <c r="E193" i="2"/>
  <c r="H182" i="2"/>
  <c r="I182" i="2"/>
  <c r="G182" i="2"/>
  <c r="F182" i="2"/>
  <c r="D182" i="2"/>
  <c r="C182" i="2"/>
  <c r="I184" i="2"/>
  <c r="J184" i="2"/>
  <c r="J182" i="2"/>
  <c r="K184" i="2"/>
  <c r="E184" i="2"/>
  <c r="H179" i="2"/>
  <c r="G179" i="2"/>
  <c r="F179" i="2"/>
  <c r="D179" i="2"/>
  <c r="C179" i="2"/>
  <c r="J181" i="2"/>
  <c r="K181" i="2"/>
  <c r="I181" i="2"/>
  <c r="E181" i="2"/>
  <c r="H176" i="2"/>
  <c r="G176" i="2"/>
  <c r="I176" i="2"/>
  <c r="F176" i="2"/>
  <c r="D176" i="2"/>
  <c r="C176" i="2"/>
  <c r="E176" i="2"/>
  <c r="I178" i="2"/>
  <c r="J178" i="2"/>
  <c r="K178" i="2"/>
  <c r="K176" i="2"/>
  <c r="L176" i="2"/>
  <c r="E178" i="2"/>
  <c r="H171" i="2"/>
  <c r="G171" i="2"/>
  <c r="F171" i="2"/>
  <c r="D171" i="2"/>
  <c r="C171" i="2"/>
  <c r="I175" i="2"/>
  <c r="J175" i="2"/>
  <c r="K175" i="2"/>
  <c r="L175" i="2"/>
  <c r="E175" i="2"/>
  <c r="H166" i="2"/>
  <c r="G166" i="2"/>
  <c r="F166" i="2"/>
  <c r="D166" i="2"/>
  <c r="C166" i="2"/>
  <c r="E166" i="2"/>
  <c r="I170" i="2"/>
  <c r="J170" i="2"/>
  <c r="K170" i="2"/>
  <c r="E170" i="2"/>
  <c r="J165" i="2"/>
  <c r="L165" i="2"/>
  <c r="K165" i="2"/>
  <c r="E165" i="2"/>
  <c r="J163" i="2"/>
  <c r="K163" i="2"/>
  <c r="L163" i="2"/>
  <c r="E163" i="2"/>
  <c r="H154" i="2"/>
  <c r="G154" i="2"/>
  <c r="I154" i="2"/>
  <c r="F154" i="2"/>
  <c r="D154" i="2"/>
  <c r="C154" i="2"/>
  <c r="I156" i="2"/>
  <c r="J156" i="2"/>
  <c r="L156" i="2"/>
  <c r="K156" i="2"/>
  <c r="E156" i="2"/>
  <c r="H149" i="2"/>
  <c r="I149" i="2"/>
  <c r="G149" i="2"/>
  <c r="F149" i="2"/>
  <c r="D149" i="2"/>
  <c r="E149" i="2"/>
  <c r="C149" i="2"/>
  <c r="I152" i="2"/>
  <c r="J152" i="2"/>
  <c r="K152" i="2"/>
  <c r="E152" i="2"/>
  <c r="I153" i="2"/>
  <c r="J153" i="2"/>
  <c r="K153" i="2"/>
  <c r="E153" i="2"/>
  <c r="I148" i="2"/>
  <c r="I147" i="2"/>
  <c r="J147" i="2"/>
  <c r="J145" i="2"/>
  <c r="K147" i="2"/>
  <c r="E147" i="2"/>
  <c r="H145" i="2"/>
  <c r="I145" i="2"/>
  <c r="G145" i="2"/>
  <c r="F145" i="2"/>
  <c r="D145" i="2"/>
  <c r="E145" i="2"/>
  <c r="C145" i="2"/>
  <c r="J148" i="2"/>
  <c r="K148" i="2"/>
  <c r="L148" i="2"/>
  <c r="E148" i="2"/>
  <c r="H133" i="2"/>
  <c r="G133" i="2"/>
  <c r="I133" i="2"/>
  <c r="F133" i="2"/>
  <c r="D133" i="2"/>
  <c r="C133" i="2"/>
  <c r="I144" i="2"/>
  <c r="J144" i="2"/>
  <c r="L144" i="2"/>
  <c r="K144" i="2"/>
  <c r="K133" i="2"/>
  <c r="E144" i="2"/>
  <c r="H127" i="2"/>
  <c r="G127" i="2"/>
  <c r="I127" i="2"/>
  <c r="F127" i="2"/>
  <c r="D127" i="2"/>
  <c r="C127" i="2"/>
  <c r="E127" i="2"/>
  <c r="I131" i="2"/>
  <c r="J131" i="2"/>
  <c r="K131" i="2"/>
  <c r="L131" i="2"/>
  <c r="I132" i="2"/>
  <c r="J132" i="2"/>
  <c r="K132" i="2"/>
  <c r="K127" i="2"/>
  <c r="E131" i="2"/>
  <c r="E132" i="2"/>
  <c r="H109" i="2"/>
  <c r="I109" i="2"/>
  <c r="G109" i="2"/>
  <c r="F109" i="2"/>
  <c r="D109" i="2"/>
  <c r="E109" i="2"/>
  <c r="C109" i="2"/>
  <c r="I126" i="2"/>
  <c r="J126" i="2"/>
  <c r="L126" i="2"/>
  <c r="K126" i="2"/>
  <c r="E126" i="2"/>
  <c r="H89" i="2"/>
  <c r="G89" i="2"/>
  <c r="F89" i="2"/>
  <c r="D89" i="2"/>
  <c r="E89" i="2"/>
  <c r="C89" i="2"/>
  <c r="I107" i="2"/>
  <c r="J107" i="2"/>
  <c r="K107" i="2"/>
  <c r="I108" i="2"/>
  <c r="J108" i="2"/>
  <c r="L108" i="2"/>
  <c r="K108" i="2"/>
  <c r="E107" i="2"/>
  <c r="E108" i="2"/>
  <c r="I102" i="2"/>
  <c r="J102" i="2"/>
  <c r="L102" i="2"/>
  <c r="K102" i="2"/>
  <c r="E102" i="2"/>
  <c r="I84" i="2"/>
  <c r="J84" i="2"/>
  <c r="K84" i="2"/>
  <c r="E84" i="2"/>
  <c r="I66" i="2"/>
  <c r="J66" i="2"/>
  <c r="L66" i="2"/>
  <c r="K66" i="2"/>
  <c r="E66" i="2"/>
  <c r="I64" i="2"/>
  <c r="J64" i="2"/>
  <c r="K64" i="2"/>
  <c r="E64" i="2"/>
  <c r="K61" i="2"/>
  <c r="J61" i="2"/>
  <c r="I61" i="2"/>
  <c r="E61" i="2"/>
  <c r="K60" i="2"/>
  <c r="J60" i="2"/>
  <c r="L60" i="2"/>
  <c r="I60" i="2"/>
  <c r="E60" i="2"/>
  <c r="E67" i="2"/>
  <c r="I67" i="2"/>
  <c r="J67" i="2"/>
  <c r="K67" i="2"/>
  <c r="L67" i="2"/>
  <c r="I56" i="2"/>
  <c r="J56" i="2"/>
  <c r="K56" i="2"/>
  <c r="I57" i="2"/>
  <c r="J57" i="2"/>
  <c r="K57" i="2"/>
  <c r="L57" i="2"/>
  <c r="E56" i="2"/>
  <c r="E57" i="2"/>
  <c r="H35" i="2"/>
  <c r="I35" i="2"/>
  <c r="G35" i="2"/>
  <c r="F35" i="2"/>
  <c r="D35" i="2"/>
  <c r="E35" i="2"/>
  <c r="C35" i="2"/>
  <c r="I83" i="2"/>
  <c r="J83" i="2"/>
  <c r="L83" i="2"/>
  <c r="K83" i="2"/>
  <c r="I85" i="2"/>
  <c r="J85" i="2"/>
  <c r="L85" i="2"/>
  <c r="K85" i="2"/>
  <c r="I87" i="2"/>
  <c r="J87" i="2"/>
  <c r="K87" i="2"/>
  <c r="I88" i="2"/>
  <c r="J88" i="2"/>
  <c r="K88" i="2"/>
  <c r="E83" i="2"/>
  <c r="E85" i="2"/>
  <c r="E87" i="2"/>
  <c r="E88" i="2"/>
  <c r="I58" i="2"/>
  <c r="J58" i="2"/>
  <c r="K58" i="2"/>
  <c r="L58" i="2"/>
  <c r="I59" i="2"/>
  <c r="J59" i="2"/>
  <c r="L59" i="2"/>
  <c r="K59" i="2"/>
  <c r="I63" i="2"/>
  <c r="J63" i="2"/>
  <c r="K63" i="2"/>
  <c r="E58" i="2"/>
  <c r="E59" i="2"/>
  <c r="E63" i="2"/>
  <c r="J53" i="2"/>
  <c r="K53" i="2"/>
  <c r="L53" i="2"/>
  <c r="I53" i="2"/>
  <c r="E53" i="2"/>
  <c r="D28" i="2"/>
  <c r="C28" i="2"/>
  <c r="J34" i="2"/>
  <c r="K34" i="2"/>
  <c r="I34" i="2"/>
  <c r="E34" i="2"/>
  <c r="J14" i="2"/>
  <c r="L14" i="2"/>
  <c r="K14" i="2"/>
  <c r="I14" i="2"/>
  <c r="E14" i="2"/>
  <c r="I97" i="5"/>
  <c r="J97" i="5"/>
  <c r="K97" i="5"/>
  <c r="L97" i="5"/>
  <c r="E97" i="5"/>
  <c r="F97" i="5"/>
  <c r="I44" i="5"/>
  <c r="J44" i="5"/>
  <c r="I96" i="5"/>
  <c r="J96" i="5"/>
  <c r="K96" i="5"/>
  <c r="L96" i="5"/>
  <c r="M96" i="5"/>
  <c r="E96" i="5"/>
  <c r="F96" i="5"/>
  <c r="I95" i="5"/>
  <c r="J95" i="5"/>
  <c r="K95" i="5"/>
  <c r="M95" i="5"/>
  <c r="L95" i="5"/>
  <c r="E95" i="5"/>
  <c r="F95" i="5"/>
  <c r="I91" i="5"/>
  <c r="J91" i="5"/>
  <c r="K91" i="5"/>
  <c r="M91" i="5"/>
  <c r="L91" i="5"/>
  <c r="I90" i="5"/>
  <c r="J90" i="5"/>
  <c r="K90" i="5"/>
  <c r="M90" i="5"/>
  <c r="L90" i="5"/>
  <c r="E90" i="5"/>
  <c r="H34" i="5"/>
  <c r="G34" i="5"/>
  <c r="I34" i="5"/>
  <c r="D34" i="5"/>
  <c r="C34" i="5"/>
  <c r="E34" i="5"/>
  <c r="I36" i="5"/>
  <c r="J36" i="5"/>
  <c r="K36" i="5"/>
  <c r="N36" i="5"/>
  <c r="L36" i="5"/>
  <c r="E36" i="5"/>
  <c r="F36" i="5"/>
  <c r="K62" i="5"/>
  <c r="L62" i="5"/>
  <c r="E62" i="5"/>
  <c r="F62" i="5"/>
  <c r="I56" i="5"/>
  <c r="J56" i="5"/>
  <c r="K56" i="5"/>
  <c r="L56" i="5"/>
  <c r="E56" i="5"/>
  <c r="F56" i="5"/>
  <c r="I55" i="5"/>
  <c r="J55" i="5"/>
  <c r="K55" i="5"/>
  <c r="M55" i="5"/>
  <c r="L55" i="5"/>
  <c r="N55" i="5"/>
  <c r="E55" i="5"/>
  <c r="F55" i="5"/>
  <c r="I50" i="5"/>
  <c r="K50" i="5"/>
  <c r="L50" i="5"/>
  <c r="E50" i="5"/>
  <c r="F50" i="5"/>
  <c r="F47" i="5"/>
  <c r="L47" i="5"/>
  <c r="K47" i="5"/>
  <c r="I47" i="5"/>
  <c r="E47" i="5"/>
  <c r="G88" i="1"/>
  <c r="G87" i="1"/>
  <c r="H88" i="1"/>
  <c r="K88" i="1"/>
  <c r="H87" i="1"/>
  <c r="I87" i="1"/>
  <c r="F88" i="1"/>
  <c r="F87" i="1"/>
  <c r="J89" i="1"/>
  <c r="K89" i="1"/>
  <c r="I89" i="1"/>
  <c r="E87" i="1"/>
  <c r="E88" i="1"/>
  <c r="E89" i="1"/>
  <c r="J106" i="1"/>
  <c r="K106" i="1"/>
  <c r="I106" i="1"/>
  <c r="E106" i="1"/>
  <c r="J105" i="1"/>
  <c r="L105" i="1"/>
  <c r="K105" i="1"/>
  <c r="I105" i="1"/>
  <c r="E105" i="1"/>
  <c r="J103" i="1"/>
  <c r="L103" i="1"/>
  <c r="K103" i="1"/>
  <c r="I103" i="1"/>
  <c r="E103" i="1"/>
  <c r="K98" i="1"/>
  <c r="J98" i="1"/>
  <c r="J97" i="1"/>
  <c r="L97" i="1"/>
  <c r="I98" i="1"/>
  <c r="E98" i="1"/>
  <c r="J61" i="1"/>
  <c r="L61" i="1"/>
  <c r="K61" i="1"/>
  <c r="I61" i="1"/>
  <c r="E61" i="1"/>
  <c r="C8" i="5"/>
  <c r="D8" i="5"/>
  <c r="F8" i="5"/>
  <c r="G8" i="5"/>
  <c r="I8" i="5"/>
  <c r="H8" i="5"/>
  <c r="J8" i="5"/>
  <c r="E9" i="5"/>
  <c r="F9" i="5"/>
  <c r="I9" i="5"/>
  <c r="J9" i="5"/>
  <c r="K9" i="5"/>
  <c r="M9" i="5"/>
  <c r="L9" i="5"/>
  <c r="N9" i="5"/>
  <c r="E10" i="5"/>
  <c r="F10" i="5"/>
  <c r="I10" i="5"/>
  <c r="J10" i="5"/>
  <c r="K10" i="5"/>
  <c r="N10" i="5"/>
  <c r="L10" i="5"/>
  <c r="C13" i="5"/>
  <c r="F13" i="5"/>
  <c r="D13" i="5"/>
  <c r="G13" i="5"/>
  <c r="H13" i="5"/>
  <c r="E14" i="5"/>
  <c r="F14" i="5"/>
  <c r="I14" i="5"/>
  <c r="J14" i="5"/>
  <c r="K14" i="5"/>
  <c r="L14" i="5"/>
  <c r="E15" i="5"/>
  <c r="F15" i="5"/>
  <c r="I15" i="5"/>
  <c r="J15" i="5"/>
  <c r="K15" i="5"/>
  <c r="L15" i="5"/>
  <c r="C16" i="5"/>
  <c r="E16" i="5"/>
  <c r="D16" i="5"/>
  <c r="G16" i="5"/>
  <c r="H16" i="5"/>
  <c r="J16" i="5"/>
  <c r="E17" i="5"/>
  <c r="F17" i="5"/>
  <c r="I17" i="5"/>
  <c r="J17" i="5"/>
  <c r="K17" i="5"/>
  <c r="L17" i="5"/>
  <c r="E18" i="5"/>
  <c r="F18" i="5"/>
  <c r="J18" i="5"/>
  <c r="K18" i="5"/>
  <c r="L18" i="5"/>
  <c r="N18" i="5"/>
  <c r="E20" i="5"/>
  <c r="F20" i="5"/>
  <c r="I20" i="5"/>
  <c r="J20" i="5"/>
  <c r="K20" i="5"/>
  <c r="M20" i="5"/>
  <c r="L20" i="5"/>
  <c r="N20" i="5"/>
  <c r="E21" i="5"/>
  <c r="F21" i="5"/>
  <c r="I21" i="5"/>
  <c r="J21" i="5"/>
  <c r="K21" i="5"/>
  <c r="L21" i="5"/>
  <c r="M21" i="5"/>
  <c r="E22" i="5"/>
  <c r="F22" i="5"/>
  <c r="I22" i="5"/>
  <c r="J22" i="5"/>
  <c r="K22" i="5"/>
  <c r="M22" i="5"/>
  <c r="L22" i="5"/>
  <c r="N22" i="5"/>
  <c r="E23" i="5"/>
  <c r="F23" i="5"/>
  <c r="I23" i="5"/>
  <c r="J23" i="5"/>
  <c r="K23" i="5"/>
  <c r="M23" i="5"/>
  <c r="L23" i="5"/>
  <c r="C24" i="5"/>
  <c r="C19" i="5"/>
  <c r="D24" i="5"/>
  <c r="D19" i="5"/>
  <c r="F19" i="5"/>
  <c r="G24" i="5"/>
  <c r="I24" i="5"/>
  <c r="H24" i="5"/>
  <c r="J24" i="5"/>
  <c r="E25" i="5"/>
  <c r="F25" i="5"/>
  <c r="I25" i="5"/>
  <c r="J25" i="5"/>
  <c r="K25" i="5"/>
  <c r="L25" i="5"/>
  <c r="E26" i="5"/>
  <c r="F26" i="5"/>
  <c r="I26" i="5"/>
  <c r="J26" i="5"/>
  <c r="K26" i="5"/>
  <c r="L26" i="5"/>
  <c r="E27" i="5"/>
  <c r="F27" i="5"/>
  <c r="I27" i="5"/>
  <c r="J27" i="5"/>
  <c r="K27" i="5"/>
  <c r="L27" i="5"/>
  <c r="C28" i="5"/>
  <c r="D28" i="5"/>
  <c r="E28" i="5"/>
  <c r="G28" i="5"/>
  <c r="H28" i="5"/>
  <c r="E29" i="5"/>
  <c r="F29" i="5"/>
  <c r="I29" i="5"/>
  <c r="J29" i="5"/>
  <c r="K29" i="5"/>
  <c r="N29" i="5"/>
  <c r="L29" i="5"/>
  <c r="E30" i="5"/>
  <c r="F30" i="5"/>
  <c r="I30" i="5"/>
  <c r="J30" i="5"/>
  <c r="K30" i="5"/>
  <c r="L30" i="5"/>
  <c r="N30" i="5"/>
  <c r="C31" i="5"/>
  <c r="E31" i="5"/>
  <c r="D31" i="5"/>
  <c r="G31" i="5"/>
  <c r="H31" i="5"/>
  <c r="J31" i="5"/>
  <c r="E32" i="5"/>
  <c r="F32" i="5"/>
  <c r="I32" i="5"/>
  <c r="J32" i="5"/>
  <c r="K32" i="5"/>
  <c r="L32" i="5"/>
  <c r="L31" i="5"/>
  <c r="E33" i="5"/>
  <c r="F33" i="5"/>
  <c r="I33" i="5"/>
  <c r="J33" i="5"/>
  <c r="K33" i="5"/>
  <c r="L33" i="5"/>
  <c r="E35" i="5"/>
  <c r="F35" i="5"/>
  <c r="F34" i="5"/>
  <c r="I35" i="5"/>
  <c r="J35" i="5"/>
  <c r="K35" i="5"/>
  <c r="M35" i="5"/>
  <c r="L35" i="5"/>
  <c r="N35" i="5"/>
  <c r="N34" i="5"/>
  <c r="E37" i="5"/>
  <c r="F37" i="5"/>
  <c r="I37" i="5"/>
  <c r="J37" i="5"/>
  <c r="K37" i="5"/>
  <c r="L37" i="5"/>
  <c r="N37" i="5"/>
  <c r="C41" i="5"/>
  <c r="D41" i="5"/>
  <c r="G41" i="5"/>
  <c r="H41" i="5"/>
  <c r="E42" i="5"/>
  <c r="F42" i="5"/>
  <c r="I42" i="5"/>
  <c r="J42" i="5"/>
  <c r="K42" i="5"/>
  <c r="L42" i="5"/>
  <c r="E43" i="5"/>
  <c r="F43" i="5"/>
  <c r="I43" i="5"/>
  <c r="J43" i="5"/>
  <c r="K43" i="5"/>
  <c r="L43" i="5"/>
  <c r="E44" i="5"/>
  <c r="F44" i="5"/>
  <c r="K44" i="5"/>
  <c r="L44" i="5"/>
  <c r="L41" i="5"/>
  <c r="E48" i="5"/>
  <c r="F48" i="5"/>
  <c r="I48" i="5"/>
  <c r="K48" i="5"/>
  <c r="L48" i="5"/>
  <c r="N48" i="5"/>
  <c r="E52" i="5"/>
  <c r="F52" i="5"/>
  <c r="I52" i="5"/>
  <c r="K52" i="5"/>
  <c r="L52" i="5"/>
  <c r="E53" i="5"/>
  <c r="F53" i="5"/>
  <c r="I53" i="5"/>
  <c r="J53" i="5"/>
  <c r="K53" i="5"/>
  <c r="N53" i="5"/>
  <c r="L53" i="5"/>
  <c r="E57" i="5"/>
  <c r="F57" i="5"/>
  <c r="I57" i="5"/>
  <c r="J57" i="5"/>
  <c r="K57" i="5"/>
  <c r="M57" i="5"/>
  <c r="L57" i="5"/>
  <c r="E59" i="5"/>
  <c r="F59" i="5"/>
  <c r="I59" i="5"/>
  <c r="J59" i="5"/>
  <c r="K59" i="5"/>
  <c r="M59" i="5"/>
  <c r="L59" i="5"/>
  <c r="E61" i="5"/>
  <c r="F61" i="5"/>
  <c r="K61" i="5"/>
  <c r="M61" i="5"/>
  <c r="L61" i="5"/>
  <c r="E64" i="5"/>
  <c r="F64" i="5"/>
  <c r="K64" i="5"/>
  <c r="L64" i="5"/>
  <c r="E66" i="5"/>
  <c r="F66" i="5"/>
  <c r="K66" i="5"/>
  <c r="M66" i="5"/>
  <c r="L66" i="5"/>
  <c r="E72" i="5"/>
  <c r="E68" i="5"/>
  <c r="I72" i="5"/>
  <c r="I68" i="5"/>
  <c r="J72" i="5"/>
  <c r="K72" i="5"/>
  <c r="K68" i="5"/>
  <c r="L72" i="5"/>
  <c r="E74" i="5"/>
  <c r="F74" i="5"/>
  <c r="I74" i="5"/>
  <c r="J74" i="5"/>
  <c r="K74" i="5"/>
  <c r="K83" i="5"/>
  <c r="L74" i="5"/>
  <c r="E75" i="5"/>
  <c r="F75" i="5"/>
  <c r="I75" i="5"/>
  <c r="J75" i="5"/>
  <c r="K75" i="5"/>
  <c r="L75" i="5"/>
  <c r="E76" i="5"/>
  <c r="F76" i="5"/>
  <c r="I76" i="5"/>
  <c r="J76" i="5"/>
  <c r="K76" i="5"/>
  <c r="L76" i="5"/>
  <c r="E77" i="5"/>
  <c r="F77" i="5"/>
  <c r="I77" i="5"/>
  <c r="J77" i="5"/>
  <c r="K77" i="5"/>
  <c r="L77" i="5"/>
  <c r="E78" i="5"/>
  <c r="F78" i="5"/>
  <c r="I78" i="5"/>
  <c r="J78" i="5"/>
  <c r="K78" i="5"/>
  <c r="L78" i="5"/>
  <c r="E79" i="5"/>
  <c r="F79" i="5"/>
  <c r="I79" i="5"/>
  <c r="J79" i="5"/>
  <c r="K79" i="5"/>
  <c r="N79" i="5"/>
  <c r="L79" i="5"/>
  <c r="E80" i="5"/>
  <c r="F80" i="5"/>
  <c r="I80" i="5"/>
  <c r="J80" i="5"/>
  <c r="K80" i="5"/>
  <c r="M80" i="5"/>
  <c r="L80" i="5"/>
  <c r="E81" i="5"/>
  <c r="F81" i="5"/>
  <c r="I81" i="5"/>
  <c r="J81" i="5"/>
  <c r="K81" i="5"/>
  <c r="M81" i="5"/>
  <c r="L81" i="5"/>
  <c r="E82" i="5"/>
  <c r="F82" i="5"/>
  <c r="I82" i="5"/>
  <c r="J82" i="5"/>
  <c r="K82" i="5"/>
  <c r="M82" i="5"/>
  <c r="L82" i="5"/>
  <c r="C83" i="5"/>
  <c r="D83" i="5"/>
  <c r="G83" i="5"/>
  <c r="H83" i="5"/>
  <c r="J83" i="5"/>
  <c r="C84" i="5"/>
  <c r="D84" i="5"/>
  <c r="F84" i="5"/>
  <c r="G84" i="5"/>
  <c r="H84" i="5"/>
  <c r="E85" i="5"/>
  <c r="F85" i="5"/>
  <c r="I85" i="5"/>
  <c r="J85" i="5"/>
  <c r="K85" i="5"/>
  <c r="M85" i="5"/>
  <c r="L85" i="5"/>
  <c r="E86" i="5"/>
  <c r="F86" i="5"/>
  <c r="I86" i="5"/>
  <c r="J86" i="5"/>
  <c r="K86" i="5"/>
  <c r="L86" i="5"/>
  <c r="N86" i="5"/>
  <c r="E94" i="5"/>
  <c r="F94" i="5"/>
  <c r="I94" i="5"/>
  <c r="J94" i="5"/>
  <c r="K94" i="5"/>
  <c r="L94" i="5"/>
  <c r="E100" i="5"/>
  <c r="F100" i="5"/>
  <c r="I100" i="5"/>
  <c r="J100" i="5"/>
  <c r="K100" i="5"/>
  <c r="L100" i="5"/>
  <c r="N100" i="5"/>
  <c r="E102" i="5"/>
  <c r="F102" i="5"/>
  <c r="I102" i="5"/>
  <c r="J102" i="5"/>
  <c r="K102" i="5"/>
  <c r="L102" i="5"/>
  <c r="N102" i="5"/>
  <c r="E103" i="5"/>
  <c r="F103" i="5"/>
  <c r="I103" i="5"/>
  <c r="J103" i="5"/>
  <c r="K103" i="5"/>
  <c r="L103" i="5"/>
  <c r="C107" i="5"/>
  <c r="C106" i="5"/>
  <c r="D107" i="5"/>
  <c r="G107" i="5"/>
  <c r="H107" i="5"/>
  <c r="H106" i="5"/>
  <c r="H105" i="5"/>
  <c r="E108" i="5"/>
  <c r="F108" i="5"/>
  <c r="I108" i="5"/>
  <c r="J108" i="5"/>
  <c r="K108" i="5"/>
  <c r="M108" i="5"/>
  <c r="K107" i="5"/>
  <c r="L108" i="5"/>
  <c r="N108" i="5"/>
  <c r="E109" i="5"/>
  <c r="F109" i="5"/>
  <c r="I109" i="5"/>
  <c r="J109" i="5"/>
  <c r="K109" i="5"/>
  <c r="L109" i="5"/>
  <c r="E111" i="5"/>
  <c r="F111" i="5"/>
  <c r="I111" i="5"/>
  <c r="J111" i="5"/>
  <c r="K111" i="5"/>
  <c r="N111" i="5"/>
  <c r="L111" i="5"/>
  <c r="E112" i="5"/>
  <c r="F112" i="5"/>
  <c r="I112" i="5"/>
  <c r="J112" i="5"/>
  <c r="K112" i="5"/>
  <c r="N112" i="5"/>
  <c r="L112" i="5"/>
  <c r="E113" i="5"/>
  <c r="F113" i="5"/>
  <c r="I113" i="5"/>
  <c r="J113" i="5"/>
  <c r="K113" i="5"/>
  <c r="M113" i="5"/>
  <c r="L113" i="5"/>
  <c r="E114" i="5"/>
  <c r="F114" i="5"/>
  <c r="I114" i="5"/>
  <c r="J114" i="5"/>
  <c r="K114" i="5"/>
  <c r="N114" i="5"/>
  <c r="L114" i="5"/>
  <c r="E115" i="5"/>
  <c r="F115" i="5"/>
  <c r="I115" i="5"/>
  <c r="J115" i="5"/>
  <c r="K115" i="5"/>
  <c r="M115" i="5"/>
  <c r="L115" i="5"/>
  <c r="C116" i="5"/>
  <c r="D116" i="5"/>
  <c r="G116" i="5"/>
  <c r="H116" i="5"/>
  <c r="E117" i="5"/>
  <c r="F117" i="5"/>
  <c r="I117" i="5"/>
  <c r="J117" i="5"/>
  <c r="K117" i="5"/>
  <c r="L117" i="5"/>
  <c r="L116" i="5"/>
  <c r="E118" i="5"/>
  <c r="F118" i="5"/>
  <c r="I118" i="5"/>
  <c r="J118" i="5"/>
  <c r="K118" i="5"/>
  <c r="M118" i="5"/>
  <c r="L118" i="5"/>
  <c r="N118" i="5"/>
  <c r="E119" i="5"/>
  <c r="F119" i="5"/>
  <c r="I119" i="5"/>
  <c r="J119" i="5"/>
  <c r="K119" i="5"/>
  <c r="M119" i="5"/>
  <c r="L119" i="5"/>
  <c r="E120" i="5"/>
  <c r="F120" i="5"/>
  <c r="I120" i="5"/>
  <c r="J120" i="5"/>
  <c r="K120" i="5"/>
  <c r="N120" i="5"/>
  <c r="L120" i="5"/>
  <c r="E121" i="5"/>
  <c r="F121" i="5"/>
  <c r="I121" i="5"/>
  <c r="J121" i="5"/>
  <c r="K121" i="5"/>
  <c r="N121" i="5"/>
  <c r="L121" i="5"/>
  <c r="C122" i="5"/>
  <c r="C110" i="5"/>
  <c r="D122" i="5"/>
  <c r="G122" i="5"/>
  <c r="I122" i="5"/>
  <c r="H122" i="5"/>
  <c r="J122" i="5"/>
  <c r="E123" i="5"/>
  <c r="F123" i="5"/>
  <c r="I123" i="5"/>
  <c r="J123" i="5"/>
  <c r="K123" i="5"/>
  <c r="K122" i="5"/>
  <c r="L123" i="5"/>
  <c r="L122" i="5"/>
  <c r="E124" i="5"/>
  <c r="F124" i="5"/>
  <c r="I124" i="5"/>
  <c r="J124" i="5"/>
  <c r="K124" i="5"/>
  <c r="M124" i="5"/>
  <c r="L124" i="5"/>
  <c r="N124" i="5"/>
  <c r="C125" i="5"/>
  <c r="D125" i="5"/>
  <c r="G125" i="5"/>
  <c r="H125" i="5"/>
  <c r="J125" i="5"/>
  <c r="E126" i="5"/>
  <c r="F126" i="5"/>
  <c r="I126" i="5"/>
  <c r="J126" i="5"/>
  <c r="K126" i="5"/>
  <c r="L126" i="5"/>
  <c r="M126" i="5"/>
  <c r="E127" i="5"/>
  <c r="F127" i="5"/>
  <c r="I127" i="5"/>
  <c r="J127" i="5"/>
  <c r="K127" i="5"/>
  <c r="K125" i="5"/>
  <c r="L127" i="5"/>
  <c r="C128" i="5"/>
  <c r="D128" i="5"/>
  <c r="H128" i="5"/>
  <c r="E129" i="5"/>
  <c r="F129" i="5"/>
  <c r="I129" i="5"/>
  <c r="J129" i="5"/>
  <c r="K129" i="5"/>
  <c r="L129" i="5"/>
  <c r="N129" i="5"/>
  <c r="E130" i="5"/>
  <c r="F130" i="5"/>
  <c r="I130" i="5"/>
  <c r="J130" i="5"/>
  <c r="K130" i="5"/>
  <c r="L130" i="5"/>
  <c r="E131" i="5"/>
  <c r="F131" i="5"/>
  <c r="I131" i="5"/>
  <c r="J131" i="5"/>
  <c r="K131" i="5"/>
  <c r="L131" i="5"/>
  <c r="E132" i="5"/>
  <c r="F132" i="5"/>
  <c r="I132" i="5"/>
  <c r="J132" i="5"/>
  <c r="K132" i="5"/>
  <c r="L132" i="5"/>
  <c r="E135" i="5"/>
  <c r="F135" i="5"/>
  <c r="I135" i="5"/>
  <c r="J135" i="5"/>
  <c r="K135" i="5"/>
  <c r="L135" i="5"/>
  <c r="E138" i="5"/>
  <c r="F138" i="5"/>
  <c r="I138" i="5"/>
  <c r="J138" i="5"/>
  <c r="K138" i="5"/>
  <c r="L138" i="5"/>
  <c r="L136" i="5"/>
  <c r="C139" i="5"/>
  <c r="C133" i="5"/>
  <c r="E139" i="5"/>
  <c r="D139" i="5"/>
  <c r="G139" i="5"/>
  <c r="H139" i="5"/>
  <c r="E140" i="5"/>
  <c r="F140" i="5"/>
  <c r="I140" i="5"/>
  <c r="J140" i="5"/>
  <c r="K140" i="5"/>
  <c r="L140" i="5"/>
  <c r="E141" i="5"/>
  <c r="F141" i="5"/>
  <c r="F139" i="5"/>
  <c r="I141" i="5"/>
  <c r="J141" i="5"/>
  <c r="J139" i="5"/>
  <c r="K141" i="5"/>
  <c r="K139" i="5"/>
  <c r="M139" i="5"/>
  <c r="L141" i="5"/>
  <c r="E143" i="5"/>
  <c r="F143" i="5"/>
  <c r="F142" i="5"/>
  <c r="I143" i="5"/>
  <c r="J143" i="5"/>
  <c r="J142" i="5"/>
  <c r="K143" i="5"/>
  <c r="K142" i="5"/>
  <c r="L143" i="5"/>
  <c r="N143" i="5"/>
  <c r="E146" i="5"/>
  <c r="F146" i="5"/>
  <c r="I146" i="5"/>
  <c r="J146" i="5"/>
  <c r="K146" i="5"/>
  <c r="L146" i="5"/>
  <c r="N146" i="5"/>
  <c r="E147" i="5"/>
  <c r="F147" i="5"/>
  <c r="I147" i="5"/>
  <c r="J147" i="5"/>
  <c r="K147" i="5"/>
  <c r="L147" i="5"/>
  <c r="M147" i="5"/>
  <c r="N147" i="5"/>
  <c r="C149" i="5"/>
  <c r="D149" i="5"/>
  <c r="G149" i="5"/>
  <c r="H149" i="5"/>
  <c r="J149" i="5"/>
  <c r="E150" i="5"/>
  <c r="F150" i="5"/>
  <c r="I150" i="5"/>
  <c r="J150" i="5"/>
  <c r="K150" i="5"/>
  <c r="L150" i="5"/>
  <c r="E151" i="5"/>
  <c r="F151" i="5"/>
  <c r="I151" i="5"/>
  <c r="J151" i="5"/>
  <c r="K151" i="5"/>
  <c r="L151" i="5"/>
  <c r="E152" i="5"/>
  <c r="F152" i="5"/>
  <c r="I152" i="5"/>
  <c r="J152" i="5"/>
  <c r="K152" i="5"/>
  <c r="L152" i="5"/>
  <c r="E153" i="5"/>
  <c r="F153" i="5"/>
  <c r="I153" i="5"/>
  <c r="J153" i="5"/>
  <c r="K153" i="5"/>
  <c r="M153" i="5"/>
  <c r="L153" i="5"/>
  <c r="C157" i="5"/>
  <c r="C156" i="5"/>
  <c r="F156" i="5"/>
  <c r="D157" i="5"/>
  <c r="D156" i="5"/>
  <c r="D155" i="5"/>
  <c r="G157" i="5"/>
  <c r="G156" i="5"/>
  <c r="H157" i="5"/>
  <c r="J157" i="5"/>
  <c r="E158" i="5"/>
  <c r="F158" i="5"/>
  <c r="E159" i="5"/>
  <c r="F159" i="5"/>
  <c r="G159" i="5"/>
  <c r="G158" i="5"/>
  <c r="H159" i="5"/>
  <c r="E161" i="5"/>
  <c r="F161" i="5"/>
  <c r="I161" i="5"/>
  <c r="J161" i="5"/>
  <c r="K161" i="5"/>
  <c r="M161" i="5"/>
  <c r="L161" i="5"/>
  <c r="E162" i="5"/>
  <c r="F162" i="5"/>
  <c r="I162" i="5"/>
  <c r="J162" i="5"/>
  <c r="K162" i="5"/>
  <c r="L162" i="5"/>
  <c r="N162" i="5"/>
  <c r="E163" i="5"/>
  <c r="F163" i="5"/>
  <c r="I163" i="5"/>
  <c r="J163" i="5"/>
  <c r="K163" i="5"/>
  <c r="M163" i="5"/>
  <c r="L163" i="5"/>
  <c r="N163" i="5"/>
  <c r="E164" i="5"/>
  <c r="F164" i="5"/>
  <c r="I164" i="5"/>
  <c r="J164" i="5"/>
  <c r="K164" i="5"/>
  <c r="M164" i="5"/>
  <c r="L164" i="5"/>
  <c r="F165" i="5"/>
  <c r="J165" i="5"/>
  <c r="K165" i="5"/>
  <c r="L165" i="5"/>
  <c r="N165" i="5"/>
  <c r="B11" i="4"/>
  <c r="C11" i="4"/>
  <c r="D11" i="4"/>
  <c r="E11" i="4"/>
  <c r="F12" i="4"/>
  <c r="G12" i="4"/>
  <c r="F13" i="4"/>
  <c r="G13" i="4"/>
  <c r="F14" i="4"/>
  <c r="G14" i="4"/>
  <c r="F15" i="4"/>
  <c r="G15" i="4"/>
  <c r="F16" i="4"/>
  <c r="G16" i="4"/>
  <c r="C10" i="3"/>
  <c r="C15" i="3"/>
  <c r="E15" i="3"/>
  <c r="D10" i="3"/>
  <c r="D15" i="3"/>
  <c r="F10" i="3"/>
  <c r="F15" i="3"/>
  <c r="D10" i="4"/>
  <c r="G10" i="3"/>
  <c r="G15" i="3"/>
  <c r="E11" i="3"/>
  <c r="H11" i="3"/>
  <c r="I11" i="3"/>
  <c r="K11" i="3"/>
  <c r="J11" i="3"/>
  <c r="J10" i="3"/>
  <c r="E13" i="3"/>
  <c r="I13" i="3"/>
  <c r="J13" i="3"/>
  <c r="C11" i="2"/>
  <c r="D11" i="2"/>
  <c r="F11" i="2"/>
  <c r="G11" i="2"/>
  <c r="G10" i="2"/>
  <c r="H11" i="2"/>
  <c r="H10" i="2"/>
  <c r="H219" i="2"/>
  <c r="E10" i="4"/>
  <c r="E12" i="2"/>
  <c r="I12" i="2"/>
  <c r="J12" i="2"/>
  <c r="L12" i="2"/>
  <c r="K12" i="2"/>
  <c r="E13" i="2"/>
  <c r="I13" i="2"/>
  <c r="J13" i="2"/>
  <c r="K13" i="2"/>
  <c r="E15" i="2"/>
  <c r="I15" i="2"/>
  <c r="J15" i="2"/>
  <c r="K15" i="2"/>
  <c r="K11" i="2"/>
  <c r="E16" i="2"/>
  <c r="I16" i="2"/>
  <c r="J16" i="2"/>
  <c r="K16" i="2"/>
  <c r="C17" i="2"/>
  <c r="E17" i="2"/>
  <c r="D17" i="2"/>
  <c r="D10" i="2"/>
  <c r="D219" i="2"/>
  <c r="F17" i="2"/>
  <c r="G17" i="2"/>
  <c r="H17" i="2"/>
  <c r="I17" i="2"/>
  <c r="E18" i="2"/>
  <c r="I18" i="2"/>
  <c r="J18" i="2"/>
  <c r="J17" i="2"/>
  <c r="K18" i="2"/>
  <c r="E19" i="2"/>
  <c r="I19" i="2"/>
  <c r="J19" i="2"/>
  <c r="K19" i="2"/>
  <c r="L19" i="2"/>
  <c r="E20" i="2"/>
  <c r="I20" i="2"/>
  <c r="J20" i="2"/>
  <c r="K20" i="2"/>
  <c r="L20" i="2"/>
  <c r="E21" i="2"/>
  <c r="I21" i="2"/>
  <c r="J21" i="2"/>
  <c r="L21" i="2"/>
  <c r="K21" i="2"/>
  <c r="E26" i="2"/>
  <c r="I27" i="2"/>
  <c r="J27" i="2"/>
  <c r="K27" i="2"/>
  <c r="L27" i="2"/>
  <c r="E29" i="2"/>
  <c r="I29" i="2"/>
  <c r="J29" i="2"/>
  <c r="K29" i="2"/>
  <c r="E30" i="2"/>
  <c r="I30" i="2"/>
  <c r="J30" i="2"/>
  <c r="J28" i="2"/>
  <c r="L28" i="2"/>
  <c r="K30" i="2"/>
  <c r="E31" i="2"/>
  <c r="I31" i="2"/>
  <c r="J31" i="2"/>
  <c r="K31" i="2"/>
  <c r="L31" i="2"/>
  <c r="E32" i="2"/>
  <c r="I32" i="2"/>
  <c r="J32" i="2"/>
  <c r="K32" i="2"/>
  <c r="L32" i="2"/>
  <c r="E33" i="2"/>
  <c r="I33" i="2"/>
  <c r="J33" i="2"/>
  <c r="L33" i="2"/>
  <c r="K33" i="2"/>
  <c r="E36" i="2"/>
  <c r="I36" i="2"/>
  <c r="J36" i="2"/>
  <c r="K36" i="2"/>
  <c r="E37" i="2"/>
  <c r="I37" i="2"/>
  <c r="J37" i="2"/>
  <c r="K37" i="2"/>
  <c r="L37" i="2"/>
  <c r="E38" i="2"/>
  <c r="I38" i="2"/>
  <c r="J38" i="2"/>
  <c r="K38" i="2"/>
  <c r="E39" i="2"/>
  <c r="I39" i="2"/>
  <c r="J39" i="2"/>
  <c r="K39" i="2"/>
  <c r="L39" i="2"/>
  <c r="E40" i="2"/>
  <c r="I40" i="2"/>
  <c r="J40" i="2"/>
  <c r="K40" i="2"/>
  <c r="L40" i="2"/>
  <c r="E41" i="2"/>
  <c r="I41" i="2"/>
  <c r="J41" i="2"/>
  <c r="K41" i="2"/>
  <c r="L41" i="2"/>
  <c r="E42" i="2"/>
  <c r="I42" i="2"/>
  <c r="J42" i="2"/>
  <c r="L42" i="2"/>
  <c r="K42" i="2"/>
  <c r="E43" i="2"/>
  <c r="I43" i="2"/>
  <c r="J43" i="2"/>
  <c r="K43" i="2"/>
  <c r="L43" i="2"/>
  <c r="E44" i="2"/>
  <c r="I44" i="2"/>
  <c r="J44" i="2"/>
  <c r="K44" i="2"/>
  <c r="E45" i="2"/>
  <c r="I45" i="2"/>
  <c r="J45" i="2"/>
  <c r="K45" i="2"/>
  <c r="E46" i="2"/>
  <c r="I46" i="2"/>
  <c r="J46" i="2"/>
  <c r="L46" i="2"/>
  <c r="K46" i="2"/>
  <c r="E47" i="2"/>
  <c r="I47" i="2"/>
  <c r="J47" i="2"/>
  <c r="K47" i="2"/>
  <c r="L47" i="2"/>
  <c r="E48" i="2"/>
  <c r="I48" i="2"/>
  <c r="J48" i="2"/>
  <c r="K48" i="2"/>
  <c r="L48" i="2"/>
  <c r="E49" i="2"/>
  <c r="I49" i="2"/>
  <c r="J49" i="2"/>
  <c r="L49" i="2"/>
  <c r="K49" i="2"/>
  <c r="E50" i="2"/>
  <c r="I50" i="2"/>
  <c r="J50" i="2"/>
  <c r="L50" i="2"/>
  <c r="K50" i="2"/>
  <c r="E51" i="2"/>
  <c r="I51" i="2"/>
  <c r="J51" i="2"/>
  <c r="K51" i="2"/>
  <c r="E52" i="2"/>
  <c r="I52" i="2"/>
  <c r="J52" i="2"/>
  <c r="K52" i="2"/>
  <c r="L52" i="2"/>
  <c r="E54" i="2"/>
  <c r="I54" i="2"/>
  <c r="J54" i="2"/>
  <c r="K54" i="2"/>
  <c r="E55" i="2"/>
  <c r="I55" i="2"/>
  <c r="J55" i="2"/>
  <c r="K55" i="2"/>
  <c r="L55" i="2"/>
  <c r="E69" i="2"/>
  <c r="I69" i="2"/>
  <c r="J69" i="2"/>
  <c r="K69" i="2"/>
  <c r="L69" i="2"/>
  <c r="E71" i="2"/>
  <c r="I71" i="2"/>
  <c r="J71" i="2"/>
  <c r="K71" i="2"/>
  <c r="E72" i="2"/>
  <c r="I72" i="2"/>
  <c r="J72" i="2"/>
  <c r="K72" i="2"/>
  <c r="L72" i="2"/>
  <c r="E73" i="2"/>
  <c r="I73" i="2"/>
  <c r="J73" i="2"/>
  <c r="K73" i="2"/>
  <c r="E74" i="2"/>
  <c r="I74" i="2"/>
  <c r="J74" i="2"/>
  <c r="K74" i="2"/>
  <c r="E75" i="2"/>
  <c r="I75" i="2"/>
  <c r="J75" i="2"/>
  <c r="L75" i="2"/>
  <c r="K75" i="2"/>
  <c r="E76" i="2"/>
  <c r="I76" i="2"/>
  <c r="J76" i="2"/>
  <c r="K76" i="2"/>
  <c r="L76" i="2"/>
  <c r="E77" i="2"/>
  <c r="I77" i="2"/>
  <c r="J77" i="2"/>
  <c r="K77" i="2"/>
  <c r="L77" i="2"/>
  <c r="E78" i="2"/>
  <c r="I78" i="2"/>
  <c r="J78" i="2"/>
  <c r="L78" i="2"/>
  <c r="K78" i="2"/>
  <c r="E79" i="2"/>
  <c r="I79" i="2"/>
  <c r="J79" i="2"/>
  <c r="K79" i="2"/>
  <c r="E80" i="2"/>
  <c r="I80" i="2"/>
  <c r="J80" i="2"/>
  <c r="K80" i="2"/>
  <c r="E81" i="2"/>
  <c r="I81" i="2"/>
  <c r="J81" i="2"/>
  <c r="K81" i="2"/>
  <c r="E82" i="2"/>
  <c r="I82" i="2"/>
  <c r="J82" i="2"/>
  <c r="K82" i="2"/>
  <c r="L82" i="2"/>
  <c r="E90" i="2"/>
  <c r="I90" i="2"/>
  <c r="J90" i="2"/>
  <c r="L90" i="2"/>
  <c r="K90" i="2"/>
  <c r="E91" i="2"/>
  <c r="I91" i="2"/>
  <c r="J91" i="2"/>
  <c r="K91" i="2"/>
  <c r="L91" i="2"/>
  <c r="E92" i="2"/>
  <c r="I92" i="2"/>
  <c r="J92" i="2"/>
  <c r="L92" i="2"/>
  <c r="K92" i="2"/>
  <c r="E94" i="2"/>
  <c r="I94" i="2"/>
  <c r="J94" i="2"/>
  <c r="L94" i="2"/>
  <c r="K94" i="2"/>
  <c r="K89" i="2"/>
  <c r="L89" i="2"/>
  <c r="E95" i="2"/>
  <c r="I95" i="2"/>
  <c r="J95" i="2"/>
  <c r="K95" i="2"/>
  <c r="E96" i="2"/>
  <c r="I96" i="2"/>
  <c r="J96" i="2"/>
  <c r="K96" i="2"/>
  <c r="L96" i="2"/>
  <c r="E97" i="2"/>
  <c r="I97" i="2"/>
  <c r="J97" i="2"/>
  <c r="L97" i="2"/>
  <c r="K97" i="2"/>
  <c r="E98" i="2"/>
  <c r="I98" i="2"/>
  <c r="J98" i="2"/>
  <c r="K98" i="2"/>
  <c r="E99" i="2"/>
  <c r="I99" i="2"/>
  <c r="J99" i="2"/>
  <c r="L99" i="2"/>
  <c r="K99" i="2"/>
  <c r="E100" i="2"/>
  <c r="I100" i="2"/>
  <c r="J100" i="2"/>
  <c r="K100" i="2"/>
  <c r="E103" i="2"/>
  <c r="I103" i="2"/>
  <c r="J103" i="2"/>
  <c r="L103" i="2"/>
  <c r="K103" i="2"/>
  <c r="E104" i="2"/>
  <c r="I104" i="2"/>
  <c r="J104" i="2"/>
  <c r="K104" i="2"/>
  <c r="L104" i="2"/>
  <c r="E105" i="2"/>
  <c r="I105" i="2"/>
  <c r="J105" i="2"/>
  <c r="K105" i="2"/>
  <c r="L105" i="2"/>
  <c r="E106" i="2"/>
  <c r="I106" i="2"/>
  <c r="J106" i="2"/>
  <c r="L106" i="2"/>
  <c r="K106" i="2"/>
  <c r="E110" i="2"/>
  <c r="I110" i="2"/>
  <c r="J110" i="2"/>
  <c r="K110" i="2"/>
  <c r="K109" i="2"/>
  <c r="E111" i="2"/>
  <c r="I111" i="2"/>
  <c r="J111" i="2"/>
  <c r="K111" i="2"/>
  <c r="L111" i="2"/>
  <c r="E112" i="2"/>
  <c r="I112" i="2"/>
  <c r="J112" i="2"/>
  <c r="J109" i="2"/>
  <c r="L109" i="2"/>
  <c r="K112" i="2"/>
  <c r="E113" i="2"/>
  <c r="I113" i="2"/>
  <c r="J113" i="2"/>
  <c r="K113" i="2"/>
  <c r="E114" i="2"/>
  <c r="I114" i="2"/>
  <c r="J114" i="2"/>
  <c r="K114" i="2"/>
  <c r="E115" i="2"/>
  <c r="I115" i="2"/>
  <c r="J115" i="2"/>
  <c r="L115" i="2"/>
  <c r="K115" i="2"/>
  <c r="E116" i="2"/>
  <c r="I116" i="2"/>
  <c r="J116" i="2"/>
  <c r="K116" i="2"/>
  <c r="E117" i="2"/>
  <c r="I117" i="2"/>
  <c r="J117" i="2"/>
  <c r="K117" i="2"/>
  <c r="E118" i="2"/>
  <c r="I118" i="2"/>
  <c r="J118" i="2"/>
  <c r="L118" i="2"/>
  <c r="K118" i="2"/>
  <c r="E119" i="2"/>
  <c r="I119" i="2"/>
  <c r="J119" i="2"/>
  <c r="K119" i="2"/>
  <c r="L119" i="2"/>
  <c r="E120" i="2"/>
  <c r="I120" i="2"/>
  <c r="J120" i="2"/>
  <c r="K120" i="2"/>
  <c r="E121" i="2"/>
  <c r="I121" i="2"/>
  <c r="J121" i="2"/>
  <c r="L121" i="2"/>
  <c r="K121" i="2"/>
  <c r="E122" i="2"/>
  <c r="I122" i="2"/>
  <c r="J122" i="2"/>
  <c r="K122" i="2"/>
  <c r="L122" i="2"/>
  <c r="E123" i="2"/>
  <c r="I123" i="2"/>
  <c r="J123" i="2"/>
  <c r="K123" i="2"/>
  <c r="L123" i="2"/>
  <c r="E124" i="2"/>
  <c r="I124" i="2"/>
  <c r="J124" i="2"/>
  <c r="K124" i="2"/>
  <c r="E125" i="2"/>
  <c r="I125" i="2"/>
  <c r="J125" i="2"/>
  <c r="K125" i="2"/>
  <c r="L125" i="2"/>
  <c r="E128" i="2"/>
  <c r="I128" i="2"/>
  <c r="J128" i="2"/>
  <c r="K128" i="2"/>
  <c r="E129" i="2"/>
  <c r="I129" i="2"/>
  <c r="J129" i="2"/>
  <c r="J127" i="2"/>
  <c r="L127" i="2"/>
  <c r="K129" i="2"/>
  <c r="E130" i="2"/>
  <c r="I130" i="2"/>
  <c r="J130" i="2"/>
  <c r="K130" i="2"/>
  <c r="L130" i="2"/>
  <c r="E134" i="2"/>
  <c r="I134" i="2"/>
  <c r="J134" i="2"/>
  <c r="K134" i="2"/>
  <c r="E135" i="2"/>
  <c r="I135" i="2"/>
  <c r="J135" i="2"/>
  <c r="L135" i="2"/>
  <c r="K135" i="2"/>
  <c r="E136" i="2"/>
  <c r="I136" i="2"/>
  <c r="J136" i="2"/>
  <c r="K136" i="2"/>
  <c r="E137" i="2"/>
  <c r="I137" i="2"/>
  <c r="J137" i="2"/>
  <c r="K137" i="2"/>
  <c r="L137" i="2"/>
  <c r="E138" i="2"/>
  <c r="I138" i="2"/>
  <c r="J138" i="2"/>
  <c r="L138" i="2"/>
  <c r="K138" i="2"/>
  <c r="E139" i="2"/>
  <c r="I139" i="2"/>
  <c r="J139" i="2"/>
  <c r="K139" i="2"/>
  <c r="E140" i="2"/>
  <c r="I140" i="2"/>
  <c r="J140" i="2"/>
  <c r="K140" i="2"/>
  <c r="L140" i="2"/>
  <c r="E141" i="2"/>
  <c r="I141" i="2"/>
  <c r="J141" i="2"/>
  <c r="L141" i="2"/>
  <c r="K141" i="2"/>
  <c r="E142" i="2"/>
  <c r="I142" i="2"/>
  <c r="J142" i="2"/>
  <c r="K142" i="2"/>
  <c r="L142" i="2"/>
  <c r="E146" i="2"/>
  <c r="I146" i="2"/>
  <c r="J146" i="2"/>
  <c r="L146" i="2"/>
  <c r="K146" i="2"/>
  <c r="E150" i="2"/>
  <c r="I150" i="2"/>
  <c r="J150" i="2"/>
  <c r="K150" i="2"/>
  <c r="E151" i="2"/>
  <c r="I151" i="2"/>
  <c r="J151" i="2"/>
  <c r="L151" i="2"/>
  <c r="K151" i="2"/>
  <c r="K149" i="2"/>
  <c r="E155" i="2"/>
  <c r="I155" i="2"/>
  <c r="J155" i="2"/>
  <c r="J154" i="2"/>
  <c r="L154" i="2"/>
  <c r="K155" i="2"/>
  <c r="E160" i="2"/>
  <c r="J160" i="2"/>
  <c r="J157" i="2"/>
  <c r="L157" i="2"/>
  <c r="K160" i="2"/>
  <c r="E161" i="2"/>
  <c r="J161" i="2"/>
  <c r="L161" i="2"/>
  <c r="K161" i="2"/>
  <c r="E162" i="2"/>
  <c r="J162" i="2"/>
  <c r="L162" i="2"/>
  <c r="K162" i="2"/>
  <c r="E164" i="2"/>
  <c r="J164" i="2"/>
  <c r="K164" i="2"/>
  <c r="E167" i="2"/>
  <c r="I167" i="2"/>
  <c r="J167" i="2"/>
  <c r="K167" i="2"/>
  <c r="E168" i="2"/>
  <c r="I168" i="2"/>
  <c r="J168" i="2"/>
  <c r="K168" i="2"/>
  <c r="L168" i="2"/>
  <c r="E169" i="2"/>
  <c r="I169" i="2"/>
  <c r="J169" i="2"/>
  <c r="L169" i="2"/>
  <c r="K169" i="2"/>
  <c r="E172" i="2"/>
  <c r="I172" i="2"/>
  <c r="J172" i="2"/>
  <c r="K172" i="2"/>
  <c r="E173" i="2"/>
  <c r="I173" i="2"/>
  <c r="J173" i="2"/>
  <c r="J171" i="2"/>
  <c r="K173" i="2"/>
  <c r="K171" i="2"/>
  <c r="E174" i="2"/>
  <c r="I174" i="2"/>
  <c r="J174" i="2"/>
  <c r="L174" i="2"/>
  <c r="K174" i="2"/>
  <c r="E177" i="2"/>
  <c r="I177" i="2"/>
  <c r="J177" i="2"/>
  <c r="K177" i="2"/>
  <c r="E180" i="2"/>
  <c r="I180" i="2"/>
  <c r="J180" i="2"/>
  <c r="L180" i="2"/>
  <c r="J179" i="2"/>
  <c r="L179" i="2"/>
  <c r="K180" i="2"/>
  <c r="K179" i="2"/>
  <c r="E183" i="2"/>
  <c r="I183" i="2"/>
  <c r="J183" i="2"/>
  <c r="L183" i="2"/>
  <c r="K183" i="2"/>
  <c r="K182" i="2"/>
  <c r="E186" i="2"/>
  <c r="I186" i="2"/>
  <c r="J186" i="2"/>
  <c r="J185" i="2"/>
  <c r="K186" i="2"/>
  <c r="E187" i="2"/>
  <c r="I187" i="2"/>
  <c r="J187" i="2"/>
  <c r="K187" i="2"/>
  <c r="E188" i="2"/>
  <c r="I188" i="2"/>
  <c r="J188" i="2"/>
  <c r="K188" i="2"/>
  <c r="K185" i="2"/>
  <c r="E189" i="2"/>
  <c r="I189" i="2"/>
  <c r="J189" i="2"/>
  <c r="K189" i="2"/>
  <c r="E190" i="2"/>
  <c r="I190" i="2"/>
  <c r="J190" i="2"/>
  <c r="K190" i="2"/>
  <c r="E191" i="2"/>
  <c r="I191" i="2"/>
  <c r="J191" i="2"/>
  <c r="L191" i="2"/>
  <c r="K191" i="2"/>
  <c r="E195" i="2"/>
  <c r="I195" i="2"/>
  <c r="J195" i="2"/>
  <c r="J194" i="2"/>
  <c r="L194" i="2"/>
  <c r="K195" i="2"/>
  <c r="E199" i="2"/>
  <c r="I199" i="2"/>
  <c r="J199" i="2"/>
  <c r="K199" i="2"/>
  <c r="E200" i="2"/>
  <c r="I200" i="2"/>
  <c r="J200" i="2"/>
  <c r="J198" i="2"/>
  <c r="K200" i="2"/>
  <c r="L200" i="2"/>
  <c r="E203" i="2"/>
  <c r="I203" i="2"/>
  <c r="J203" i="2"/>
  <c r="L203" i="2"/>
  <c r="K203" i="2"/>
  <c r="E204" i="2"/>
  <c r="I204" i="2"/>
  <c r="J204" i="2"/>
  <c r="K204" i="2"/>
  <c r="E205" i="2"/>
  <c r="I205" i="2"/>
  <c r="J205" i="2"/>
  <c r="L205" i="2"/>
  <c r="K205" i="2"/>
  <c r="K202" i="2"/>
  <c r="E212" i="2"/>
  <c r="J212" i="2"/>
  <c r="K212" i="2"/>
  <c r="L212" i="2"/>
  <c r="E213" i="2"/>
  <c r="J213" i="2"/>
  <c r="J211" i="2"/>
  <c r="L211" i="2"/>
  <c r="K213" i="2"/>
  <c r="L213" i="2"/>
  <c r="E214" i="2"/>
  <c r="J214" i="2"/>
  <c r="K214" i="2"/>
  <c r="L214" i="2"/>
  <c r="C13" i="1"/>
  <c r="E13" i="1"/>
  <c r="D13" i="1"/>
  <c r="F13" i="1"/>
  <c r="G13" i="1"/>
  <c r="I13" i="1"/>
  <c r="H13" i="1"/>
  <c r="E14" i="1"/>
  <c r="I14" i="1"/>
  <c r="J14" i="1"/>
  <c r="K14" i="1"/>
  <c r="L14" i="1"/>
  <c r="E15" i="1"/>
  <c r="I15" i="1"/>
  <c r="J15" i="1"/>
  <c r="K15" i="1"/>
  <c r="E16" i="1"/>
  <c r="I16" i="1"/>
  <c r="J16" i="1"/>
  <c r="J13" i="1"/>
  <c r="K16" i="1"/>
  <c r="E17" i="1"/>
  <c r="J17" i="1"/>
  <c r="K17" i="1"/>
  <c r="E18" i="1"/>
  <c r="J18" i="1"/>
  <c r="L18" i="1"/>
  <c r="K18" i="1"/>
  <c r="E19" i="1"/>
  <c r="J19" i="1"/>
  <c r="K19" i="1"/>
  <c r="L19" i="1"/>
  <c r="C20" i="1"/>
  <c r="E20" i="1"/>
  <c r="D20" i="1"/>
  <c r="F20" i="1"/>
  <c r="G20" i="1"/>
  <c r="I20" i="1"/>
  <c r="H20" i="1"/>
  <c r="E21" i="1"/>
  <c r="I21" i="1"/>
  <c r="J21" i="1"/>
  <c r="K21" i="1"/>
  <c r="E22" i="1"/>
  <c r="I22" i="1"/>
  <c r="J22" i="1"/>
  <c r="L22" i="1"/>
  <c r="K22" i="1"/>
  <c r="E23" i="1"/>
  <c r="I23" i="1"/>
  <c r="J23" i="1"/>
  <c r="K23" i="1"/>
  <c r="L23" i="1"/>
  <c r="E24" i="1"/>
  <c r="I24" i="1"/>
  <c r="J24" i="1"/>
  <c r="K24" i="1"/>
  <c r="E25" i="1"/>
  <c r="I25" i="1"/>
  <c r="J25" i="1"/>
  <c r="L25" i="1"/>
  <c r="K25" i="1"/>
  <c r="E26" i="1"/>
  <c r="I26" i="1"/>
  <c r="J26" i="1"/>
  <c r="K26" i="1"/>
  <c r="L26" i="1"/>
  <c r="E27" i="1"/>
  <c r="I27" i="1"/>
  <c r="J27" i="1"/>
  <c r="K27" i="1"/>
  <c r="E28" i="1"/>
  <c r="I28" i="1"/>
  <c r="J28" i="1"/>
  <c r="L28" i="1"/>
  <c r="K28" i="1"/>
  <c r="I32" i="1"/>
  <c r="C33" i="1"/>
  <c r="D33" i="1"/>
  <c r="F33" i="1"/>
  <c r="G33" i="1"/>
  <c r="I33" i="1"/>
  <c r="H33" i="1"/>
  <c r="E34" i="1"/>
  <c r="I34" i="1"/>
  <c r="J34" i="1"/>
  <c r="L34" i="1"/>
  <c r="K34" i="1"/>
  <c r="E35" i="1"/>
  <c r="I35" i="1"/>
  <c r="J35" i="1"/>
  <c r="K35" i="1"/>
  <c r="E36" i="1"/>
  <c r="I36" i="1"/>
  <c r="J36" i="1"/>
  <c r="K36" i="1"/>
  <c r="C37" i="1"/>
  <c r="D37" i="1"/>
  <c r="F37" i="1"/>
  <c r="G37" i="1"/>
  <c r="I37" i="1"/>
  <c r="H37" i="1"/>
  <c r="E38" i="1"/>
  <c r="I38" i="1"/>
  <c r="J38" i="1"/>
  <c r="J37" i="1"/>
  <c r="K38" i="1"/>
  <c r="L38" i="1"/>
  <c r="E39" i="1"/>
  <c r="I39" i="1"/>
  <c r="J39" i="1"/>
  <c r="K39" i="1"/>
  <c r="E40" i="1"/>
  <c r="I40" i="1"/>
  <c r="J40" i="1"/>
  <c r="K40" i="1"/>
  <c r="C42" i="1"/>
  <c r="E42" i="1"/>
  <c r="D42" i="1"/>
  <c r="D41" i="1"/>
  <c r="F42" i="1"/>
  <c r="F41" i="1"/>
  <c r="G42" i="1"/>
  <c r="G41" i="1"/>
  <c r="I41" i="1"/>
  <c r="H42" i="1"/>
  <c r="H41" i="1"/>
  <c r="E43" i="1"/>
  <c r="I43" i="1"/>
  <c r="J43" i="1"/>
  <c r="K43" i="1"/>
  <c r="E44" i="1"/>
  <c r="I44" i="1"/>
  <c r="J44" i="1"/>
  <c r="K44" i="1"/>
  <c r="E45" i="1"/>
  <c r="I45" i="1"/>
  <c r="J45" i="1"/>
  <c r="L45" i="1"/>
  <c r="K45" i="1"/>
  <c r="K42" i="1"/>
  <c r="K41" i="1"/>
  <c r="C50" i="1"/>
  <c r="E50" i="1"/>
  <c r="D50" i="1"/>
  <c r="D49" i="1"/>
  <c r="F50" i="1"/>
  <c r="F49" i="1"/>
  <c r="G50" i="1"/>
  <c r="I50" i="1"/>
  <c r="H50" i="1"/>
  <c r="H49" i="1"/>
  <c r="H48" i="1"/>
  <c r="E51" i="1"/>
  <c r="I51" i="1"/>
  <c r="J51" i="1"/>
  <c r="L51" i="1"/>
  <c r="K51" i="1"/>
  <c r="K50" i="1"/>
  <c r="K49" i="1"/>
  <c r="C54" i="1"/>
  <c r="E54" i="1"/>
  <c r="D54" i="1"/>
  <c r="F54" i="1"/>
  <c r="G54" i="1"/>
  <c r="I54" i="1"/>
  <c r="H54" i="1"/>
  <c r="E55" i="1"/>
  <c r="I55" i="1"/>
  <c r="J55" i="1"/>
  <c r="K55" i="1"/>
  <c r="E56" i="1"/>
  <c r="I56" i="1"/>
  <c r="J56" i="1"/>
  <c r="J54" i="1"/>
  <c r="K56" i="1"/>
  <c r="E57" i="1"/>
  <c r="I57" i="1"/>
  <c r="J57" i="1"/>
  <c r="L57" i="1"/>
  <c r="K57" i="1"/>
  <c r="K54" i="1"/>
  <c r="K53" i="1"/>
  <c r="E58" i="1"/>
  <c r="I58" i="1"/>
  <c r="J58" i="1"/>
  <c r="K58" i="1"/>
  <c r="E59" i="1"/>
  <c r="I59" i="1"/>
  <c r="J59" i="1"/>
  <c r="K59" i="1"/>
  <c r="E60" i="1"/>
  <c r="I60" i="1"/>
  <c r="J60" i="1"/>
  <c r="L60" i="1"/>
  <c r="K60" i="1"/>
  <c r="E62" i="1"/>
  <c r="I62" i="1"/>
  <c r="J62" i="1"/>
  <c r="K62" i="1"/>
  <c r="E63" i="1"/>
  <c r="I63" i="1"/>
  <c r="J63" i="1"/>
  <c r="K63" i="1"/>
  <c r="E64" i="1"/>
  <c r="I64" i="1"/>
  <c r="J64" i="1"/>
  <c r="L64" i="1"/>
  <c r="K64" i="1"/>
  <c r="C65" i="1"/>
  <c r="D65" i="1"/>
  <c r="F65" i="1"/>
  <c r="F53" i="1"/>
  <c r="G65" i="1"/>
  <c r="G53" i="1"/>
  <c r="I65" i="1"/>
  <c r="H65" i="1"/>
  <c r="E66" i="1"/>
  <c r="I66" i="1"/>
  <c r="J66" i="1"/>
  <c r="K66" i="1"/>
  <c r="L66" i="1"/>
  <c r="K65" i="1"/>
  <c r="E67" i="1"/>
  <c r="I67" i="1"/>
  <c r="J67" i="1"/>
  <c r="K67" i="1"/>
  <c r="C69" i="1"/>
  <c r="E69" i="1"/>
  <c r="D69" i="1"/>
  <c r="D68" i="1"/>
  <c r="F69" i="1"/>
  <c r="G69" i="1"/>
  <c r="H69" i="1"/>
  <c r="E70" i="1"/>
  <c r="I70" i="1"/>
  <c r="J70" i="1"/>
  <c r="L70" i="1"/>
  <c r="K70" i="1"/>
  <c r="E71" i="1"/>
  <c r="I71" i="1"/>
  <c r="J71" i="1"/>
  <c r="L71" i="1"/>
  <c r="K71" i="1"/>
  <c r="K69" i="1"/>
  <c r="K68" i="1"/>
  <c r="E72" i="1"/>
  <c r="I72" i="1"/>
  <c r="J72" i="1"/>
  <c r="K72" i="1"/>
  <c r="C73" i="1"/>
  <c r="E73" i="1"/>
  <c r="D73" i="1"/>
  <c r="F73" i="1"/>
  <c r="G73" i="1"/>
  <c r="H73" i="1"/>
  <c r="E74" i="1"/>
  <c r="I74" i="1"/>
  <c r="J74" i="1"/>
  <c r="J73" i="1"/>
  <c r="L73" i="1"/>
  <c r="K74" i="1"/>
  <c r="C76" i="1"/>
  <c r="D76" i="1"/>
  <c r="D75" i="1"/>
  <c r="E77" i="1"/>
  <c r="I77" i="1"/>
  <c r="J77" i="1"/>
  <c r="K77" i="1"/>
  <c r="E78" i="1"/>
  <c r="I78" i="1"/>
  <c r="J78" i="1"/>
  <c r="L78" i="1"/>
  <c r="K78" i="1"/>
  <c r="E79" i="1"/>
  <c r="I79" i="1"/>
  <c r="J79" i="1"/>
  <c r="K79" i="1"/>
  <c r="K76" i="1"/>
  <c r="K75" i="1"/>
  <c r="E80" i="1"/>
  <c r="I80" i="1"/>
  <c r="J80" i="1"/>
  <c r="K80" i="1"/>
  <c r="C81" i="1"/>
  <c r="E81" i="1"/>
  <c r="D81" i="1"/>
  <c r="E82" i="1"/>
  <c r="I82" i="1"/>
  <c r="J82" i="1"/>
  <c r="K82" i="1"/>
  <c r="E83" i="1"/>
  <c r="I83" i="1"/>
  <c r="J83" i="1"/>
  <c r="J81" i="1"/>
  <c r="L81" i="1"/>
  <c r="K83" i="1"/>
  <c r="C85" i="1"/>
  <c r="E85" i="1"/>
  <c r="D85" i="1"/>
  <c r="K85" i="1"/>
  <c r="D84" i="1"/>
  <c r="F85" i="1"/>
  <c r="G85" i="1"/>
  <c r="H85" i="1"/>
  <c r="E86" i="1"/>
  <c r="I86" i="1"/>
  <c r="J86" i="1"/>
  <c r="L86" i="1"/>
  <c r="K86" i="1"/>
  <c r="C93" i="1"/>
  <c r="D93" i="1"/>
  <c r="F93" i="1"/>
  <c r="G93" i="1"/>
  <c r="G92" i="1"/>
  <c r="I93" i="1"/>
  <c r="H93" i="1"/>
  <c r="E94" i="1"/>
  <c r="I94" i="1"/>
  <c r="J94" i="1"/>
  <c r="K94" i="1"/>
  <c r="L94" i="1"/>
  <c r="E95" i="1"/>
  <c r="I95" i="1"/>
  <c r="J95" i="1"/>
  <c r="K95" i="1"/>
  <c r="E96" i="1"/>
  <c r="J96" i="1"/>
  <c r="J93" i="1"/>
  <c r="K96" i="1"/>
  <c r="E99" i="1"/>
  <c r="I99" i="1"/>
  <c r="J99" i="1"/>
  <c r="K99" i="1"/>
  <c r="E101" i="1"/>
  <c r="I101" i="1"/>
  <c r="J101" i="1"/>
  <c r="K101" i="1"/>
  <c r="E104" i="1"/>
  <c r="I104" i="1"/>
  <c r="J104" i="1"/>
  <c r="L104" i="1"/>
  <c r="K104" i="1"/>
  <c r="E107" i="1"/>
  <c r="I107" i="1"/>
  <c r="J107" i="1"/>
  <c r="K107" i="1"/>
  <c r="E108" i="1"/>
  <c r="I108" i="1"/>
  <c r="J108" i="1"/>
  <c r="K108" i="1"/>
  <c r="E109" i="1"/>
  <c r="I109" i="1"/>
  <c r="J109" i="1"/>
  <c r="K109" i="1"/>
  <c r="L109" i="1"/>
  <c r="E110" i="1"/>
  <c r="I110" i="1"/>
  <c r="J110" i="1"/>
  <c r="K110" i="1"/>
  <c r="E111" i="1"/>
  <c r="I111" i="1"/>
  <c r="J111" i="1"/>
  <c r="K111" i="1"/>
  <c r="L111" i="1"/>
  <c r="E112" i="1"/>
  <c r="I112" i="1"/>
  <c r="J112" i="1"/>
  <c r="L112" i="1"/>
  <c r="K112" i="1"/>
  <c r="E118" i="1"/>
  <c r="I118" i="1"/>
  <c r="J118" i="1"/>
  <c r="K118" i="1"/>
  <c r="L118" i="1"/>
  <c r="F11" i="4"/>
  <c r="E136" i="5"/>
  <c r="L201" i="2"/>
  <c r="L107" i="2"/>
  <c r="L24" i="1"/>
  <c r="M86" i="5"/>
  <c r="N70" i="5"/>
  <c r="E84" i="5"/>
  <c r="K28" i="5"/>
  <c r="M129" i="5"/>
  <c r="L8" i="5"/>
  <c r="K128" i="5"/>
  <c r="I128" i="5"/>
  <c r="K159" i="5"/>
  <c r="M159" i="5"/>
  <c r="C73" i="5"/>
  <c r="N96" i="5"/>
  <c r="F31" i="5"/>
  <c r="N57" i="5"/>
  <c r="L170" i="2"/>
  <c r="L152" i="2"/>
  <c r="L116" i="2"/>
  <c r="L113" i="2"/>
  <c r="L25" i="2"/>
  <c r="L196" i="2"/>
  <c r="E179" i="2"/>
  <c r="I89" i="2"/>
  <c r="L158" i="2"/>
  <c r="L209" i="2"/>
  <c r="L56" i="2"/>
  <c r="I171" i="2"/>
  <c r="L215" i="2"/>
  <c r="L207" i="2"/>
  <c r="L206" i="2"/>
  <c r="L210" i="2"/>
  <c r="E198" i="2"/>
  <c r="E185" i="2"/>
  <c r="L84" i="2"/>
  <c r="C10" i="2"/>
  <c r="C219" i="2"/>
  <c r="L181" i="2"/>
  <c r="L193" i="2"/>
  <c r="L172" i="2"/>
  <c r="L167" i="2"/>
  <c r="I198" i="2"/>
  <c r="L68" i="2"/>
  <c r="K154" i="2"/>
  <c r="L114" i="2"/>
  <c r="I202" i="2"/>
  <c r="E11" i="2"/>
  <c r="L153" i="2"/>
  <c r="L178" i="2"/>
  <c r="L62" i="2"/>
  <c r="I157" i="2"/>
  <c r="E133" i="2"/>
  <c r="L139" i="2"/>
  <c r="L129" i="2"/>
  <c r="L124" i="2"/>
  <c r="L101" i="2"/>
  <c r="L164" i="2"/>
  <c r="L134" i="2"/>
  <c r="L120" i="2"/>
  <c r="L117" i="2"/>
  <c r="L80" i="2"/>
  <c r="L74" i="2"/>
  <c r="L71" i="2"/>
  <c r="L54" i="2"/>
  <c r="L44" i="2"/>
  <c r="L189" i="2"/>
  <c r="L186" i="2"/>
  <c r="I179" i="2"/>
  <c r="L188" i="2"/>
  <c r="J176" i="2"/>
  <c r="E182" i="2"/>
  <c r="L34" i="2"/>
  <c r="E171" i="2"/>
  <c r="E194" i="2"/>
  <c r="L190" i="2"/>
  <c r="L128" i="2"/>
  <c r="L147" i="2"/>
  <c r="I194" i="2"/>
  <c r="I166" i="2"/>
  <c r="L177" i="2"/>
  <c r="L98" i="2"/>
  <c r="E154" i="2"/>
  <c r="L81" i="2"/>
  <c r="L63" i="2"/>
  <c r="L38" i="2"/>
  <c r="L88" i="2"/>
  <c r="L61" i="2"/>
  <c r="L16" i="2"/>
  <c r="L100" i="2"/>
  <c r="J89" i="2"/>
  <c r="L143" i="2"/>
  <c r="K194" i="2"/>
  <c r="L217" i="2"/>
  <c r="J166" i="2"/>
  <c r="L155" i="2"/>
  <c r="L15" i="2"/>
  <c r="L150" i="2"/>
  <c r="F10" i="2"/>
  <c r="F219" i="2"/>
  <c r="L64" i="2"/>
  <c r="L195" i="2"/>
  <c r="L79" i="2"/>
  <c r="L73" i="2"/>
  <c r="L199" i="2"/>
  <c r="L95" i="2"/>
  <c r="L87" i="2"/>
  <c r="L13" i="2"/>
  <c r="L204" i="2"/>
  <c r="L136" i="2"/>
  <c r="L51" i="2"/>
  <c r="L45" i="2"/>
  <c r="K35" i="2"/>
  <c r="L187" i="2"/>
  <c r="K28" i="2"/>
  <c r="L36" i="2"/>
  <c r="K211" i="2"/>
  <c r="L29" i="2"/>
  <c r="E28" i="2"/>
  <c r="G11" i="4"/>
  <c r="I10" i="3"/>
  <c r="I15" i="3"/>
  <c r="K13" i="3"/>
  <c r="H10" i="3"/>
  <c r="E10" i="3"/>
  <c r="L117" i="1"/>
  <c r="L44" i="1"/>
  <c r="C41" i="1"/>
  <c r="E41" i="1"/>
  <c r="L35" i="1"/>
  <c r="L15" i="1"/>
  <c r="L89" i="1"/>
  <c r="C32" i="1"/>
  <c r="J32" i="1"/>
  <c r="L32" i="1"/>
  <c r="G49" i="1"/>
  <c r="I49" i="1"/>
  <c r="C49" i="1"/>
  <c r="E49" i="1"/>
  <c r="I97" i="1"/>
  <c r="L74" i="1"/>
  <c r="L80" i="1"/>
  <c r="L67" i="1"/>
  <c r="G12" i="1"/>
  <c r="I12" i="1"/>
  <c r="L77" i="1"/>
  <c r="D12" i="1"/>
  <c r="L99" i="1"/>
  <c r="L62" i="1"/>
  <c r="L40" i="1"/>
  <c r="K93" i="1"/>
  <c r="E93" i="1"/>
  <c r="H68" i="1"/>
  <c r="L108" i="1"/>
  <c r="F68" i="1"/>
  <c r="H12" i="1"/>
  <c r="H11" i="1"/>
  <c r="I76" i="1"/>
  <c r="C75" i="1"/>
  <c r="E75" i="1"/>
  <c r="L72" i="1"/>
  <c r="C84" i="1"/>
  <c r="E84" i="1"/>
  <c r="K73" i="1"/>
  <c r="L36" i="1"/>
  <c r="I73" i="1"/>
  <c r="L63" i="1"/>
  <c r="I85" i="1"/>
  <c r="K97" i="1"/>
  <c r="F12" i="1"/>
  <c r="F11" i="1"/>
  <c r="L102" i="1"/>
  <c r="L59" i="1"/>
  <c r="L106" i="1"/>
  <c r="J65" i="1"/>
  <c r="L65" i="1"/>
  <c r="L96" i="1"/>
  <c r="L55" i="1"/>
  <c r="C92" i="1"/>
  <c r="C91" i="1"/>
  <c r="L58" i="1"/>
  <c r="L95" i="1"/>
  <c r="J46" i="1"/>
  <c r="L46" i="1"/>
  <c r="L101" i="1"/>
  <c r="E65" i="1"/>
  <c r="F75" i="1"/>
  <c r="H53" i="1"/>
  <c r="F84" i="1"/>
  <c r="L107" i="1"/>
  <c r="K33" i="1"/>
  <c r="E76" i="1"/>
  <c r="G75" i="1"/>
  <c r="J85" i="1"/>
  <c r="L85" i="1"/>
  <c r="I69" i="1"/>
  <c r="D32" i="1"/>
  <c r="K32" i="1"/>
  <c r="E97" i="1"/>
  <c r="J50" i="1"/>
  <c r="I115" i="1"/>
  <c r="L110" i="1"/>
  <c r="J87" i="1"/>
  <c r="L21" i="1"/>
  <c r="K13" i="1"/>
  <c r="K12" i="1"/>
  <c r="G84" i="1"/>
  <c r="J88" i="1"/>
  <c r="L88" i="1"/>
  <c r="L27" i="1"/>
  <c r="I88" i="1"/>
  <c r="I42" i="1"/>
  <c r="E33" i="1"/>
  <c r="L17" i="1"/>
  <c r="G68" i="1"/>
  <c r="I68" i="1"/>
  <c r="L43" i="1"/>
  <c r="L39" i="1"/>
  <c r="E37" i="1"/>
  <c r="D53" i="1"/>
  <c r="K20" i="1"/>
  <c r="J20" i="1"/>
  <c r="L20" i="1"/>
  <c r="L50" i="1"/>
  <c r="D11" i="1"/>
  <c r="L13" i="5"/>
  <c r="N50" i="5"/>
  <c r="N82" i="5"/>
  <c r="M150" i="5"/>
  <c r="H110" i="5"/>
  <c r="N85" i="5"/>
  <c r="K24" i="5"/>
  <c r="N87" i="5"/>
  <c r="N153" i="5"/>
  <c r="I16" i="5"/>
  <c r="N14" i="5"/>
  <c r="N42" i="5"/>
  <c r="L82" i="1"/>
  <c r="K81" i="1"/>
  <c r="L79" i="1"/>
  <c r="L54" i="1"/>
  <c r="J53" i="1"/>
  <c r="L53" i="1"/>
  <c r="D90" i="1"/>
  <c r="D119" i="1"/>
  <c r="F90" i="1"/>
  <c r="F119" i="1"/>
  <c r="L93" i="1"/>
  <c r="J92" i="1"/>
  <c r="I92" i="1"/>
  <c r="G91" i="1"/>
  <c r="I91" i="1"/>
  <c r="K84" i="1"/>
  <c r="D48" i="1"/>
  <c r="K48" i="1"/>
  <c r="L13" i="1"/>
  <c r="J12" i="1"/>
  <c r="I75" i="1"/>
  <c r="L49" i="1"/>
  <c r="E92" i="1"/>
  <c r="D91" i="1"/>
  <c r="E91" i="1"/>
  <c r="K11" i="1"/>
  <c r="K90" i="1"/>
  <c r="K119" i="1"/>
  <c r="K92" i="1"/>
  <c r="K91" i="1"/>
  <c r="I53" i="1"/>
  <c r="G48" i="1"/>
  <c r="I48" i="1"/>
  <c r="F48" i="1"/>
  <c r="L115" i="1"/>
  <c r="C53" i="1"/>
  <c r="K37" i="1"/>
  <c r="L37" i="1"/>
  <c r="L116" i="1"/>
  <c r="G11" i="1"/>
  <c r="J69" i="1"/>
  <c r="L98" i="1"/>
  <c r="J76" i="1"/>
  <c r="J42" i="1"/>
  <c r="C68" i="1"/>
  <c r="E68" i="1"/>
  <c r="E115" i="1"/>
  <c r="C29" i="1"/>
  <c r="L52" i="1"/>
  <c r="J84" i="1"/>
  <c r="L84" i="1"/>
  <c r="E32" i="1"/>
  <c r="K87" i="1"/>
  <c r="L87" i="1"/>
  <c r="L16" i="1"/>
  <c r="E30" i="1"/>
  <c r="H84" i="1"/>
  <c r="I84" i="1"/>
  <c r="L83" i="1"/>
  <c r="G29" i="1"/>
  <c r="I29" i="1"/>
  <c r="J33" i="1"/>
  <c r="L33" i="1"/>
  <c r="C12" i="1"/>
  <c r="L56" i="1"/>
  <c r="M37" i="5"/>
  <c r="J145" i="5"/>
  <c r="L139" i="5"/>
  <c r="D106" i="5"/>
  <c r="M162" i="5"/>
  <c r="H158" i="5"/>
  <c r="L159" i="5"/>
  <c r="M140" i="5"/>
  <c r="N140" i="5"/>
  <c r="N26" i="5"/>
  <c r="N21" i="5"/>
  <c r="M50" i="5"/>
  <c r="N67" i="5"/>
  <c r="M54" i="5"/>
  <c r="E149" i="5"/>
  <c r="N94" i="5"/>
  <c r="M94" i="5"/>
  <c r="G73" i="5"/>
  <c r="M64" i="5"/>
  <c r="M144" i="5"/>
  <c r="I45" i="5"/>
  <c r="N119" i="5"/>
  <c r="M79" i="5"/>
  <c r="M131" i="5"/>
  <c r="N43" i="5"/>
  <c r="M43" i="5"/>
  <c r="E8" i="5"/>
  <c r="K145" i="5"/>
  <c r="J107" i="5"/>
  <c r="F28" i="5"/>
  <c r="N93" i="5"/>
  <c r="J75" i="1"/>
  <c r="L75" i="1"/>
  <c r="L76" i="1"/>
  <c r="E53" i="1"/>
  <c r="C48" i="1"/>
  <c r="E48" i="1"/>
  <c r="L12" i="1"/>
  <c r="J29" i="1"/>
  <c r="L29" i="1"/>
  <c r="E29" i="1"/>
  <c r="G90" i="1"/>
  <c r="I11" i="1"/>
  <c r="L92" i="1"/>
  <c r="J91" i="1"/>
  <c r="L91" i="1"/>
  <c r="J48" i="1"/>
  <c r="L48" i="1"/>
  <c r="J68" i="1"/>
  <c r="L68" i="1"/>
  <c r="L69" i="1"/>
  <c r="C11" i="1"/>
  <c r="E12" i="1"/>
  <c r="L42" i="1"/>
  <c r="J41" i="1"/>
  <c r="L41" i="1"/>
  <c r="H90" i="1"/>
  <c r="H119" i="1"/>
  <c r="L158" i="5"/>
  <c r="E11" i="1"/>
  <c r="C90" i="1"/>
  <c r="J11" i="1"/>
  <c r="G119" i="1"/>
  <c r="I119" i="1"/>
  <c r="I90" i="1"/>
  <c r="L11" i="1"/>
  <c r="J90" i="1"/>
  <c r="E90" i="1"/>
  <c r="C119" i="1"/>
  <c r="E119" i="1"/>
  <c r="L90" i="1"/>
  <c r="J119" i="1"/>
  <c r="L119" i="1"/>
  <c r="K10" i="3"/>
  <c r="J15" i="3"/>
  <c r="K15" i="3"/>
  <c r="C10" i="4"/>
  <c r="G10" i="4"/>
  <c r="B10" i="4"/>
  <c r="F10" i="4"/>
  <c r="E219" i="2"/>
  <c r="L17" i="2"/>
  <c r="L171" i="2"/>
  <c r="I10" i="2"/>
  <c r="G219" i="2"/>
  <c r="I219" i="2"/>
  <c r="L182" i="2"/>
  <c r="L185" i="2"/>
  <c r="K198" i="2"/>
  <c r="L198" i="2"/>
  <c r="K166" i="2"/>
  <c r="L166" i="2"/>
  <c r="E10" i="2"/>
  <c r="L18" i="2"/>
  <c r="J11" i="2"/>
  <c r="L173" i="2"/>
  <c r="K17" i="2"/>
  <c r="K10" i="2"/>
  <c r="K219" i="2"/>
  <c r="J149" i="2"/>
  <c r="L149" i="2"/>
  <c r="L110" i="2"/>
  <c r="L112" i="2"/>
  <c r="L184" i="2"/>
  <c r="L30" i="2"/>
  <c r="J133" i="2"/>
  <c r="L133" i="2"/>
  <c r="J35" i="2"/>
  <c r="L35" i="2"/>
  <c r="L160" i="2"/>
  <c r="L132" i="2"/>
  <c r="I11" i="2"/>
  <c r="J202" i="2"/>
  <c r="L202" i="2"/>
  <c r="K145" i="2"/>
  <c r="L145" i="2"/>
  <c r="E19" i="5"/>
  <c r="N12" i="5"/>
  <c r="M114" i="5"/>
  <c r="M122" i="5"/>
  <c r="M33" i="5"/>
  <c r="J68" i="5"/>
  <c r="E24" i="5"/>
  <c r="H7" i="5"/>
  <c r="M123" i="5"/>
  <c r="L142" i="5"/>
  <c r="N142" i="5"/>
  <c r="F24" i="5"/>
  <c r="E13" i="5"/>
  <c r="M120" i="5"/>
  <c r="N80" i="5"/>
  <c r="L107" i="5"/>
  <c r="N107" i="5"/>
  <c r="N58" i="5"/>
  <c r="M10" i="5"/>
  <c r="C40" i="5"/>
  <c r="C39" i="5"/>
  <c r="M112" i="5"/>
  <c r="I125" i="5"/>
  <c r="F122" i="5"/>
  <c r="N103" i="5"/>
  <c r="M102" i="5"/>
  <c r="J34" i="5"/>
  <c r="N62" i="5"/>
  <c r="M89" i="5"/>
  <c r="N49" i="5"/>
  <c r="N51" i="5"/>
  <c r="H73" i="5"/>
  <c r="M117" i="5"/>
  <c r="K106" i="5"/>
  <c r="I83" i="5"/>
  <c r="N32" i="5"/>
  <c r="L34" i="5"/>
  <c r="N123" i="5"/>
  <c r="N115" i="5"/>
  <c r="M143" i="5"/>
  <c r="N66" i="5"/>
  <c r="K8" i="5"/>
  <c r="M8" i="5"/>
  <c r="N152" i="5"/>
  <c r="N141" i="5"/>
  <c r="N139" i="5"/>
  <c r="I139" i="5"/>
  <c r="N132" i="5"/>
  <c r="N131" i="5"/>
  <c r="E122" i="5"/>
  <c r="N64" i="5"/>
  <c r="M42" i="5"/>
  <c r="N27" i="5"/>
  <c r="M26" i="5"/>
  <c r="D7" i="5"/>
  <c r="N47" i="5"/>
  <c r="J45" i="5"/>
  <c r="N8" i="5"/>
  <c r="F149" i="5"/>
  <c r="M60" i="5"/>
  <c r="M53" i="5"/>
  <c r="M121" i="5"/>
  <c r="M32" i="5"/>
  <c r="J128" i="5"/>
  <c r="J41" i="5"/>
  <c r="F16" i="5"/>
  <c r="M146" i="5"/>
  <c r="G7" i="5"/>
  <c r="C7" i="5"/>
  <c r="C38" i="5"/>
  <c r="M107" i="5"/>
  <c r="L157" i="5"/>
  <c r="N157" i="5"/>
  <c r="N161" i="5"/>
  <c r="N137" i="5"/>
  <c r="F145" i="5"/>
  <c r="N113" i="5"/>
  <c r="N109" i="5"/>
  <c r="N81" i="5"/>
  <c r="N76" i="5"/>
  <c r="N75" i="5"/>
  <c r="M72" i="5"/>
  <c r="M68" i="5"/>
  <c r="N59" i="5"/>
  <c r="N52" i="5"/>
  <c r="M29" i="5"/>
  <c r="M46" i="5"/>
  <c r="M65" i="5"/>
  <c r="M98" i="5"/>
  <c r="M12" i="5"/>
  <c r="F68" i="5"/>
  <c r="N31" i="5"/>
  <c r="F7" i="5"/>
  <c r="F38" i="5"/>
  <c r="D38" i="5"/>
  <c r="K158" i="5"/>
  <c r="M158" i="5"/>
  <c r="I158" i="5"/>
  <c r="G155" i="5"/>
  <c r="J158" i="5"/>
  <c r="D154" i="5"/>
  <c r="E125" i="5"/>
  <c r="C105" i="5"/>
  <c r="F83" i="5"/>
  <c r="D73" i="5"/>
  <c r="F73" i="5"/>
  <c r="E41" i="5"/>
  <c r="D40" i="5"/>
  <c r="I134" i="5"/>
  <c r="G133" i="5"/>
  <c r="I133" i="5"/>
  <c r="F125" i="5"/>
  <c r="F106" i="5"/>
  <c r="E106" i="5"/>
  <c r="H39" i="5"/>
  <c r="N61" i="5"/>
  <c r="N23" i="5"/>
  <c r="K157" i="5"/>
  <c r="E157" i="5"/>
  <c r="N122" i="5"/>
  <c r="I107" i="5"/>
  <c r="G106" i="5"/>
  <c r="M100" i="5"/>
  <c r="J84" i="5"/>
  <c r="I84" i="5"/>
  <c r="M44" i="5"/>
  <c r="N44" i="5"/>
  <c r="K41" i="5"/>
  <c r="N41" i="5"/>
  <c r="M25" i="5"/>
  <c r="M15" i="5"/>
  <c r="N15" i="5"/>
  <c r="K13" i="5"/>
  <c r="M14" i="5"/>
  <c r="I13" i="5"/>
  <c r="J13" i="5"/>
  <c r="M36" i="5"/>
  <c r="M34" i="5"/>
  <c r="K34" i="5"/>
  <c r="J136" i="5"/>
  <c r="I7" i="5"/>
  <c r="J7" i="5"/>
  <c r="J134" i="5"/>
  <c r="L24" i="5"/>
  <c r="N25" i="5"/>
  <c r="L16" i="5"/>
  <c r="M17" i="5"/>
  <c r="N17" i="5"/>
  <c r="N148" i="5"/>
  <c r="L145" i="5"/>
  <c r="N145" i="5"/>
  <c r="K84" i="5"/>
  <c r="N98" i="5"/>
  <c r="H19" i="5"/>
  <c r="N159" i="5"/>
  <c r="E134" i="5"/>
  <c r="E83" i="5"/>
  <c r="H156" i="5"/>
  <c r="L156" i="5"/>
  <c r="N151" i="5"/>
  <c r="N150" i="5"/>
  <c r="L149" i="5"/>
  <c r="E128" i="5"/>
  <c r="F128" i="5"/>
  <c r="N117" i="5"/>
  <c r="M111" i="5"/>
  <c r="F107" i="5"/>
  <c r="E107" i="5"/>
  <c r="M52" i="5"/>
  <c r="K45" i="5"/>
  <c r="M48" i="5"/>
  <c r="F41" i="5"/>
  <c r="M30" i="5"/>
  <c r="L28" i="5"/>
  <c r="J28" i="5"/>
  <c r="I28" i="5"/>
  <c r="K16" i="5"/>
  <c r="M56" i="5"/>
  <c r="N56" i="5"/>
  <c r="M62" i="5"/>
  <c r="N65" i="5"/>
  <c r="L84" i="5"/>
  <c r="M88" i="5"/>
  <c r="N88" i="5"/>
  <c r="M92" i="5"/>
  <c r="N92" i="5"/>
  <c r="N99" i="5"/>
  <c r="M145" i="5"/>
  <c r="K73" i="5"/>
  <c r="M152" i="5"/>
  <c r="K116" i="5"/>
  <c r="K11" i="5"/>
  <c r="M11" i="5"/>
  <c r="N33" i="5"/>
  <c r="F157" i="5"/>
  <c r="M148" i="5"/>
  <c r="M27" i="5"/>
  <c r="N164" i="5"/>
  <c r="M125" i="5"/>
  <c r="D110" i="5"/>
  <c r="F110" i="5"/>
  <c r="E116" i="5"/>
  <c r="F116" i="5"/>
  <c r="N78" i="5"/>
  <c r="M78" i="5"/>
  <c r="M77" i="5"/>
  <c r="N77" i="5"/>
  <c r="M76" i="5"/>
  <c r="M75" i="5"/>
  <c r="M74" i="5"/>
  <c r="N72" i="5"/>
  <c r="I31" i="5"/>
  <c r="G19" i="5"/>
  <c r="I19" i="5"/>
  <c r="N91" i="5"/>
  <c r="E156" i="5"/>
  <c r="K156" i="5"/>
  <c r="C155" i="5"/>
  <c r="E110" i="5"/>
  <c r="J159" i="5"/>
  <c r="I159" i="5"/>
  <c r="M151" i="5"/>
  <c r="K149" i="5"/>
  <c r="M149" i="5"/>
  <c r="M142" i="5"/>
  <c r="N127" i="5"/>
  <c r="M127" i="5"/>
  <c r="N126" i="5"/>
  <c r="L125" i="5"/>
  <c r="N125" i="5"/>
  <c r="I116" i="5"/>
  <c r="G110" i="5"/>
  <c r="M109" i="5"/>
  <c r="L106" i="5"/>
  <c r="L83" i="5"/>
  <c r="K31" i="5"/>
  <c r="M31" i="5"/>
  <c r="N97" i="5"/>
  <c r="M97" i="5"/>
  <c r="N46" i="5"/>
  <c r="L45" i="5"/>
  <c r="J11" i="5"/>
  <c r="I11" i="5"/>
  <c r="L68" i="5"/>
  <c r="N68" i="5"/>
  <c r="N74" i="5"/>
  <c r="M103" i="5"/>
  <c r="L110" i="5"/>
  <c r="I136" i="5"/>
  <c r="I157" i="5"/>
  <c r="J116" i="5"/>
  <c r="I149" i="5"/>
  <c r="M141" i="5"/>
  <c r="M138" i="5"/>
  <c r="K136" i="5"/>
  <c r="N138" i="5"/>
  <c r="N135" i="5"/>
  <c r="M135" i="5"/>
  <c r="M132" i="5"/>
  <c r="N130" i="5"/>
  <c r="L128" i="5"/>
  <c r="M130" i="5"/>
  <c r="I41" i="5"/>
  <c r="G40" i="5"/>
  <c r="F45" i="5"/>
  <c r="N90" i="5"/>
  <c r="N95" i="5"/>
  <c r="D133" i="5"/>
  <c r="M47" i="5"/>
  <c r="E69" i="7"/>
  <c r="G26" i="7"/>
  <c r="G5" i="7"/>
  <c r="F5" i="7"/>
  <c r="E5" i="7"/>
  <c r="L11" i="2"/>
  <c r="J10" i="2"/>
  <c r="J73" i="5"/>
  <c r="I73" i="5"/>
  <c r="E73" i="5"/>
  <c r="N156" i="5"/>
  <c r="M84" i="5"/>
  <c r="N158" i="5"/>
  <c r="E7" i="5"/>
  <c r="J133" i="5"/>
  <c r="M45" i="5"/>
  <c r="M157" i="5"/>
  <c r="M16" i="5"/>
  <c r="N128" i="5"/>
  <c r="M128" i="5"/>
  <c r="M136" i="5"/>
  <c r="N136" i="5"/>
  <c r="N134" i="5"/>
  <c r="E155" i="5"/>
  <c r="C154" i="5"/>
  <c r="E154" i="5"/>
  <c r="K155" i="5"/>
  <c r="N84" i="5"/>
  <c r="L19" i="5"/>
  <c r="M24" i="5"/>
  <c r="N24" i="5"/>
  <c r="G38" i="5"/>
  <c r="F40" i="5"/>
  <c r="D39" i="5"/>
  <c r="F39" i="5"/>
  <c r="G154" i="5"/>
  <c r="M156" i="5"/>
  <c r="M13" i="5"/>
  <c r="K7" i="5"/>
  <c r="N13" i="5"/>
  <c r="K19" i="5"/>
  <c r="M19" i="5"/>
  <c r="I40" i="5"/>
  <c r="G39" i="5"/>
  <c r="I39" i="5"/>
  <c r="N110" i="5"/>
  <c r="N83" i="5"/>
  <c r="M83" i="5"/>
  <c r="L73" i="5"/>
  <c r="N73" i="5"/>
  <c r="N28" i="5"/>
  <c r="M28" i="5"/>
  <c r="N149" i="5"/>
  <c r="J40" i="5"/>
  <c r="F155" i="5"/>
  <c r="L133" i="5"/>
  <c r="N45" i="5"/>
  <c r="N106" i="5"/>
  <c r="M106" i="5"/>
  <c r="L105" i="5"/>
  <c r="N11" i="5"/>
  <c r="E40" i="5"/>
  <c r="K110" i="5"/>
  <c r="M116" i="5"/>
  <c r="H38" i="5"/>
  <c r="H6" i="5"/>
  <c r="J19" i="5"/>
  <c r="N116" i="5"/>
  <c r="L40" i="5"/>
  <c r="D6" i="5"/>
  <c r="E38" i="5"/>
  <c r="N16" i="5"/>
  <c r="L7" i="5"/>
  <c r="C104" i="5"/>
  <c r="I156" i="5"/>
  <c r="H155" i="5"/>
  <c r="I155" i="5"/>
  <c r="J156" i="5"/>
  <c r="K40" i="5"/>
  <c r="M41" i="5"/>
  <c r="G105" i="5"/>
  <c r="J106" i="5"/>
  <c r="I106" i="5"/>
  <c r="D105" i="5"/>
  <c r="E105" i="5"/>
  <c r="F133" i="5"/>
  <c r="E133" i="5"/>
  <c r="C6" i="5"/>
  <c r="E39" i="5"/>
  <c r="J38" i="5"/>
  <c r="J110" i="5"/>
  <c r="I110" i="5"/>
  <c r="J219" i="2"/>
  <c r="L219" i="2"/>
  <c r="L10" i="2"/>
  <c r="J39" i="5"/>
  <c r="F105" i="5"/>
  <c r="D104" i="5"/>
  <c r="F104" i="5"/>
  <c r="L38" i="5"/>
  <c r="N7" i="5"/>
  <c r="N19" i="5"/>
  <c r="J155" i="5"/>
  <c r="H154" i="5"/>
  <c r="J154" i="5"/>
  <c r="L155" i="5"/>
  <c r="L104" i="5"/>
  <c r="H160" i="5"/>
  <c r="J6" i="5"/>
  <c r="K38" i="5"/>
  <c r="M7" i="5"/>
  <c r="M155" i="5"/>
  <c r="K154" i="5"/>
  <c r="C160" i="5"/>
  <c r="E6" i="5"/>
  <c r="J105" i="5"/>
  <c r="I105" i="5"/>
  <c r="G104" i="5"/>
  <c r="M73" i="5"/>
  <c r="F6" i="5"/>
  <c r="D160" i="5"/>
  <c r="F160" i="5"/>
  <c r="I38" i="5"/>
  <c r="G6" i="5"/>
  <c r="K39" i="5"/>
  <c r="M40" i="5"/>
  <c r="M134" i="5"/>
  <c r="K133" i="5"/>
  <c r="M133" i="5"/>
  <c r="F154" i="5"/>
  <c r="N40" i="5"/>
  <c r="L39" i="5"/>
  <c r="N39" i="5"/>
  <c r="M110" i="5"/>
  <c r="K105" i="5"/>
  <c r="K6" i="5"/>
  <c r="M38" i="5"/>
  <c r="M105" i="5"/>
  <c r="K104" i="5"/>
  <c r="M104" i="5"/>
  <c r="E160" i="5"/>
  <c r="I154" i="5"/>
  <c r="M154" i="5"/>
  <c r="N104" i="5"/>
  <c r="N133" i="5"/>
  <c r="M39" i="5"/>
  <c r="I104" i="5"/>
  <c r="J104" i="5"/>
  <c r="N105" i="5"/>
  <c r="N38" i="5"/>
  <c r="E104" i="5"/>
  <c r="I6" i="5"/>
  <c r="G160" i="5"/>
  <c r="I160" i="5"/>
  <c r="L154" i="5"/>
  <c r="N154" i="5"/>
  <c r="N155" i="5"/>
  <c r="L6" i="5"/>
  <c r="L160" i="5"/>
  <c r="N6" i="5"/>
  <c r="K160" i="5"/>
  <c r="M6" i="5"/>
  <c r="J160" i="5"/>
  <c r="M160" i="5"/>
  <c r="N160" i="5"/>
</calcChain>
</file>

<file path=xl/sharedStrings.xml><?xml version="1.0" encoding="utf-8"?>
<sst xmlns="http://schemas.openxmlformats.org/spreadsheetml/2006/main" count="1251" uniqueCount="947">
  <si>
    <t>Заходи із запобігання та ліквідації надзвичайних ситуацій та наслідків стихійного лиха</t>
  </si>
  <si>
    <r>
      <t xml:space="preserve">Комунальна установа «Управління спільною власністю територіальних громад» Закарпатської обласної ради </t>
    </r>
    <r>
      <rPr>
        <b/>
        <i/>
        <sz val="12"/>
        <rFont val="Times New Roman"/>
        <family val="1"/>
        <charset val="204"/>
      </rPr>
      <t>(відповідальний виконавець)</t>
    </r>
  </si>
  <si>
    <t>0611021</t>
  </si>
  <si>
    <t>0611022</t>
  </si>
  <si>
    <t>0611023</t>
  </si>
  <si>
    <t>0611024</t>
  </si>
  <si>
    <t>0611031</t>
  </si>
  <si>
    <t>0611032</t>
  </si>
  <si>
    <t>0611033</t>
  </si>
  <si>
    <t>0611034</t>
  </si>
  <si>
    <t>0611070</t>
  </si>
  <si>
    <t>0611091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</si>
  <si>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</si>
  <si>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</si>
  <si>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 xml:space="preserve">Виконання надання та повернення кредитів обласного бюджету </t>
  </si>
  <si>
    <t>(грн.)</t>
  </si>
  <si>
    <t>Головний розпорядник коштів,
 назва програми</t>
  </si>
  <si>
    <t>Підготовка кадрів закладами фахової передвищої освіти за рахунок освітньої субвенції</t>
  </si>
  <si>
    <t>0611142</t>
  </si>
  <si>
    <t>0711101</t>
  </si>
  <si>
    <t>0711102</t>
  </si>
  <si>
    <t>Забезпечення діяльності інших закладів у сфері охорони здоров`я</t>
  </si>
  <si>
    <t>Інші програми та заходи у сфері охорони здоров`я</t>
  </si>
  <si>
    <t>1011110</t>
  </si>
  <si>
    <t>0813171</t>
  </si>
  <si>
    <t>1011101</t>
  </si>
  <si>
    <t>1011102</t>
  </si>
  <si>
    <t>Інші заходи у сфері зв`язку, телекомунікації та інформатики</t>
  </si>
  <si>
    <t>0217530</t>
  </si>
  <si>
    <t>Надання загальної середньої освіти закладами загальної середньої освіти за рахунок коштів місцевого бюджету</t>
  </si>
  <si>
    <t>Оплата комунальних послуг та енергоносієв</t>
  </si>
  <si>
    <t>Оплата теплопостачання</t>
  </si>
  <si>
    <t>Оплата водопостачання та водовідведення</t>
  </si>
  <si>
    <t>Оплата електроенергіє</t>
  </si>
  <si>
    <t>Оплата природного газу</t>
  </si>
  <si>
    <t>Податок на доходи фізичних осіб із доходів спеціалістів резидента Дія Сіті</t>
  </si>
  <si>
    <t>11011200</t>
  </si>
  <si>
    <t>Субвенція з державного бюджету місцевим бюджетам на виконання окремих заходів з реалізації соціального проекту «Активні парки - локації здорової України»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</si>
  <si>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</si>
  <si>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</si>
  <si>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</si>
  <si>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Інша діяльність у сфері житлово-комунального господарства</t>
  </si>
  <si>
    <t>Реалізація програм і заходів в галузі зовнішньоекономічної діяльності</t>
  </si>
  <si>
    <t>Багатопрофільна стаціонарна медична допомога населенню</t>
  </si>
  <si>
    <t>Спеціалізована стаціонарна медична допомога населенню</t>
  </si>
  <si>
    <t>Санаторно-курортна допомога населенню</t>
  </si>
  <si>
    <t>Медико-соціальний захист дітей-сиріт і дітей, позбавлених батьківського піклування</t>
  </si>
  <si>
    <t>Створення банків крові та її компонентів</t>
  </si>
  <si>
    <t>Екстрена та швидка медична допомога населенню</t>
  </si>
  <si>
    <t xml:space="preserve">Департамент агропромислового розвитку облдержадміністрації </t>
  </si>
  <si>
    <t>Інші заходи громадського порядку та безпеки</t>
  </si>
  <si>
    <t>Заходи та роботи з територіальної оборони</t>
  </si>
  <si>
    <t xml:space="preserve">Департамент фінансів облдержадміністрації </t>
  </si>
  <si>
    <t>Надання пільгових довгострокових кредитів молодим сім’ям та одиноким молодим громадянам на будівництво/придбання житла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</si>
  <si>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</si>
  <si>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</si>
  <si>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Всього кредитування</t>
  </si>
  <si>
    <t>Джерела фінансування обласного бюджету</t>
  </si>
  <si>
    <t xml:space="preserve">Найменування </t>
  </si>
  <si>
    <t>Дефіцит-профіцит</t>
  </si>
  <si>
    <t>Обласна програма боротьби з онкологічними захворюваннями на період до 2026 року</t>
  </si>
  <si>
    <t>0813121
0813122
0813123
0813241</t>
  </si>
  <si>
    <t>Регіональна програма оздоровлення та відпочинку дітей і розвитку мережі дитячих закладів оздоровлення та відпочинку на 2022-2025 роки</t>
  </si>
  <si>
    <t>20</t>
  </si>
  <si>
    <t>Субвенція з місцевого бюджету на виконання окремих заходів з реалізації соціального проекту «Активні парки – локації здорової України» за рахунок відповідної субвенції з державного бюджету</t>
  </si>
  <si>
    <t>Забезпечення діяльності інших закладів в галузі культури і мистецтва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</si>
  <si>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</si>
  <si>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</si>
  <si>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центрів фізичної культури і спорту осіб з інвалідністю і реабілітаційних шкіл</t>
  </si>
  <si>
    <t>Проведення навчально-тренувальних зборів і змагань та заходів зі спорту осіб з інвалідністю</t>
  </si>
  <si>
    <t>Утримання та навчально-тренувальна робота комунальних дитячо-юнацьких спортивних шкіл</t>
  </si>
  <si>
    <t>Підтримка спорту вищих досягнень та організацій, які здійснюють фізкультурно-спортивну діяльність в регіоні</t>
  </si>
  <si>
    <t>Реалізація інших заходів щодо соціально-економічного розвитку територій</t>
  </si>
  <si>
    <t>Програма формування позитивного міжнародного інвестиційного іміджу  та залучення іноземних інвестицій у Закарпатську область на 2021-2025 роки</t>
  </si>
  <si>
    <t>Програма організації та забезпечення територіальної оборони, призову на строкову військову службу та військово- патріотичного виховання населення Закарпатської області на 2021-2025 рок</t>
  </si>
  <si>
    <t>Програма облаштування місць для тимчасового перебування внутрішньо переміщених осіб, військовослужбовців Збройних Сил України та членів їх сімей з числа внутрішньо переміщених осіб у Закарпатській області на 2024-2025 роки</t>
  </si>
  <si>
    <t>0211142</t>
  </si>
  <si>
    <t>Комплексна програма підтримки внутрішньо переміщених осіб у Закарпатській області на 2023-2025 роки</t>
  </si>
  <si>
    <t>Програма компенсації частини процентної ставки  за іпотечними кредитами, отриманими на умовах державної програми "єОселя", у Закарпатській області на 2023-2027 роки</t>
  </si>
  <si>
    <t>Програма збереження об'єктів культурної спадщини Закарпатської області на 2024-2026 роки</t>
  </si>
  <si>
    <t>1216014</t>
  </si>
  <si>
    <t>Програма поводження з твердими побутовими відходами у Закарпатській області на 2023-2026 роки</t>
  </si>
  <si>
    <t>2018230</t>
  </si>
  <si>
    <t xml:space="preserve">Програма підтримки інформаційної галузі Закарпаття на 2024-2026 роки </t>
  </si>
  <si>
    <t>Програма підтримки видання творів місцевих авторів, популяризації закарпатської книги та сприяння книгорозповсюдженню на 2024-2026 роки</t>
  </si>
  <si>
    <t xml:space="preserve">2417110
</t>
  </si>
  <si>
    <t>Комплексна соціально-економічна програма забезпечення молоді, військовослужбовців  Збройних Сил України, членів їх сімей та внутрішньо переміщених осіб житлом в Закарпатській області на 2023 - 2027 роки</t>
  </si>
  <si>
    <t xml:space="preserve"> 2717693    </t>
  </si>
  <si>
    <t>Програма ефективного впровадження і реалізації проєктів розвитку регіону та підтримки громад Закарпатської області на 2024 - 2027 роки</t>
  </si>
  <si>
    <t>Програма охорони навколишнього природного середовища Закарпатської області на 2024-2027 роки</t>
  </si>
  <si>
    <t>Регіональна програма підготовки населення до національного спротиву на 2023-2027 роки</t>
  </si>
  <si>
    <t>Інші заходи у сфері соціального захисту і соціального забезпечення</t>
  </si>
  <si>
    <t>Інші заходи в галузі культури і мистецтва</t>
  </si>
  <si>
    <t>Інші заходи у сфері автотранспорту</t>
  </si>
  <si>
    <t>Реалізація Національної програми інформатизації</t>
  </si>
  <si>
    <t>Надання позашкільної освіти закладами позашкільної освіти, заходи із позашкільної роботи з дітьми</t>
  </si>
  <si>
    <t>Підвищення кваліфікації, перепідготовка кадрів закладами післядипломної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</si>
  <si>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</si>
  <si>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Проведення належної медико-соціальної експертизи (МСЕК)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</si>
  <si>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</si>
  <si>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</si>
  <si>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</si>
  <si>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Субвенції  з місцевих бюджетів іншим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</si>
  <si>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</si>
  <si>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</si>
  <si>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</si>
  <si>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</si>
  <si>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</si>
  <si>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</si>
  <si>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</si>
  <si>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% виконання до уточненого плану на рік</t>
  </si>
  <si>
    <t>% виконання  до уточненого плану на рік</t>
  </si>
  <si>
    <t>Разом доходів</t>
  </si>
  <si>
    <t>(тис.грн.)</t>
  </si>
  <si>
    <t>08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</si>
  <si>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</si>
  <si>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</si>
  <si>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</si>
  <si>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природного газу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</si>
  <si>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</si>
  <si>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</si>
  <si>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</si>
  <si>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Надання реабілітаційних послуг особам з інвалідністю та дітям з інвалідністю</t>
  </si>
  <si>
    <t>2510000</t>
  </si>
  <si>
    <t>2517630</t>
  </si>
  <si>
    <t>2610000</t>
  </si>
  <si>
    <t>2617622</t>
  </si>
  <si>
    <t>2710000</t>
  </si>
  <si>
    <t>2717610</t>
  </si>
  <si>
    <t>2717693</t>
  </si>
  <si>
    <t>12</t>
  </si>
  <si>
    <t>16</t>
  </si>
  <si>
    <t>23</t>
  </si>
  <si>
    <t>24</t>
  </si>
  <si>
    <t>25</t>
  </si>
  <si>
    <t>26</t>
  </si>
  <si>
    <t>27</t>
  </si>
  <si>
    <t>28</t>
  </si>
  <si>
    <t>30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</si>
  <si>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</si>
  <si>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</si>
  <si>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</si>
  <si>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</si>
  <si>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</si>
  <si>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</si>
  <si>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</si>
  <si>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Субвенції з державного бюджету місцевим бюджетам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</si>
  <si>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</si>
  <si>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8821</t>
  </si>
  <si>
    <t>8822</t>
  </si>
  <si>
    <t>Повернення пільгових довгострокових кредитів, наданих молодим сім’ям та одиноким молодим громадянам на будівництво/ придбання житла</t>
  </si>
  <si>
    <t>8831</t>
  </si>
  <si>
    <t>8832</t>
  </si>
  <si>
    <t>Регіональна програма «Молодь Закарпаття» на 2021-2025 роки</t>
  </si>
  <si>
    <t>Оплата інших енергоносієв</t>
  </si>
  <si>
    <t>Дослідження і розробки, окремі заходи по реалізаціє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</si>
  <si>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</si>
  <si>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реалізаціє державних (регіональних) програм, не віднесені до заходів розвитку</t>
  </si>
  <si>
    <t>Поточні трансферти</t>
  </si>
  <si>
    <t>Субсидіє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</si>
  <si>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</si>
  <si>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Соціальне забезпечення</t>
  </si>
  <si>
    <t>Виплата пенсій і допомоги</t>
  </si>
  <si>
    <t>інші виплати населенню</t>
  </si>
  <si>
    <t>інші поточні видатки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</si>
  <si>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</si>
  <si>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</si>
  <si>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</si>
  <si>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</si>
  <si>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</si>
  <si>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</si>
  <si>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</si>
  <si>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</si>
  <si>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об'єктів</t>
  </si>
  <si>
    <t>3130</t>
  </si>
  <si>
    <t>Капітальний ремонт</t>
  </si>
  <si>
    <t>3132</t>
  </si>
  <si>
    <t>Капітальний ремонт інших об'єктів</t>
  </si>
  <si>
    <t>3140</t>
  </si>
  <si>
    <t>Реконструкція та реставрація</t>
  </si>
  <si>
    <t>3142</t>
  </si>
  <si>
    <t>Реконструкція та реставрація інших об'єктів</t>
  </si>
  <si>
    <t>09</t>
  </si>
  <si>
    <t>Регіональна програма забезпечення права дитини на виховання у сімейному оточенні на 2018-2025 роки</t>
  </si>
  <si>
    <t xml:space="preserve">Управління містобудування та архітектури облдержадміністрації </t>
  </si>
  <si>
    <t>КПКВ</t>
  </si>
  <si>
    <t>Департамент освіти і науки, молоді та спорту  облдержадміністрації</t>
  </si>
  <si>
    <t>0613131</t>
  </si>
  <si>
    <t>0615062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</si>
  <si>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</si>
  <si>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</si>
  <si>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0123230</t>
  </si>
  <si>
    <t>2314082</t>
  </si>
  <si>
    <t xml:space="preserve">Управління житлово-комунального господарства та енергозбереження Закарпатської обласної державної адміністрації 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</si>
  <si>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</si>
  <si>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2716084</t>
  </si>
  <si>
    <t>Податок на прибуток підприємств та фінансових установ комунальної власності </t>
  </si>
  <si>
    <t>Податок на прибуток підприємств, створених за участю іноземних інвесторів  </t>
  </si>
  <si>
    <t>Податок на прибуток іноземних юридичних осіб  </t>
  </si>
  <si>
    <t>Здешевлення вартості іпотечних кредитів для забезпечення доступним житлом громадян, які потребують поліпшення житлових умов</t>
  </si>
  <si>
    <t>0816085</t>
  </si>
  <si>
    <t>Служба у справах дітей Закарпатської обласної державної адміністрації</t>
  </si>
  <si>
    <t>Департамент культури Закарпатської обласної державної адміністрації</t>
  </si>
  <si>
    <t>0910000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</si>
  <si>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</si>
  <si>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 та тютюнових виробів</t>
  </si>
  <si>
    <t>Плата за державну реєстрацію (крім адміністративного збору за проведення державної реєстрації юридичних осіб, фізичних осіб - підприємців та громадських формувань)</t>
  </si>
  <si>
    <t>Плата за ліцензії на право оптової торгівлі алкогольними напоями та тютюновими виробами</t>
  </si>
  <si>
    <t>Плата за ліцензії на право роздрібної  торгівлі алкогольними напоями та тютюновими виробами</t>
  </si>
  <si>
    <t>Плата за ліцензії та сертифікати, що сплачується ліцензіатами за місцем здійснення діяльності</t>
  </si>
  <si>
    <t>Плата за ліцензії на право оптової торгівлі пальним</t>
  </si>
  <si>
    <t>Плата за ліцензії на право роздрібної торгівлі пальним</t>
  </si>
  <si>
    <t>Плата за ліцензії на право зберігання пального</t>
  </si>
  <si>
    <t>Заходи державної політики з питань сім`ї</t>
  </si>
  <si>
    <t>0127330</t>
  </si>
  <si>
    <t>Департамент екології та природних ресурсів облдержадмінстрації</t>
  </si>
  <si>
    <t>Всього по обласному бюджету</t>
  </si>
  <si>
    <t>Соцiальний захист та соцiальне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</si>
  <si>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</si>
  <si>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</si>
  <si>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</si>
  <si>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</si>
  <si>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</si>
  <si>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</si>
  <si>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</si>
  <si>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</si>
  <si>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</si>
  <si>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</si>
  <si>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Разам видатків без трансфертів</t>
  </si>
  <si>
    <t>Міжбюджетні трансферти - всього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</si>
  <si>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</si>
  <si>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0611101</t>
  </si>
  <si>
    <t>Підготовка кадрів закладами фахової передвищої освіти за рахунок коштів місцевого бюджету</t>
  </si>
  <si>
    <t>Податок на доходи фізичних осіб, що сплачується фізичними особами за результатами річного декларування</t>
  </si>
  <si>
    <t>37</t>
  </si>
  <si>
    <t xml:space="preserve">Інші надходження 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</si>
  <si>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</si>
  <si>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</si>
  <si>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Збір за забруднення навколишнього природного середовища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</si>
  <si>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</si>
  <si>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</si>
  <si>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</si>
  <si>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</si>
  <si>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</si>
  <si>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</si>
  <si>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</si>
  <si>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</si>
  <si>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</si>
  <si>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</si>
  <si>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</si>
  <si>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кредитування та надання гарантій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</si>
  <si>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</si>
  <si>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1014020</t>
  </si>
  <si>
    <t>1014030</t>
  </si>
  <si>
    <t>1014040</t>
  </si>
  <si>
    <t>1014081</t>
  </si>
  <si>
    <t>1014082</t>
  </si>
  <si>
    <t>1510000</t>
  </si>
  <si>
    <t>1610000</t>
  </si>
  <si>
    <t>1617370</t>
  </si>
  <si>
    <t>1910000</t>
  </si>
  <si>
    <t>1917461</t>
  </si>
  <si>
    <t>2310000</t>
  </si>
  <si>
    <t>2318410</t>
  </si>
  <si>
    <t>2318420</t>
  </si>
  <si>
    <t>2410000</t>
  </si>
  <si>
    <t>2417110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</si>
  <si>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</si>
  <si>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</si>
  <si>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</si>
  <si>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Рентна плата за спеціальне використання води для потреб гідроенергетики</t>
  </si>
  <si>
    <t>Кредитування за економічною класифікацією видатків та кредитування</t>
  </si>
  <si>
    <t>Внутрішнє кредитування</t>
  </si>
  <si>
    <t>Надання внутрішніх кредитів</t>
  </si>
  <si>
    <t>Надання інших внутрішніх кредитів</t>
  </si>
  <si>
    <t>Повернення внутрішніх кредитів</t>
  </si>
  <si>
    <t>Виконання на звітну дату</t>
  </si>
  <si>
    <t>1919770</t>
  </si>
  <si>
    <t>Програма організації та забезпечення територіальної оборони, призову на строкову військову службу та військово-патріотичного виховання населення Закарпатської області на 2021-2025 роки</t>
  </si>
  <si>
    <t>Податок на прибуток банківських організацій, включаючи філіали аналогічних організацій, розташованих на території України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</si>
  <si>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</si>
  <si>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</si>
  <si>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</si>
  <si>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розвитку культури Закарпатської області на 2024-2026 роки</t>
  </si>
  <si>
    <t>Передача коштів із спеціального до загального фонду бюджету</t>
  </si>
  <si>
    <t>1918230</t>
  </si>
  <si>
    <t>9800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</si>
  <si>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</si>
  <si>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Стипендії</t>
  </si>
  <si>
    <t>Усього видатків з трансфертами, що передаються до інших бюджетів за економічною класифікацією видатків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</si>
  <si>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</si>
  <si>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</si>
  <si>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</si>
  <si>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</si>
  <si>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</si>
  <si>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</si>
  <si>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</si>
  <si>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</si>
  <si>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</si>
  <si>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</si>
  <si>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</si>
  <si>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 xml:space="preserve">Програма діяльності державної установи Закарпатський обласний контактний центр на 2023-2025 роки </t>
  </si>
  <si>
    <t>Програма фінансової підтримки інформаційно-телекомунікаційної інфраструктури облдержадміністрації на 2023-2025 роки</t>
  </si>
  <si>
    <t xml:space="preserve">Програма підвищення ефективності виконання повноважень органами виконавчої влади щодо реалізації державної регіональної політики та впровадження реформ на 2023-2025 роки </t>
  </si>
  <si>
    <t>Програма розвитку освіти Закарпаття на 2023-2027 роки</t>
  </si>
  <si>
    <t>Обласна цільова програма національно-патріотичного виховання дітей та молоді на 2023-2025 роки</t>
  </si>
  <si>
    <t>Програма функціонування української мови як державної в усіх сферах суспільного життя у Закарпатській області на 2023-2027 роки</t>
  </si>
  <si>
    <t>Програма поліпшення надання медичної допомоги дітям, які страждають на хворобу Крона на 2023-2025 роки</t>
  </si>
  <si>
    <t>Департамент культури облдержадміністрації</t>
  </si>
  <si>
    <t>Обласна соціальна програма "Питна вода Закарпаття" на 2023-2026 роки</t>
  </si>
  <si>
    <t>Капітальний ремонт житлового фонду (приміщень)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</si>
  <si>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</si>
  <si>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</si>
  <si>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</si>
  <si>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Кредитування - всього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</si>
  <si>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</si>
  <si>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0813230</t>
  </si>
  <si>
    <t>Утримання та розвиток автомобільних доріг та дорожньої інфраструктури за рахунок коштів місцевого бюджету</t>
  </si>
  <si>
    <t>2010000</t>
  </si>
  <si>
    <t>2017520</t>
  </si>
  <si>
    <t>Код ВКВ/ ТПКВКМБ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</si>
  <si>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</si>
  <si>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</si>
  <si>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</si>
  <si>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</si>
  <si>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0611102</t>
  </si>
  <si>
    <t>3719150</t>
  </si>
  <si>
    <t>Інші дотації з місцевого бюджету</t>
  </si>
  <si>
    <t>Управління житлово-комунального господарства та енергозбереження облдержадміністрації</t>
  </si>
  <si>
    <t>Департамент інфраструктури, розвитку і утримання мережі автомобільних доріг загального користування місцевого значення облдержадміністрації</t>
  </si>
  <si>
    <t>Управління єврорегіональної співпраці облдержадміністрації</t>
  </si>
  <si>
    <t>2717630</t>
  </si>
  <si>
    <t>Забезпечення діяльності бібліотек</t>
  </si>
  <si>
    <t>Забезпечення діяльності музеїв i виставок</t>
  </si>
  <si>
    <t>Програма розвитку та підтримки комунальних закладів охорони здоров’я Закарпатської області на 2022 – 2026 роки</t>
  </si>
  <si>
    <t>Державне управлiння</t>
  </si>
  <si>
    <t>1000</t>
  </si>
  <si>
    <t>Освiта</t>
  </si>
  <si>
    <t>2000</t>
  </si>
  <si>
    <t>Охорона здоров'я</t>
  </si>
  <si>
    <t>3000</t>
  </si>
  <si>
    <t>Програма підтримки національних меншин та розвитку міжнаціональних відносин у Закарпатській області на 2021-2025 роки</t>
  </si>
  <si>
    <t>Програма «Центр культур національних меншин Закарпаття»  на 2021-2025 роки</t>
  </si>
  <si>
    <t>Обласна програма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2021-2025 роки</t>
  </si>
  <si>
    <t>Регіональна програма сімейної, ґендерної політики, запобігання та протидії домашньому насильству, протидії торгівлі людьми на 2021-2025 роки</t>
  </si>
  <si>
    <t>1014010</t>
  </si>
  <si>
    <t>Податок на прибуток підприємств</t>
  </si>
  <si>
    <t>2810000</t>
  </si>
  <si>
    <t>2818340</t>
  </si>
  <si>
    <t>3010000</t>
  </si>
  <si>
    <t>3018110</t>
  </si>
  <si>
    <t>3710000</t>
  </si>
  <si>
    <t>3719130</t>
  </si>
  <si>
    <t>3719800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</si>
  <si>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</si>
  <si>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</si>
  <si>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</si>
  <si>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</si>
  <si>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</si>
  <si>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Членські внески до асоціацій органів місцевого самоврядування</t>
  </si>
  <si>
    <t>Облдержадміністрація</t>
  </si>
  <si>
    <t>Інші програми та заходи у сфері освіти</t>
  </si>
  <si>
    <t>Повернення інших внутрішніх кредитів</t>
  </si>
  <si>
    <t>Дефіцит-профіцит (джерела фінансування)</t>
  </si>
  <si>
    <t>На кінець періоду</t>
  </si>
  <si>
    <t>Кошти, що передаються із загального фонду бюджету до бюджету розвитку (спеціального фонду) </t>
  </si>
  <si>
    <t>інші розрахунки</t>
  </si>
  <si>
    <t>Централізовані заходи з лікування онкологічних хворих</t>
  </si>
  <si>
    <t>Департамент соціального захисту населення облдержадміністрації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</si>
  <si>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</si>
  <si>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</si>
  <si>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</si>
  <si>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0613230</t>
  </si>
  <si>
    <t>Фінансова підтримка дитячо-юнацьких спортивних шкіл фізкультурно-спортивних товариств</t>
  </si>
  <si>
    <t>Забезпечення підготовки спортсменів школами вищої спортивної майстерності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</si>
  <si>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</si>
  <si>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</si>
  <si>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</si>
  <si>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</si>
  <si>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Відхилення (+,-)</t>
  </si>
  <si>
    <t>ДОХОДИ-всього</t>
  </si>
  <si>
    <t>ВИДАТКИ - всього</t>
  </si>
  <si>
    <t>0100</t>
  </si>
  <si>
    <t>Від Європейського Союзу, урядів іноземних держав, міжнародних організацій, донорських установ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</si>
  <si>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</si>
  <si>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2716084     2718821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</si>
  <si>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</si>
  <si>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</si>
  <si>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</si>
  <si>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</si>
  <si>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освітньої субвенції</t>
  </si>
  <si>
    <t>Забезпечення діяльності інших закладів у сфері освіти</t>
  </si>
  <si>
    <t>0611141</t>
  </si>
  <si>
    <t>Здійснення заходів та реалізація проектів на виконання Державної цільової соціальної програми `Молодь України`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</si>
  <si>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</si>
  <si>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Податок на прибуток підприємств, який сплачують інші платники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</si>
  <si>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 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</si>
  <si>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</si>
  <si>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41020100</t>
  </si>
  <si>
    <t>41020200</t>
  </si>
  <si>
    <t>41021300</t>
  </si>
  <si>
    <t>Всього видатків:</t>
  </si>
  <si>
    <t xml:space="preserve">Виконання видатків обласного бюджету </t>
  </si>
  <si>
    <t>Всього по програмі</t>
  </si>
  <si>
    <t>01</t>
  </si>
  <si>
    <t>Обласна рада</t>
  </si>
  <si>
    <t>02</t>
  </si>
  <si>
    <t>06</t>
  </si>
  <si>
    <t>07</t>
  </si>
  <si>
    <t>Департамент охорони здоров'я облдерадміністрації</t>
  </si>
  <si>
    <t>Виконання доходів обласного бюджету</t>
  </si>
  <si>
    <t>грн.</t>
  </si>
  <si>
    <t>Будівництво інших об`єктів комунальної власності</t>
  </si>
  <si>
    <t>Утримання та розвиток місцевих аеропортів</t>
  </si>
  <si>
    <t>1917430</t>
  </si>
  <si>
    <t>Інші заходи у сфері зв'язку, телекомунікації та інформатики</t>
  </si>
  <si>
    <t>2017530</t>
  </si>
  <si>
    <t>1217640</t>
  </si>
  <si>
    <t>Заходи з енергозбереження</t>
  </si>
  <si>
    <t>3018240</t>
  </si>
  <si>
    <t>Закарпатська обласна державна адміністрація</t>
  </si>
  <si>
    <t>Департамент освіти і науки, молоді та спорту Закарпатської обласної державної адміністрації</t>
  </si>
  <si>
    <t>Департамент  охорони здоров`я Закарпатської обласної державної адміністрації</t>
  </si>
  <si>
    <t>Департамент соціального захисту населення Закарпатської обласної державної адміністрації</t>
  </si>
  <si>
    <t>Управління містобудування та архітектури Закарпатської обласної державної адміністрації</t>
  </si>
  <si>
    <t>Департамент інфраструктури, розвитку і утримання мережі автомобільних доріг загального користування місцевого значення Закарпатської обласної державної адміністрації</t>
  </si>
  <si>
    <t>Управління цифрового розвитку, цифрових трансформацій і цифровізації Закарпатської обласної державної адміністрації</t>
  </si>
  <si>
    <t>Департамент стратегічних комунікацій, національностей та релігій Закарпатської обласної державної адміністрації</t>
  </si>
  <si>
    <t>Департамент агропромислового розвитку Закарпатської обласної державної адміністрації</t>
  </si>
  <si>
    <t>Управління єврорегіональної співпраці Закарпатської обласної державної адміністрації</t>
  </si>
  <si>
    <t>Управлiння туризму та курортiв Закарпатської обласної державної адмiнiстрацiї</t>
  </si>
  <si>
    <t>Департамент економічного та регіонального розвитку Закарпатської обласної державної адміністрації</t>
  </si>
  <si>
    <t>Департамент екології та природних ресурсів Закарпатської обласної державної адміністрації</t>
  </si>
  <si>
    <t>Департамент фінансів Закарпатської обласної державної адміністрації</t>
  </si>
  <si>
    <t>41033000</t>
  </si>
  <si>
    <t>41033900</t>
  </si>
  <si>
    <t>Регіональна програма розвитку автомобільних доріг загального користування місцевого значення на 2023-2026 роки</t>
  </si>
  <si>
    <t>41053900</t>
  </si>
  <si>
    <t>0615011</t>
  </si>
  <si>
    <t>0615012</t>
  </si>
  <si>
    <t>0615021</t>
  </si>
  <si>
    <t>0615022</t>
  </si>
  <si>
    <t>0615031</t>
  </si>
  <si>
    <t>0615032</t>
  </si>
  <si>
    <t>0615033</t>
  </si>
  <si>
    <t>0615061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</si>
  <si>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</si>
  <si>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Управління цифрового розвитку, цифрових трансформацій і цифровізації облдержадміністрації</t>
  </si>
  <si>
    <t>Регіональна програма інформатизації Цифрове Закарпаття  на 2023-2025 роки</t>
  </si>
  <si>
    <t>Департамент стратегічних комунікацій, національностей та релігій облдержадміністрації</t>
  </si>
  <si>
    <t>Департамент економічного та регіонального розвитку облдержадміністрації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</si>
  <si>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</si>
  <si>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Управління капітального будівництва Закарпатської обласної державної адміністрації</t>
  </si>
  <si>
    <t>Програма розвитку і підтримки тваринництва та переробки сільськогосподарської продукції в області на 2021-2025 роки</t>
  </si>
  <si>
    <t>Програма розвитку та підтримки галузі рослинництва в області на 2021-2025 роки</t>
  </si>
  <si>
    <t>Програма розвитку транскордонного співробітництва Закарпатської області на 2021-2027 роки</t>
  </si>
  <si>
    <t>Зміни обсягів готівкових коштів</t>
  </si>
  <si>
    <t>На початок періоду</t>
  </si>
  <si>
    <t>На кінець звітного періоду</t>
  </si>
  <si>
    <t>Кошти, що передаються із загального фонду бюджету до бюджету розвитку (спеціального фонду)</t>
  </si>
  <si>
    <t>Інші розрахунки</t>
  </si>
  <si>
    <t>Податок на прибуток підприємств на особливих умовах, що сплачується резидентами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</si>
  <si>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</si>
  <si>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>3200</t>
  </si>
  <si>
    <t>Капітальні трансферти</t>
  </si>
  <si>
    <t>3210</t>
  </si>
  <si>
    <t>Будівництво споруд,установ та закладів фізичної культури і спорту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</si>
  <si>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</si>
  <si>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</si>
  <si>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</si>
  <si>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</si>
  <si>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</si>
  <si>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Обласна рада(головний розпорядник)</t>
  </si>
  <si>
    <t>0110000</t>
  </si>
  <si>
    <t>Обласна рада (відповідльний виконавець)</t>
  </si>
  <si>
    <t>0110150</t>
  </si>
  <si>
    <t>0120000</t>
  </si>
  <si>
    <t>0120180</t>
  </si>
  <si>
    <t>0117630</t>
  </si>
  <si>
    <t>0117680</t>
  </si>
  <si>
    <t>0210000</t>
  </si>
  <si>
    <t>0216090</t>
  </si>
  <si>
    <t>0217413</t>
  </si>
  <si>
    <t>0610000</t>
  </si>
  <si>
    <t>0611120</t>
  </si>
  <si>
    <t>0619310</t>
  </si>
  <si>
    <t>0710000</t>
  </si>
  <si>
    <t>0711120</t>
  </si>
  <si>
    <t>0712010</t>
  </si>
  <si>
    <t>0712020</t>
  </si>
  <si>
    <t>0712040</t>
  </si>
  <si>
    <t>0712050</t>
  </si>
  <si>
    <t>0712060</t>
  </si>
  <si>
    <t>0712070</t>
  </si>
  <si>
    <t>0712130</t>
  </si>
  <si>
    <t>0712145</t>
  </si>
  <si>
    <t>0712151</t>
  </si>
  <si>
    <t>0712152</t>
  </si>
  <si>
    <t>0810000</t>
  </si>
  <si>
    <t>0813050</t>
  </si>
  <si>
    <t>0813090</t>
  </si>
  <si>
    <t>0813101</t>
  </si>
  <si>
    <t>0813102</t>
  </si>
  <si>
    <t>0813105</t>
  </si>
  <si>
    <t>0813111</t>
  </si>
  <si>
    <t>0813121</t>
  </si>
  <si>
    <t>0813122</t>
  </si>
  <si>
    <t>0813123</t>
  </si>
  <si>
    <t>0813140</t>
  </si>
  <si>
    <t>0813200</t>
  </si>
  <si>
    <t>0813241</t>
  </si>
  <si>
    <t>0813242</t>
  </si>
  <si>
    <t>0913111</t>
  </si>
  <si>
    <t>0913112</t>
  </si>
  <si>
    <t>Заходи державної політики із забезпечення рівних прав та можливостей жінок та чоловіків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</si>
  <si>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</si>
  <si>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обробки інформації з нарахування та виплати допомог і компенсацій</t>
  </si>
  <si>
    <t>Служба у справах дітей облдержадміністрації</t>
  </si>
  <si>
    <t>Заходи державної політики з питань дітей та їх соціального захисту</t>
  </si>
  <si>
    <t>Підготовка кадрів закладами вищої освіти</t>
  </si>
  <si>
    <t>Фінансова підтримка театрів</t>
  </si>
  <si>
    <t>Фінансова підтримка фiлармонiй, художніх і музичних колективів, ансамблів, концертних та циркових організацій</t>
  </si>
  <si>
    <t>Реалізація програм в галузі сільського господарства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</si>
  <si>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</si>
  <si>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</si>
  <si>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Управління туризму та курортів облдержадміністрації</t>
  </si>
  <si>
    <t>Реалізація програм і заходів в галузі туризму та курортів</t>
  </si>
  <si>
    <t>Сприяння розвитку малого та середнього підприємництва</t>
  </si>
  <si>
    <t>Інші заходи, пов'язані з економічною діяльністю</t>
  </si>
  <si>
    <t>Природоохоронні заходи за рахунок цільових фондів</t>
  </si>
  <si>
    <t>2716084   2718831      2717640</t>
  </si>
  <si>
    <t>Програма покращення житлових умов мешканців Закарпатської області та військовослужбовців Збройних Сил України, членів їх сімей "Власний дім" на 2021-2025 роки</t>
  </si>
  <si>
    <t>Субвенція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</si>
  <si>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</si>
  <si>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</si>
  <si>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2717640</t>
  </si>
  <si>
    <t>0611251</t>
  </si>
  <si>
    <t>0611252</t>
  </si>
  <si>
    <t>Програма розвитку туризму і курортів у Закарпатській області на 2024-2026 роки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</si>
  <si>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</si>
  <si>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</si>
  <si>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</si>
  <si>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Інші надходження до фондів охорони навколишнього природного середовища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</si>
  <si>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</si>
  <si>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</si>
  <si>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</si>
  <si>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 xml:space="preserve">Уточнений план на 2025 рік </t>
  </si>
  <si>
    <t>Уточнений план на 2025 рік 
(кошторис - власні надходження)</t>
  </si>
  <si>
    <t>Уточнений план на 2025 рік (спецфонд кошторисні призначення)</t>
  </si>
  <si>
    <t xml:space="preserve">Уточнений план на рік </t>
  </si>
  <si>
    <t>Програма фінансової підтримки комунально-експлуатаційного, автотранспортного господарства обласної ради і облдержадміністрації та збереження адмінбудинку (пл. Народна, 4) як пам'ятки архітектури на 2025-2029 роки</t>
  </si>
  <si>
    <t>0122170</t>
  </si>
  <si>
    <t>Регіональна програма „Захист” щодо соціальної підтримки та реабілітації ветеранів війни, військовослужбовців та членів їх сімей на 2025-2027 роки</t>
  </si>
  <si>
    <t>Програма придбання будинків модульного типу, укриттів, меблів і обладнання із встановленням та будівництво зовнішніх мереж з благоустроєм містечка модульного типу для потреб оборони у Закарпатській області на 2023-2025 роки</t>
  </si>
  <si>
    <t>0110180            0127693</t>
  </si>
  <si>
    <t>Програма забезпечення виконання рішень судів та інших виконавчих документів на 2025 - 2027 роки</t>
  </si>
  <si>
    <t>Програма фінансового забезпечення розвитку транскордонної та міжрегіональної співпраці органів місцевого самоврядування Закарпатської області на 2025-2027 роки</t>
  </si>
  <si>
    <t>Програма підвищення кваліфікації державних службовців та посадових осіб місцевого самоврядування Закарпатської області на 2025-2029 роки</t>
  </si>
  <si>
    <t>0210180</t>
  </si>
  <si>
    <t>0216090              0217413</t>
  </si>
  <si>
    <t>0613134</t>
  </si>
  <si>
    <t>Регіональна програма розвитку фізичної культури і спорту на 2025-2029 роки</t>
  </si>
  <si>
    <t>Регіональна програма «Турбота» щодо посилення соціального захисту громадян на 2025-2027 роки</t>
  </si>
  <si>
    <t>Цільова програма "Тепла оселя" з підтримки енергомодернізації багатоквартирних будинків у Закарпатській області, які беруть участь у програмі "ЕНЕРГОДІМ" державної установи "Фонд енергоефективність", на 2022-2025 роки</t>
  </si>
  <si>
    <t>Програма підвищення ефективності функціонування Закарпатського обласного комунального підприємства «Міжнародний аеропорт «Ужгород» на 2021-2025 роки</t>
  </si>
  <si>
    <t>Програма підтримки фінансово-господарської діяльності комунального підприємства "Закарпатський інформаційно-аналітичний центр" Закарпатської обласної ради на 2023-2025 роки</t>
  </si>
  <si>
    <t>Регіональна програма підтримки національно-патріотичного руху і забезпечення участі громадськості у формуванні та реалізації державної політики на 2025-2027 роки</t>
  </si>
  <si>
    <t>Програма розвитку малого та середнього підприємництва у Закарпатській області на 2025-2027 роки</t>
  </si>
  <si>
    <t>2717630            2717700</t>
  </si>
  <si>
    <t>Комплексна програма розвитку цивільного захисту Закарпатської області на 2025 - 2029 роки</t>
  </si>
  <si>
    <t>51</t>
  </si>
  <si>
    <t>Управління з питань ветеранської політики облдержадміністрації</t>
  </si>
  <si>
    <t>5113191                       5113241</t>
  </si>
  <si>
    <t>% виконання 2025 року до 2024 року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</si>
  <si>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</si>
  <si>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</si>
  <si>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</si>
  <si>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</si>
  <si>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</si>
  <si>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0110180</t>
  </si>
  <si>
    <t>0125070</t>
  </si>
  <si>
    <t>0127693</t>
  </si>
  <si>
    <t>Інші заходи, пов`язані з економічною діяльністю</t>
  </si>
  <si>
    <t>Фінансова підтримка медіа (засобів масової інформації)</t>
  </si>
  <si>
    <t>Будівництво закладів охорони здоров`я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</si>
  <si>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</si>
  <si>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</si>
  <si>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</si>
  <si>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</si>
  <si>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</si>
  <si>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Виконання заходів щодо реалізації публічного інвестиційного проекту на безперешкодний доступ до якісної освіти - шкільні автобуси за рахунок субвенції з державного бюджету місцевим бюджетам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</si>
  <si>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</si>
  <si>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0712170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</si>
  <si>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</si>
  <si>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комплексу послуг дітям-сиротам, дітям, позбавленим батьківського піклування, особам з їх числа та дітям віком від 3 до 18 років, які опинились у складних життєвих обставинах, закладами, які надають соціальні послуги дітям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</si>
  <si>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</si>
  <si>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0913250</t>
  </si>
  <si>
    <t>Будівництво установ та закладів соціальної сфери</t>
  </si>
  <si>
    <t>Інші заходи у сфері медіа (засобів масової інформації)</t>
  </si>
  <si>
    <t>3718710</t>
  </si>
  <si>
    <t>Резервний фонд місцевого бюджету</t>
  </si>
  <si>
    <t>5110000</t>
  </si>
  <si>
    <t>5113191</t>
  </si>
  <si>
    <t>5113193</t>
  </si>
  <si>
    <t>5113241</t>
  </si>
  <si>
    <t>Інші видатки на соціальний захист ветеранів війни та праці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</si>
  <si>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</si>
  <si>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Департамент цивільного захисту та оборонної роботи Закарпатської обласної державної адміністрації</t>
  </si>
  <si>
    <t>Управління з питань ветеранської політики Закарпатської обласної державної адмiнiстрацiї</t>
  </si>
  <si>
    <t>2717700</t>
  </si>
  <si>
    <t>0113242                   0122170</t>
  </si>
  <si>
    <t>0219800</t>
  </si>
  <si>
    <t>у т.ч Головне упраління державної казначейської служби України в Закарпатській області</t>
  </si>
  <si>
    <t>0619800</t>
  </si>
  <si>
    <t>Регіональна програма протиепідемічних заходів та боротьби з інфекційними хворобами в області на 2022-2026 роки</t>
  </si>
  <si>
    <t>0712144</t>
  </si>
  <si>
    <t>Обласна програма «Цукровий діабет» на 2021-2025 роки</t>
  </si>
  <si>
    <t>0719800</t>
  </si>
  <si>
    <t>0813050       0813242</t>
  </si>
  <si>
    <t>0819800</t>
  </si>
  <si>
    <t>0919800</t>
  </si>
  <si>
    <t>1019800</t>
  </si>
  <si>
    <t>1219800</t>
  </si>
  <si>
    <t>15</t>
  </si>
  <si>
    <t xml:space="preserve">Управління капітального будівництва облдержадміністрації </t>
  </si>
  <si>
    <t>1519800</t>
  </si>
  <si>
    <t>1619800</t>
  </si>
  <si>
    <t>Програма розбудови інформаційно-аналітичної системи "Ситуаційний центр "Безпекове Закарпаття" на 2022-2026 роки</t>
  </si>
  <si>
    <t>1919800</t>
  </si>
  <si>
    <t>2019800</t>
  </si>
  <si>
    <t>2319800</t>
  </si>
  <si>
    <t>2419800</t>
  </si>
  <si>
    <t>2519800</t>
  </si>
  <si>
    <t>2619800</t>
  </si>
  <si>
    <t>2719720</t>
  </si>
  <si>
    <t>2719800</t>
  </si>
  <si>
    <t>2819800</t>
  </si>
  <si>
    <t>3019800</t>
  </si>
  <si>
    <t>Програма забезпечення пожежної та техногенної безпеки на території Закарпатської області на 2024-2026 роки (Головне управління Державної Служби України з надзвичайних ситуацій у Закарпатській області)</t>
  </si>
  <si>
    <t>Програма підтримки Державної установи „Закарпатська установа виконання покарань (№9)” Західного міжрегіонального управління з питань виконання кримінальних покарань Міністерства юстиції на 2025 – 2026 роки</t>
  </si>
  <si>
    <t>Програми поліпшення матеріально-технічного забезпечення військових частин, закупівлі пікапів і дронів на 2024-2025 роки</t>
  </si>
  <si>
    <t>5119800</t>
  </si>
  <si>
    <t>Рентна плата за користування надрами для видобування кам`яного вугілля коксівного та енергетичного</t>
  </si>
  <si>
    <t>Плата за ліцензії на право виробництва пального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</si>
  <si>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</si>
  <si>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</si>
  <si>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</si>
  <si>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</si>
  <si>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</si>
  <si>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</si>
  <si>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</si>
  <si>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33000000</t>
  </si>
  <si>
    <t>33010000</t>
  </si>
  <si>
    <t>33010100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</si>
  <si>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</si>
  <si>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осіб, визначених пунктами 2–5 частини першої статті 10-1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пунктами 11–14 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</si>
  <si>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</si>
  <si>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</si>
  <si>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</si>
  <si>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9330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</si>
  <si>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</si>
  <si>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0113242</t>
  </si>
  <si>
    <t>0127650</t>
  </si>
  <si>
    <t>Проведення експертної грошової оцінки земельної ділянки чи права на неї</t>
  </si>
  <si>
    <t>Субвенція з місцевого бюджету державному бюджету на виконання програм соціально-економічного розвитку регіонів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</si>
  <si>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</si>
  <si>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</si>
  <si>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</si>
  <si>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</si>
  <si>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0611231</t>
  </si>
  <si>
    <t>0611232</t>
  </si>
  <si>
    <t>0611291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</si>
  <si>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</si>
  <si>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</si>
  <si>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</si>
  <si>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0619311</t>
  </si>
  <si>
    <t>0619518</t>
  </si>
  <si>
    <t>0619770</t>
  </si>
  <si>
    <t>0611221</t>
  </si>
  <si>
    <t>0611222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</si>
  <si>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</si>
  <si>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</si>
  <si>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0611292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</si>
  <si>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</si>
  <si>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</si>
  <si>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</si>
  <si>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0619320</t>
  </si>
  <si>
    <t>0619720</t>
  </si>
  <si>
    <t>Субвенція з місцевого бюджету на виконання інвестиційних проектів</t>
  </si>
  <si>
    <t>Централізовані заходи з лікування хворих на цукровий та нецукровий діабет</t>
  </si>
  <si>
    <t>0719770</t>
  </si>
  <si>
    <t>0919280</t>
  </si>
  <si>
    <t>Виконання інвестиційних проектів за рахунок субвенцій з інших бюджетів</t>
  </si>
  <si>
    <t>1919730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</si>
  <si>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</si>
  <si>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3719720</t>
  </si>
  <si>
    <t>3719750</t>
  </si>
  <si>
    <t>3719770</t>
  </si>
  <si>
    <t>5119246</t>
  </si>
  <si>
    <t>Субвенція з місцевого бюджету на співфінансування інвестиційних проектів</t>
  </si>
  <si>
    <t>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</si>
  <si>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>№ п/п</t>
  </si>
  <si>
    <t>Назва адміністративно-територіальних одиниць/ напрямку субвенції</t>
  </si>
  <si>
    <t>Уточнений план на рік</t>
  </si>
  <si>
    <t>Всього по місцевих бюджетах</t>
  </si>
  <si>
    <t>1</t>
  </si>
  <si>
    <t>Районний бюджет Берегівського району</t>
  </si>
  <si>
    <t>На забезпечення видатками районних рад, спрямованих на їх утримання</t>
  </si>
  <si>
    <t>Районний бюджет Мукачівського району</t>
  </si>
  <si>
    <t>Перевезення громадян, призваних на військову службу під час мобілізації до місць проходження військової служби</t>
  </si>
  <si>
    <t>Районний бюджет Рахівського району</t>
  </si>
  <si>
    <t>Районний бюджет Тячівського району</t>
  </si>
  <si>
    <t>5</t>
  </si>
  <si>
    <t>Районний бюджет Ужгородського району</t>
  </si>
  <si>
    <t>6</t>
  </si>
  <si>
    <t>Районний бюджет Хустського району</t>
  </si>
  <si>
    <t>7</t>
  </si>
  <si>
    <t xml:space="preserve">Бюджет Вільховецької сільської територіальної громади </t>
  </si>
  <si>
    <t>Реконструкція Вільховецько - Лазівської ЗОШ І-ІІІ ступенів з добудовою учбового корпусу, харчоблоку, коридору та спортзалу у с.Вільхівці-Лази.Коригування</t>
  </si>
  <si>
    <t>8</t>
  </si>
  <si>
    <t xml:space="preserve">Тячівська міська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</si>
  <si>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„Тячівська районна лікарня” Тячівської міської ради)</t>
  </si>
  <si>
    <t>9</t>
  </si>
  <si>
    <t>Іршавська міська територіальна громада</t>
  </si>
  <si>
    <t>Придбання реабілітаційного обладнання закладами охорони здоров'я спроможної мережі Закарпатської області (КНП „Іршавська міська лікарня” Іршавської міської ради Закарпатської області)</t>
  </si>
  <si>
    <t>10</t>
  </si>
  <si>
    <t xml:space="preserve">Перечинська міська територіальна громада </t>
  </si>
  <si>
    <t>Капітальний ремонт, термомодернізація будівлі філії опорного закладу Початкова школа Ліцею імені Героїв 68-го батальйону Перечинської міської ради за адресою: Закарпатська обл., Ужгородський р-н, м.Перечин, вул. Ужанська, 9</t>
  </si>
  <si>
    <t>Придбання реабілітаційного обладнання закладами охорони здоров'я спроможної мережі Закарпатської області (КНП „Перечинська лікарня” Перечинської міської ради Закарпатської області)</t>
  </si>
  <si>
    <t>Придбання лікарського  препарату Рисдиплам для забезпечення лікування дитини Порохнавець Вікторії Петрівни (06.03.2009 р.н., проживає у м.Мукачево, вул.Берегівська,108/47), яка страждає на рідкісне захворювання, а саме спінальну м'язову атрофію 2 типу (СМА 2 тип)</t>
  </si>
  <si>
    <t>Поточний ремонт реабілітаційного  відділення КНП „Лікарня Святого Мартина”</t>
  </si>
  <si>
    <t>Великоберезнянська селищна територіальна громада</t>
  </si>
  <si>
    <t>Придбання реабілітаційного обладнання закладами охорони здоров'я спроможної мережі Закарпатської області (КНП „Великоберезнянська лікарня” Великоберезнянської селищної ради Ужгородсього району Закарпатської області)</t>
  </si>
  <si>
    <t>Виготовлення пректно-кошторисної документації для проведення капітального ремонту будівлі амбулаторії загальної практики сімейної медицини смт. Великий Березний, вул. Б.Хмельницького, буд.4</t>
  </si>
  <si>
    <t xml:space="preserve">Облаштування штучного покриття на футбольному полі селища В.Березний </t>
  </si>
  <si>
    <t>Кам`янська сільська територіальна громада</t>
  </si>
  <si>
    <t xml:space="preserve">Нове будівництво індивідуальних житлових будинків для багатодітних сімей каркасно панельного типу в селі Арданово, №397А, Берегівського району, Закарпатської області (Коригування) </t>
  </si>
  <si>
    <t>Будівництво спортивно-ігрового майданчика зі штучним резиновим покриттям за адресою: с.Арданово (біля амбулаторії), Берегівського району, Закарпатської області. Коригування</t>
  </si>
  <si>
    <t>Капітальний ремонт системи опалення закладу дошкільної освіти в с.Керецьки Хустського району по вул. Головна,9</t>
  </si>
  <si>
    <t>Берегівська міська територіальна громада</t>
  </si>
  <si>
    <t>Придбання реабілітаційного обладнання закладами охорони здоров'я спроможної мережі Закарпатської області (КНП Берегівська лікарня імені Бертолона Ліннера Берегівської міської ради”)</t>
  </si>
  <si>
    <t xml:space="preserve">Виноградівська міська територіальна громада </t>
  </si>
  <si>
    <t>Капітальний ремонт системи теплопостачання Виноградівської районної лікарні по вулиці Лікарняна,13 в м.Виноградів Закарпатської області</t>
  </si>
  <si>
    <t xml:space="preserve">Воловецька селищна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</si>
  <si>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„Воловецька центральна районна лікарня Воловецької селищної ради” ЗОР)</t>
  </si>
  <si>
    <t>На виконання  ухвали Господарського суду Закарпатської області від 29 травня 2025 року справи №907/396/25  по об'єкту:  „Берегоукріплення правого берега р. Тересва в с. Красна присілок Підчос Тячівського району</t>
  </si>
  <si>
    <t xml:space="preserve"> Колочавська сільська територіальна громада</t>
  </si>
  <si>
    <t>Співфінансування грантового проєкту  "Нове будівництво центру безпеки по вул. Шевченка 77-В, с. Колочава, Колочавська територіальна громада, Хустський район, Закарпатська область", який фінансується Програмою Транскордонного Співробітництва "Польща-Україна 2021-2027"</t>
  </si>
  <si>
    <t>Капітальний ремонт корпусу №2 Негровецького ЗЗСО І-ІІІ ст. ім. В.Росохи в с. Негровець, б/н, Колочавської сільськоїради Хустського району Закарпатської області</t>
  </si>
  <si>
    <t>Капітальний ремонт покрівлі даху Колочавської ЗОШ І-ІІІ ступенів №1 в с.Колочава, Міжгірського району, Закарпатської області</t>
  </si>
  <si>
    <t>Костринська сільська територіальна громада</t>
  </si>
  <si>
    <t>Міжгірська селищна територіальна громада</t>
  </si>
  <si>
    <t>Нижньоворітська сільська територіальна громада</t>
  </si>
  <si>
    <t>Капітальний ремонт даху та фасаду по заходах енергозбереження корпусів "А" і "Б" Нижньоворітського ліцею Нижньоворітської сільської ради Мукачівського району Закарпатської області по вул.Центральна,104 в с.Нижні Ворота</t>
  </si>
  <si>
    <t>Пилипецька сільська територіальна громада</t>
  </si>
  <si>
    <t>Капітальний  ремонт комунальної автомобільної дороги с.Нижній Студений - Потік - Рекіти)</t>
  </si>
  <si>
    <t>Капітальний ремонт приміщень ЦНАПу у будівлі сільського клубу в с.Ізки,№169, Пилипецької сільської ради Закарпатської області</t>
  </si>
  <si>
    <t xml:space="preserve">Рахівська міська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</si>
  <si>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„Рахівська районна лікарня” Рахівської міської ради Закарпатської області)</t>
  </si>
  <si>
    <t>Свалявська міська територіальна громада</t>
  </si>
  <si>
    <t>Придбання реабілітаційного обладнання закладами охорони здоров'я спроможної мережі Закарпатської області (КНП „Свалявська міська лікарня” Свалявської міської ради Закарпатської області)</t>
  </si>
  <si>
    <t>Капітальний ремонт з заміною ліфтів корпусу А та корпусу А1 будівлі КНП "Свалявська міська лікарня" Свалявської міської ради Закарпатської області за адресою м.Свалява, вул. Незалежності, 23</t>
  </si>
  <si>
    <t xml:space="preserve">Синевирська сільська територіальна громада </t>
  </si>
  <si>
    <t>Капітальний ремонт системи опалення Синевирсько-Полянського ліцею Синевирської сільської ради за адресою: с. Синевирська Поляна, буд. 143, Хустського району, Закарпатської області</t>
  </si>
  <si>
    <t>Буштинська селищна територіальна громада</t>
  </si>
  <si>
    <t>Проведення нормативної грошової оцінки земель  населених пунктів</t>
  </si>
  <si>
    <t>Тур'є-Реметівська сільська територіальна громада</t>
  </si>
  <si>
    <t>Углянська сільська територіальна громада</t>
  </si>
  <si>
    <t xml:space="preserve">Ужгородська міська територіальна громада </t>
  </si>
  <si>
    <t xml:space="preserve">Придбання  реабілітаційного обладнання для дитячої реабілітації КНП „Ужгородська міська багатопрофільна клінічна лікарня” Ужгородської міської ради </t>
  </si>
  <si>
    <t>Хустська міська територіальна громада</t>
  </si>
  <si>
    <t xml:space="preserve">Будівництво каналізаційної мережі пров.Михайла Печунки в м.Хуст.Коригування </t>
  </si>
  <si>
    <t>Придбання техніки для відділення медичної реабілітації КНП „Хустська центральна лікарня імені Віцинського Остапа Петровича” Хустської міської ради</t>
  </si>
  <si>
    <t xml:space="preserve">Ясінянська селищна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</si>
  <si>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„Ясінянська міська лікарня” Ясінянської селищної ради)</t>
  </si>
  <si>
    <t xml:space="preserve">Регіональна програма сталої психосоціальної підтримки населення, постраждалого від російської агресії "ТИ ЯК?" на 2023-2025 роки </t>
  </si>
  <si>
    <t>Програма проведення заходів із ліквідації комунальних підприємств Закарпатської обласної ради на 2020 – 2027 роки</t>
  </si>
  <si>
    <t>0613133</t>
  </si>
  <si>
    <t>Комплексна програма внесення змін до Схеми планування території Закарпатської області із проведенням її експертизи та створення (функціонування) містобудівного кадастру Закарпатської області і поліпшення безбар'єрного просторуна 2024 - 2028 роки</t>
  </si>
  <si>
    <t>Програма розвитку вівчарства в області на 2025-2029 роки</t>
  </si>
  <si>
    <t xml:space="preserve">2818340              2819740
</t>
  </si>
  <si>
    <t xml:space="preserve">Департамент  цивільного захисту та оборонної роботи облдержадміністрації </t>
  </si>
  <si>
    <t>Реконструкція з добудовою будівлі комунальної власності - вбудованого приміщення аптеки №14 по вулиці Незалежності, 46-А приміщення 4 в м. Тячів Закарпатської області для розміщення центру лікування, відновлення та реабілітації осіб, які постраждали внаслідок збройної агресії Російської федерації проти України</t>
  </si>
  <si>
    <t>Мукачівська міська територіальна громада</t>
  </si>
  <si>
    <t>Капітальний ремонт приміщень паталогоанатомічного відділення КНП "Лікарня Св.Мартина" по вул.Новака Андрія,8-13 в м.Мукачево</t>
  </si>
  <si>
    <t>Реконструкція частини Будинку культури Кам'янської сільської ради Берегівського району Закарпатської області, за адресою: с.Кам'янське, вул. Мукачівська, 4-А, Берегівського району, Закарпатської області</t>
  </si>
  <si>
    <t>Керецьківська сільська територіальна громада</t>
  </si>
  <si>
    <t>Великодобронська сільська територіальна громада</t>
  </si>
  <si>
    <t xml:space="preserve"> Горінчівська сільська територіальна громада</t>
  </si>
  <si>
    <t>Придбання контейнерів для роздільного збору твердих побутових відходів у населених пунктах громади</t>
  </si>
  <si>
    <t>Дубівська селищна територіальна громада</t>
  </si>
  <si>
    <t>Будівництво дитячого садка на 100 місць (на 4 групи) в с.Калини, Тячівського району. Коригування</t>
  </si>
  <si>
    <t>Капітальний ремонт господарської будівлі Колочавської сільської ради з впровадженням енергозберігаючих заходів фасаду будівлі для влаштування пункту збору вторинної сировини (еколого-просвітницького центру для молоді) по вул.Шевченка в с.Колочава Хустського району</t>
  </si>
  <si>
    <t>Кольчинська селищна територіальна громада</t>
  </si>
  <si>
    <t>Капітальний ремонт приміщень І поверху бувдівлі Верхньовизницького ЗЗСО за адресою: Закарпатська область, Мукачівський район, с.Верхня Визниця, вул.Миру,56</t>
  </si>
  <si>
    <t>Поточний ремонт даху котельні  Костринського ліцею Костринської сільської ради, Ужгородського району, Закарпатської області</t>
  </si>
  <si>
    <t>Капітальний ремонт будівлі харчоблоку Пилипецького ліцею Пилипецької сільської ради Закарпатської області в с.Пилипець,20Г</t>
  </si>
  <si>
    <t>КНП "Рахівська районна лікарня" - придбання запчастин та матеріалів для поточного ремонту медичного обладнання (трубка рентгенівська GS-4570/B-421H до системи рентгенівської комп'ютерної томографії всього тіла Supria 32 виробництва Hitachi Lid, Японія</t>
  </si>
  <si>
    <t>Солотвинської селищної територіальної громади</t>
  </si>
  <si>
    <t>Ставненської сільської територіальної громади</t>
  </si>
  <si>
    <t>Капітальний ремонт даху корпусів "А", "Б", "Д" та "Е" Ставненського закладу загальної середньої освіти І-ІІІ ступенів Ставненської сільської ради Ужгородського району Закарпатської області в с.Ставне,№396</t>
  </si>
  <si>
    <t>Реконструкція частини адмінбудівлі під Тур'я Пасіцький ЗДО Тур'є-Реметівської сільської ради за адресою: Закарпатська область Ужгородський район, с.Тур'я Пасіка, вул.Турянська,33</t>
  </si>
  <si>
    <t>Реконструкція будівлі під ветеранський хаб по вул.Карпатської України,98 у м.Ужгород</t>
  </si>
  <si>
    <t>Придбання реабілітаційного обладнання закладами охорони здоров'я спроможної мережі Закарпатської області (КНП „Хустська центральна лікарня імені Віцинського Остапа Петровича” Хустської міської ради)</t>
  </si>
  <si>
    <t>38</t>
  </si>
  <si>
    <t>Поточний ремонт окремих кабінетів  Лазещинської ЗЗСО  I-III ступенів, Ясінянської селищної ради, Рахівського району Закарпатської області</t>
  </si>
  <si>
    <t>Капітальний ремонт їдальні Чорнотисянського ЗЗСО І-ІІІ ступенів с.Чорна Тиса, Ясінянської селищної ради Рахівського району Закарпатської області</t>
  </si>
  <si>
    <t>Капітальний ремонт котельні Ясінянського ЗЗСО І-ІІІ ступенів №2 за адресою вул.Шевченка 5 селище Ясіня, Рахівсього району Закарпатської області</t>
  </si>
  <si>
    <t>Субвенція з державного бюджету місцевим бюджетам на реалізацію публічного інвестиційного проекту із розвитку ветеранських просторів</t>
  </si>
  <si>
    <t>19050000</t>
  </si>
  <si>
    <t>19050200</t>
  </si>
  <si>
    <t>Інші збори за забруднення навколишнього природного середовища до Фонду охорони навколишнього природного середовища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</si>
  <si>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</si>
  <si>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0127368</t>
  </si>
  <si>
    <t>0611278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</si>
  <si>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шкільних автобусів</t>
  </si>
  <si>
    <t>1913194</t>
  </si>
  <si>
    <t>Реалізація публічного інвестиційного проекту із розвитку ветеранських просторів</t>
  </si>
  <si>
    <t>2819740</t>
  </si>
  <si>
    <t>Субвенція з місцевого бюджету на здійснення природоохоронних заходів</t>
  </si>
  <si>
    <t>5119720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</si>
  <si>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</si>
  <si>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</si>
  <si>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</si>
  <si>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місцевого бюджету на виплату грошової компенсації за належні для отримання жилі приміщення для сімей осіб, визначених пунктами 2 - 5 частини першої статті 10-1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</si>
  <si>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</si>
  <si>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</si>
  <si>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</si>
  <si>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Податки на власність</t>
  </si>
  <si>
    <t>Податок з власників наземних, водних транспортних засобів та інших самохідних машин і механізмів</t>
  </si>
  <si>
    <t>Реставрація пам`яток культури, історії та архітектури</t>
  </si>
  <si>
    <t>за 2025 рік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</si>
  <si>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</si>
  <si>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</si>
  <si>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Субвенція з державного бюджету місцевим бюджетам на реалізацію проектів в рамках Програми відновлення України ІІІ</t>
  </si>
  <si>
    <t>12000000</t>
  </si>
  <si>
    <t>12020000</t>
  </si>
  <si>
    <t>12020900</t>
  </si>
  <si>
    <t>Податок з власників транспортних засобів та інших самохідних машин і механізмів</t>
  </si>
  <si>
    <t>Надходження коштів від відшкодування втрат сільськогосподарського і лісогосподарського виробництва</t>
  </si>
  <si>
    <t>0611300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</si>
  <si>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</si>
  <si>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</si>
  <si>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0711300</t>
  </si>
  <si>
    <t>0712142</t>
  </si>
  <si>
    <t>Програми і централізовані заходи боротьби з туберкульозом</t>
  </si>
  <si>
    <t>1917367</t>
  </si>
  <si>
    <t>Реалізація проектів у рамках Програми відновлення України ІІІ</t>
  </si>
  <si>
    <t>3719535</t>
  </si>
  <si>
    <t>Субвенція з місцевого бюджету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відповідної субвенції з державного бюджету</t>
  </si>
  <si>
    <t>0126088</t>
  </si>
  <si>
    <t>0126089</t>
  </si>
  <si>
    <t>Співфінансування заходів, що реалізуються за рахунок субвенції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</si>
  <si>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Виконання заходів щодо будівництва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субвенції з державного бюджету місцевим бюджетам</t>
  </si>
  <si>
    <t>Отримано з обласного бюджету за січень-грудень</t>
  </si>
  <si>
    <t>Касові видатки</t>
  </si>
  <si>
    <t>Невикористані субвенції, які зберігаються на рахунку для здійснення відповідних витрат у 2026 році</t>
  </si>
  <si>
    <t>Сума повернутих коштів до обласного бюджету</t>
  </si>
  <si>
    <t>Причини не використання коштів</t>
  </si>
  <si>
    <t>відсутність акту</t>
  </si>
  <si>
    <t>Не надано акти виконаних робіт підрядником</t>
  </si>
  <si>
    <t>Капітальний ремонт системи внутрішнього пожежного водогону акушерсько-гінекологічного корпусу КНП "Тячівська районна лікарня" за адресою м.Тячів, вул.Нересенська,48 Закарпатська область</t>
  </si>
  <si>
    <t>Не надано акти виконаних робіт підрядником на залишок коштів</t>
  </si>
  <si>
    <t>оплачено згідно тендерних процедур та рахунку на оплату за товар</t>
  </si>
  <si>
    <t>Виготовлення проектно-кошторисної документації та експертизи проекту "Капітальний ремонт внутрішніх приміщень та інженерних систем опалення, електропостачання, внутрішніх та зовнішніх мереж каналізації та водопостачання Ільницького закладу загальної середньої освіти I-III ступенів Іршавської міської ради Закарпатської області за адресою: Закарпатська область, Хустський район, с.Ільниця,  вул. Центральна, 22"</t>
  </si>
  <si>
    <t xml:space="preserve">Оплачено вартість ПКД, згідно акту виконаних робіт та рахунку на оплату </t>
  </si>
  <si>
    <t>Виготовлення проектно-кошторисної документації та експертизи проекту "Капітальний ремонт благоустрою території Ільницького закладу загальної середньої освіти I-III ступенів Іршавської міської ради Закарпатської області за адресою: Закарпатська область, Хустський район, с.Ільниця,  вул. Центральна, 22"</t>
  </si>
  <si>
    <t>Виготовлення проектно-кошторисної документації та експертизи проекту  "Капітальний ремонт даху та фасаду будівлі комунального некомерційного підприємства «Іршавська міська лікарня» по вул. Медична,16 (бувша Комарова,16)   в м. Іршава, Хустського району, Закарпатської області"</t>
  </si>
  <si>
    <t>Виготовлення проектно-кошторисної документації та експертизи проекту  "Капітальний ремонт внутрішньої системи опалення, каналізації та водопостачання комунального некомерційного підприємства «Іршавська міська лікарня» по вул. Медична,16 (бувша Комарова,16)   в м. Іршава, Хустського району, Закарпатської області"</t>
  </si>
  <si>
    <t>Виготовлення проектно-кошторисної документації та експертизи проекту "Капітальний ремонт благоустрою території комунального некомерційного підприємства «Іршавська міська лікарня» по вул. Медична,16 (бувша Комарова,16)   в м. Іршава, Хустського району, Закарпатської області"</t>
  </si>
  <si>
    <t>Виготовлення проектно-кошторисної документації та експертизи проекту "Капітальний ремонт даху та фасаду будівлі Ільницького закладу загальної середньої освіти I-III ступенів Іршавської міської ради Закарпатської області за адресою: Закарпатська область, Хустський район, с.Ільниця,  вул. Центральна, 22"</t>
  </si>
  <si>
    <t xml:space="preserve">Оплачено вартість ПКД (згідно акту виконаних робіт), а на роботи проведено тендер і підписано договір з підрядником, але роботи по даному об'єкту не виконувались </t>
  </si>
  <si>
    <t>Закуплено все необхідне обладнання</t>
  </si>
  <si>
    <t>Придбано лікарський препарат "Рисдиплам" в необхідній кількості - 4 ампули</t>
  </si>
  <si>
    <t>0,00</t>
  </si>
  <si>
    <t>За результатами проведених процедур торги не відбулися в зв'язку з відсутністю учасників. На звернення до потенційних постачальників із пропозицією укладання поточного договору - отримано листи-відмови.</t>
  </si>
  <si>
    <t>Кліматичні умови</t>
  </si>
  <si>
    <t>Оноківська сільська територіальна громада</t>
  </si>
  <si>
    <t>Реконструкція внутрішньої мережі електропостачання) альтернативного джерела енергогенерації (сонячна електростанція) для потреб Кам'яницької початкової школи "Капітошка" Оноківської сільської ради по вул.Добровольців,10, с.Кам'яниця,  Оноківська територіальна громада, Ужгородський район, Закарпатська область</t>
  </si>
  <si>
    <t>економія коштів за результатами проведення тендеру</t>
  </si>
  <si>
    <t xml:space="preserve">використано згідно укладеного договору </t>
  </si>
  <si>
    <t>Реконструкція з частковим переплануванням корпусу Г Воловецького ліцею по вул.Карпатська,31 смт.Волоцець, Закарпатська область з елементами енергозбереження, Коригування</t>
  </si>
  <si>
    <t>Економія за результатами проведених закупівель</t>
  </si>
  <si>
    <t xml:space="preserve">Акти виконаних робіт надані на меншу суму </t>
  </si>
  <si>
    <t>Фактичні видатки меші,ніж передбачено асигнувань.</t>
  </si>
  <si>
    <t>Капітальний ремонт будівлі Горбівської гімназії Колочавської сільської ради за адресою: Хустський р-н, Закарпатська обл., село Горб, будинок, 2</t>
  </si>
  <si>
    <t>Капітальний ремонт приміщень Колочавського ліцею Колочавської сільської ради Хустського району Закарпатської області в с. Колочава, вул. Шевченка, 149</t>
  </si>
  <si>
    <t xml:space="preserve">Капітальний ремонт будівлі адміністративного будинку Колочавської сільської ради за адресою: с. Негровець, вул. Імшадська 14, Хустського району, Закарпатської області </t>
  </si>
  <si>
    <t>Придбання реабілітаційного обладнання закладами охорони здоров'я спроможної мережі Закарпатської області КНП „ЛПУ Міжгірська районна лікарня Міжгірської селищної ради Закарпатської області”</t>
  </si>
  <si>
    <t>оплату проведено відповідно до наданих рахунків та актів виконаних робіт</t>
  </si>
  <si>
    <t xml:space="preserve">Закупівля паливних дров для опалення будівлі Центру надання соціальних послуг Нижньоворітської сільської ради за адресою: с.Нижні Ворота, вул.Центральна,93, Мукачівського району, Закарпатської області для тимчасового проживання внутрішньо-переміщених осіб </t>
  </si>
  <si>
    <t>оплату проведено відповідно до наданих рахунків</t>
  </si>
  <si>
    <t>Замовником і одержувачем коштів визначено СМАД у Закарпатській області. Не надано акти виконаних робіт від СМАД у Закарпатській області.</t>
  </si>
  <si>
    <t>Кошти субвенції використано, перераховано підряднику за виконані роботи згідно договору на Капітальний ремонт харчоблоку Пилипецького ліцею Пилипецької сільської ради Закарпратської області в с.Пилипець ,20Г"</t>
  </si>
  <si>
    <t>Розробка проектної документації по влаштуванню централізованого господарського питного водопостачання та централізованого каналізування з влаштуванням каналізаційних очисних споруд</t>
  </si>
  <si>
    <t>згідно листа підрядника ПП "КОЛМАН ІНДАСТРІЗ" № 25/11 від 25.11.2025р. відбулася затримка виробництва ліфтів в звязку із перебоями постачання сировини яка використовується при виготовленні складових ліфтів</t>
  </si>
  <si>
    <t>Капітальний ремонт приміщень Нижньоапшанського ліцею "Апша" с.Нижня Апша, вул.Шкільна,18 Солотвинської селищної ради Тячівського району Закарпатської області</t>
  </si>
  <si>
    <t>відсутні акти виконаних робіт</t>
  </si>
  <si>
    <t>У зв'язку з тим, що пропозиція була нижча від запланованої</t>
  </si>
  <si>
    <t>Департаментом міської інфраструктури два рази були оголошені відкриті торги. По даній закупівлі не подано жодної тендерної пропозиції від учасників. У 2026 році планується наступне оголошення торгів.</t>
  </si>
  <si>
    <t>Будівельні роботи по об'єкту завершені. Роботи оплачувалися згідно договірної ціни та актів виконаних робіт.</t>
  </si>
  <si>
    <t>Капітальний ремонт приміщень для розміщення хірургічного відділення КНП "Хустська центральна лікарня ім. Віцинського О.П." Хустської міської ради</t>
  </si>
  <si>
    <t>за результатами тендерної процедури закупівлі була понижена ціна вартості робіт</t>
  </si>
  <si>
    <t>В зв'язку з проведенням повторної експертизи ПКД по виявлених помилках, тендерна процедура закупівлі завершилась 24 грудня. Термін на оскарження 5 днів- до 29 грудня. Роботи по ремонту не проводилися, так як закінчився бюджетний рік.  Останній день проведення платежів клієнтів органів Казначейства в бюджетному році був 28 грудня 2025 року.</t>
  </si>
  <si>
    <t>Реконструкція теплової мережі Ясінянського ЗЗСО і-ІІІ ступенів №1, за адресою: вул.Грушевського, буд.,3 селище Ясіня Рахівського району Закарпатської області (підключення корпусу Д</t>
  </si>
  <si>
    <t>В зв'язку з проведенням повторної експертизи ПКД по виявлених помилках, позитивний експертнй звіт отримали 29 грудня.Останній день проведення платежів клієнтів органів Казначейства в бюджетному році був 28 грудня 2025 року.</t>
  </si>
  <si>
    <t>Інформація про використання коштів субвенцій з обласного бюджету за 2025 рік</t>
  </si>
  <si>
    <t>Інформація про виконання обласного бюджету за 2024 та 2025 роки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</si>
  <si>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</si>
  <si>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</si>
  <si>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на співфінансування інвестиційних проектів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</si>
  <si>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 та інших форм виховання,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</si>
  <si>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об'ктів, що мають вплив на життєдіяльність населення, за рахунок відповідної субвенції з державного бюджету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</si>
  <si>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</si>
  <si>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Капітальні трансферти населенню</t>
  </si>
  <si>
    <t>Профінансо-вано за рік</t>
  </si>
  <si>
    <t>Касові видатки за рік</t>
  </si>
  <si>
    <t>Повернуто до бюджету</t>
  </si>
  <si>
    <t>0123230              0126088</t>
  </si>
  <si>
    <t>0712010
0712020
0712050 0712060  0712070
0712130
0712151 
0712170</t>
  </si>
  <si>
    <t>Обласна цільова соціальна програма протидії захворювання на туберкульоз на 2022-2026 роки</t>
  </si>
  <si>
    <t>1219720</t>
  </si>
  <si>
    <t>Програма сприяння діяльності Управління державного нагляду (контролю) у Закарпатській області Державної служби України з безпеки на транспорті на 2025 рік (Управління державного нагляду (контролю) у Закарпатській області Державної служби України з безпеки на транспорті)</t>
  </si>
  <si>
    <t>Програма підвищення ефективності судово-експертної діяльності у Закарпатській області Закарпатського науково-дослідного експертно-криміналістичного центру МВС України на 2025 – 2027 роки</t>
  </si>
  <si>
    <t>Інформація про фінансування програм із
обласного бюджету  за 2025 рік</t>
  </si>
  <si>
    <t>Додаток 1</t>
  </si>
  <si>
    <t>до рішення обласної ради</t>
  </si>
  <si>
    <t xml:space="preserve">від         2026 року  № </t>
  </si>
  <si>
    <t>Додаток 4</t>
  </si>
  <si>
    <t>Додаток 2</t>
  </si>
  <si>
    <t>Додаток 3</t>
  </si>
  <si>
    <t>Програма профілактики злочинності на території Закарпатської області на 2021-2025 роки</t>
  </si>
  <si>
    <t xml:space="preserve">Програма підвищення ефективності діяльності Управління патрульної поліції в Закарпатській області Департаменту патрульної поліції на 2025-2027 роки </t>
  </si>
  <si>
    <t xml:space="preserve">Програма забезпечення безпеки та захисту інформації </t>
  </si>
  <si>
    <t>Програма підвищення ефективності діяльності Територіального управління БЕБ у Закарпатській області на 2023-2025 роки</t>
  </si>
  <si>
    <t xml:space="preserve">Програма профілактики злочинності на території Закарпатської області на 2021-2025 роки </t>
  </si>
  <si>
    <t xml:space="preserve">Програма підтримки Територіального управління Державного бюро розслідувань, розташованого у місті Львові на 2023-2025 роки </t>
  </si>
  <si>
    <t xml:space="preserve">Програма забезпечення заходів у сфері державної безпеки України та ефективності діяльності Управління Служби безпеки України в Закарпатській області на 2024-2026 роки </t>
  </si>
  <si>
    <t xml:space="preserve">Капітальний ремонт вул.Промислова в м.Перечин Ужгородського району Закарпатської області </t>
  </si>
  <si>
    <t>Капітальний ремонт заїзду до Будинку культури за адресою: Закарпатська обл., Ужгородський р-н, м. Перечин, вул. Ужгородська, 20</t>
  </si>
  <si>
    <t>Придбання комп'ютерного обладнання та меблів для облаштування робочих місць центру надання адміністративних послуг Великодобронської сільської ради</t>
  </si>
  <si>
    <t>у 500 разів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</si>
  <si>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</si>
  <si>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Капітальне будівництво (придбання) житла</t>
  </si>
  <si>
    <t xml:space="preserve">Перший заступник голови ради  </t>
  </si>
  <si>
    <t>Андрій ШЕКЕТА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</si>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</sst>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3" formatCode="_-* #,##0.00_₴_-;\-* #,##0.00_₴_-;_-* &quot;-&quot;??_₴_-;_-@_-"/>
    <numFmt numFmtId="176" formatCode="#,##0.0"/>
    <numFmt numFmtId="177" formatCode="_-* #,##0_р_._-;\-* #,##0_р_._-;_-* &quot;-&quot;_р_._-;_-@_-"/>
    <numFmt numFmtId="178" formatCode="_-* #,##0.00_р_._-;\-* #,##0.00_р_._-;_-* &quot;-&quot;??_р_._-;_-@_-"/>
    <numFmt numFmtId="187" formatCode="#,##0.00_ ;\-#,##0.00\ "/>
  </numFmts>
  <fonts count="74">
    <font>
      <sz val="10"/>
      <color indexed="8"/>
      <name val="MS Sans Serif"/>
      <charset val="204"/>
    </font>
    <font>
      <b/>
      <sz val="13.2"/>
      <color indexed="8"/>
      <name val="Times New Roman"/>
      <charset val="204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MS Sans Serif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9">
    <xf numFmtId="0" fontId="0" fillId="0" borderId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7" fillId="0" borderId="1">
      <protection locked="0"/>
    </xf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2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4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2" fillId="0" borderId="0"/>
    <xf numFmtId="0" fontId="50" fillId="0" borderId="0"/>
    <xf numFmtId="0" fontId="20" fillId="21" borderId="0" applyNumberFormat="0" applyBorder="0" applyAlignment="0" applyProtection="0"/>
    <xf numFmtId="0" fontId="21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23" borderId="0" applyNumberFormat="0" applyBorder="0" applyAlignment="0" applyProtection="0"/>
    <xf numFmtId="0" fontId="20" fillId="18" borderId="0" applyNumberFormat="0" applyBorder="0" applyAlignment="0" applyProtection="0"/>
    <xf numFmtId="0" fontId="21" fillId="24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20" borderId="0" applyNumberFormat="0" applyBorder="0" applyAlignment="0" applyProtection="0"/>
    <xf numFmtId="0" fontId="21" fillId="20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24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3" fillId="14" borderId="2" applyNumberFormat="0" applyAlignment="0" applyProtection="0"/>
    <xf numFmtId="0" fontId="23" fillId="5" borderId="2" applyNumberFormat="0" applyAlignment="0" applyProtection="0"/>
    <xf numFmtId="0" fontId="23" fillId="5" borderId="2" applyNumberFormat="0" applyAlignment="0" applyProtection="0"/>
    <xf numFmtId="0" fontId="24" fillId="12" borderId="3" applyNumberFormat="0" applyAlignment="0" applyProtection="0"/>
    <xf numFmtId="0" fontId="24" fillId="3" borderId="3" applyNumberFormat="0" applyAlignment="0" applyProtection="0"/>
    <xf numFmtId="0" fontId="25" fillId="12" borderId="2" applyNumberFormat="0" applyAlignment="0" applyProtection="0"/>
    <xf numFmtId="0" fontId="25" fillId="3" borderId="2" applyNumberFormat="0" applyAlignment="0" applyProtection="0"/>
    <xf numFmtId="0" fontId="26" fillId="9" borderId="0" applyNumberFormat="0" applyBorder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58" fillId="0" borderId="0"/>
    <xf numFmtId="0" fontId="54" fillId="0" borderId="0"/>
    <xf numFmtId="0" fontId="59" fillId="0" borderId="0"/>
    <xf numFmtId="0" fontId="50" fillId="0" borderId="0"/>
    <xf numFmtId="0" fontId="30" fillId="0" borderId="0"/>
    <xf numFmtId="0" fontId="66" fillId="0" borderId="0"/>
    <xf numFmtId="0" fontId="66" fillId="0" borderId="0"/>
    <xf numFmtId="0" fontId="66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>
      <alignment vertical="top"/>
    </xf>
    <xf numFmtId="0" fontId="55" fillId="0" borderId="0">
      <alignment vertical="top"/>
    </xf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9" applyNumberFormat="0" applyFill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26" borderId="10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9" fillId="3" borderId="2" applyNumberFormat="0" applyAlignment="0" applyProtection="0"/>
    <xf numFmtId="0" fontId="22" fillId="0" borderId="0"/>
    <xf numFmtId="0" fontId="15" fillId="0" borderId="0"/>
    <xf numFmtId="0" fontId="5" fillId="0" borderId="0"/>
    <xf numFmtId="0" fontId="5" fillId="0" borderId="0"/>
    <xf numFmtId="0" fontId="54" fillId="0" borderId="0"/>
    <xf numFmtId="0" fontId="6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3" fillId="0" borderId="0"/>
    <xf numFmtId="0" fontId="5" fillId="0" borderId="0"/>
    <xf numFmtId="0" fontId="3" fillId="0" borderId="0"/>
    <xf numFmtId="0" fontId="22" fillId="0" borderId="0"/>
    <xf numFmtId="0" fontId="22" fillId="0" borderId="0"/>
    <xf numFmtId="0" fontId="33" fillId="0" borderId="11" applyNumberFormat="0" applyFill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8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7" borderId="12" applyNumberFormat="0" applyFont="0" applyAlignment="0" applyProtection="0"/>
    <xf numFmtId="0" fontId="22" fillId="7" borderId="12" applyNumberFormat="0" applyFont="0" applyAlignment="0" applyProtection="0"/>
    <xf numFmtId="0" fontId="50" fillId="7" borderId="12" applyNumberFormat="0" applyFont="0" applyAlignment="0" applyProtection="0"/>
    <xf numFmtId="0" fontId="42" fillId="7" borderId="12" applyNumberFormat="0" applyFont="0" applyAlignment="0" applyProtection="0"/>
    <xf numFmtId="0" fontId="24" fillId="3" borderId="3" applyNumberFormat="0" applyAlignment="0" applyProtection="0"/>
    <xf numFmtId="0" fontId="24" fillId="27" borderId="3" applyNumberFormat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4" fillId="14" borderId="0" applyNumberFormat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17" fillId="0" borderId="0">
      <protection locked="0"/>
    </xf>
  </cellStyleXfs>
  <cellXfs count="451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14" fillId="0" borderId="0" xfId="170" applyFont="1"/>
    <xf numFmtId="0" fontId="12" fillId="0" borderId="14" xfId="0" applyFont="1" applyBorder="1" applyAlignment="1">
      <alignment horizontal="left" vertical="center"/>
    </xf>
    <xf numFmtId="4" fontId="12" fillId="0" borderId="14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/>
    </xf>
    <xf numFmtId="4" fontId="10" fillId="0" borderId="14" xfId="0" applyNumberFormat="1" applyFont="1" applyBorder="1" applyAlignment="1">
      <alignment horizontal="right" vertical="center"/>
    </xf>
    <xf numFmtId="4" fontId="10" fillId="0" borderId="14" xfId="0" applyNumberFormat="1" applyFont="1" applyFill="1" applyBorder="1" applyAlignment="1" applyProtection="1">
      <alignment vertical="center"/>
    </xf>
    <xf numFmtId="4" fontId="12" fillId="0" borderId="14" xfId="0" applyNumberFormat="1" applyFont="1" applyFill="1" applyBorder="1" applyAlignment="1" applyProtection="1">
      <alignment vertical="center"/>
    </xf>
    <xf numFmtId="176" fontId="12" fillId="0" borderId="14" xfId="0" applyNumberFormat="1" applyFont="1" applyBorder="1" applyAlignment="1">
      <alignment horizontal="right" vertical="center"/>
    </xf>
    <xf numFmtId="176" fontId="12" fillId="0" borderId="14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horizontal="right" vertical="center"/>
    </xf>
    <xf numFmtId="176" fontId="10" fillId="0" borderId="14" xfId="0" applyNumberFormat="1" applyFont="1" applyBorder="1" applyAlignment="1">
      <alignment vertical="center"/>
    </xf>
    <xf numFmtId="0" fontId="5" fillId="0" borderId="0" xfId="173" applyNumberFormat="1" applyFill="1" applyBorder="1" applyAlignment="1" applyProtection="1"/>
    <xf numFmtId="49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wrapText="1"/>
    </xf>
    <xf numFmtId="4" fontId="15" fillId="0" borderId="0" xfId="0" applyNumberFormat="1" applyFont="1" applyFill="1" applyBorder="1" applyAlignment="1" applyProtection="1">
      <alignment horizontal="right"/>
    </xf>
    <xf numFmtId="0" fontId="5" fillId="0" borderId="0" xfId="173" applyNumberFormat="1" applyFill="1" applyBorder="1" applyAlignment="1" applyProtection="1">
      <alignment wrapText="1"/>
    </xf>
    <xf numFmtId="0" fontId="7" fillId="0" borderId="0" xfId="173" applyNumberFormat="1" applyFont="1" applyFill="1" applyBorder="1" applyAlignment="1" applyProtection="1"/>
    <xf numFmtId="49" fontId="12" fillId="0" borderId="14" xfId="173" applyNumberFormat="1" applyFont="1" applyBorder="1" applyAlignment="1">
      <alignment horizontal="center" vertical="center"/>
    </xf>
    <xf numFmtId="0" fontId="12" fillId="0" borderId="14" xfId="173" applyFont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39" fontId="10" fillId="3" borderId="15" xfId="0" applyNumberFormat="1" applyFont="1" applyFill="1" applyBorder="1" applyAlignment="1">
      <alignment horizontal="right" vertical="center" wrapText="1"/>
    </xf>
    <xf numFmtId="4" fontId="12" fillId="0" borderId="14" xfId="173" applyNumberFormat="1" applyFont="1" applyBorder="1" applyAlignment="1">
      <alignment horizontal="right" vertical="center"/>
    </xf>
    <xf numFmtId="4" fontId="10" fillId="0" borderId="14" xfId="173" applyNumberFormat="1" applyFont="1" applyFill="1" applyBorder="1" applyAlignment="1" applyProtection="1">
      <alignment vertical="center"/>
    </xf>
    <xf numFmtId="4" fontId="12" fillId="0" borderId="14" xfId="173" applyNumberFormat="1" applyFont="1" applyFill="1" applyBorder="1" applyAlignment="1" applyProtection="1">
      <alignment vertical="center"/>
    </xf>
    <xf numFmtId="0" fontId="5" fillId="0" borderId="0" xfId="175" applyNumberFormat="1" applyFill="1" applyBorder="1" applyAlignment="1" applyProtection="1"/>
    <xf numFmtId="0" fontId="15" fillId="0" borderId="0" xfId="177" applyFont="1"/>
    <xf numFmtId="0" fontId="15" fillId="0" borderId="0" xfId="177" applyFont="1" applyAlignment="1">
      <alignment horizontal="right"/>
    </xf>
    <xf numFmtId="0" fontId="7" fillId="0" borderId="0" xfId="175" applyNumberFormat="1" applyFont="1" applyFill="1" applyBorder="1" applyAlignment="1" applyProtection="1"/>
    <xf numFmtId="0" fontId="46" fillId="0" borderId="0" xfId="175" applyFont="1" applyAlignment="1">
      <alignment horizontal="left" vertical="center"/>
    </xf>
    <xf numFmtId="0" fontId="5" fillId="0" borderId="0" xfId="175" applyNumberFormat="1" applyFill="1" applyBorder="1" applyAlignment="1" applyProtection="1">
      <alignment wrapText="1"/>
    </xf>
    <xf numFmtId="4" fontId="5" fillId="0" borderId="0" xfId="175" applyNumberFormat="1" applyFill="1" applyBorder="1" applyAlignment="1" applyProtection="1"/>
    <xf numFmtId="4" fontId="12" fillId="0" borderId="14" xfId="175" applyNumberFormat="1" applyFont="1" applyBorder="1" applyAlignment="1">
      <alignment vertical="center"/>
    </xf>
    <xf numFmtId="176" fontId="12" fillId="0" borderId="14" xfId="178" applyNumberFormat="1" applyFont="1" applyBorder="1" applyAlignment="1">
      <alignment vertical="center"/>
    </xf>
    <xf numFmtId="0" fontId="10" fillId="0" borderId="14" xfId="175" applyFont="1" applyBorder="1" applyAlignment="1">
      <alignment horizontal="center" vertical="center"/>
    </xf>
    <xf numFmtId="0" fontId="11" fillId="0" borderId="14" xfId="178" applyFont="1" applyFill="1" applyBorder="1" applyAlignment="1">
      <alignment horizontal="left" vertical="center" wrapText="1"/>
    </xf>
    <xf numFmtId="4" fontId="11" fillId="0" borderId="14" xfId="179" applyNumberFormat="1" applyFont="1" applyFill="1" applyBorder="1" applyAlignment="1" applyProtection="1">
      <alignment horizontal="right" vertical="center"/>
    </xf>
    <xf numFmtId="176" fontId="10" fillId="0" borderId="14" xfId="178" applyNumberFormat="1" applyFont="1" applyBorder="1" applyAlignment="1">
      <alignment vertical="center"/>
    </xf>
    <xf numFmtId="4" fontId="10" fillId="0" borderId="14" xfId="175" applyNumberFormat="1" applyFont="1" applyFill="1" applyBorder="1" applyAlignment="1" applyProtection="1">
      <alignment horizontal="right" vertical="center"/>
    </xf>
    <xf numFmtId="4" fontId="10" fillId="0" borderId="14" xfId="175" applyNumberFormat="1" applyFont="1" applyBorder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2" fillId="0" borderId="14" xfId="175" applyNumberFormat="1" applyFont="1" applyFill="1" applyBorder="1" applyAlignment="1" applyProtection="1">
      <alignment vertical="center"/>
    </xf>
    <xf numFmtId="0" fontId="10" fillId="0" borderId="14" xfId="175" applyNumberFormat="1" applyFont="1" applyFill="1" applyBorder="1" applyAlignment="1" applyProtection="1">
      <alignment vertical="center"/>
    </xf>
    <xf numFmtId="3" fontId="13" fillId="0" borderId="14" xfId="177" applyNumberFormat="1" applyFont="1" applyBorder="1" applyAlignment="1">
      <alignment vertical="center" wrapText="1"/>
    </xf>
    <xf numFmtId="0" fontId="48" fillId="0" borderId="0" xfId="177" applyFont="1"/>
    <xf numFmtId="4" fontId="13" fillId="0" borderId="14" xfId="177" applyNumberFormat="1" applyFont="1" applyBorder="1" applyAlignment="1">
      <alignment horizontal="right" vertical="center"/>
    </xf>
    <xf numFmtId="4" fontId="13" fillId="0" borderId="14" xfId="176" applyNumberFormat="1" applyFont="1" applyBorder="1" applyAlignment="1">
      <alignment horizontal="right" vertical="center"/>
    </xf>
    <xf numFmtId="4" fontId="11" fillId="0" borderId="14" xfId="177" applyNumberFormat="1" applyFont="1" applyBorder="1" applyAlignment="1">
      <alignment horizontal="right" vertical="center"/>
    </xf>
    <xf numFmtId="3" fontId="13" fillId="0" borderId="14" xfId="176" applyNumberFormat="1" applyFont="1" applyFill="1" applyBorder="1" applyAlignment="1">
      <alignment vertical="center" wrapText="1"/>
    </xf>
    <xf numFmtId="3" fontId="11" fillId="0" borderId="14" xfId="176" applyNumberFormat="1" applyFont="1" applyBorder="1" applyAlignment="1">
      <alignment vertical="center"/>
    </xf>
    <xf numFmtId="3" fontId="11" fillId="0" borderId="14" xfId="176" applyNumberFormat="1" applyFont="1" applyBorder="1" applyAlignment="1">
      <alignment vertical="center" wrapText="1"/>
    </xf>
    <xf numFmtId="4" fontId="0" fillId="0" borderId="0" xfId="0" applyNumberFormat="1" applyFill="1" applyBorder="1" applyAlignment="1" applyProtection="1"/>
    <xf numFmtId="0" fontId="53" fillId="0" borderId="0" xfId="0" applyNumberFormat="1" applyFont="1" applyFill="1" applyBorder="1" applyAlignment="1" applyProtection="1"/>
    <xf numFmtId="0" fontId="7" fillId="28" borderId="0" xfId="0" applyNumberFormat="1" applyFont="1" applyFill="1" applyBorder="1" applyAlignment="1" applyProtection="1"/>
    <xf numFmtId="0" fontId="11" fillId="0" borderId="0" xfId="0" applyFont="1"/>
    <xf numFmtId="0" fontId="15" fillId="29" borderId="0" xfId="0" applyFont="1" applyFill="1"/>
    <xf numFmtId="176" fontId="15" fillId="29" borderId="0" xfId="0" applyNumberFormat="1" applyFont="1" applyFill="1"/>
    <xf numFmtId="0" fontId="48" fillId="29" borderId="0" xfId="0" applyFont="1" applyFill="1"/>
    <xf numFmtId="176" fontId="48" fillId="29" borderId="0" xfId="0" applyNumberFormat="1" applyFont="1" applyFill="1"/>
    <xf numFmtId="0" fontId="49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 vertical="center"/>
    </xf>
    <xf numFmtId="176" fontId="15" fillId="0" borderId="0" xfId="0" applyNumberFormat="1" applyFont="1"/>
    <xf numFmtId="0" fontId="11" fillId="0" borderId="14" xfId="0" applyFont="1" applyBorder="1" applyAlignment="1">
      <alignment vertical="center" wrapText="1"/>
    </xf>
    <xf numFmtId="49" fontId="5" fillId="0" borderId="0" xfId="173" applyNumberFormat="1" applyFill="1" applyBorder="1" applyAlignment="1" applyProtection="1">
      <alignment horizontal="center"/>
    </xf>
    <xf numFmtId="39" fontId="10" fillId="3" borderId="14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horizontal="left" vertical="center"/>
    </xf>
    <xf numFmtId="4" fontId="7" fillId="0" borderId="0" xfId="0" applyNumberFormat="1" applyFont="1" applyFill="1" applyBorder="1" applyAlignment="1" applyProtection="1"/>
    <xf numFmtId="4" fontId="13" fillId="0" borderId="14" xfId="173" applyNumberFormat="1" applyFont="1" applyBorder="1" applyAlignment="1">
      <alignment horizontal="right" vertical="center"/>
    </xf>
    <xf numFmtId="39" fontId="11" fillId="3" borderId="14" xfId="0" applyNumberFormat="1" applyFont="1" applyFill="1" applyBorder="1" applyAlignment="1">
      <alignment horizontal="right" vertical="center" wrapText="1"/>
    </xf>
    <xf numFmtId="4" fontId="13" fillId="0" borderId="14" xfId="177" applyNumberFormat="1" applyFont="1" applyFill="1" applyBorder="1" applyAlignment="1">
      <alignment horizontal="right" vertical="center"/>
    </xf>
    <xf numFmtId="4" fontId="13" fillId="0" borderId="14" xfId="0" applyNumberFormat="1" applyFont="1" applyFill="1" applyBorder="1" applyAlignment="1" applyProtection="1">
      <alignment vertical="center"/>
    </xf>
    <xf numFmtId="4" fontId="11" fillId="0" borderId="14" xfId="0" applyNumberFormat="1" applyFont="1" applyFill="1" applyBorder="1" applyAlignment="1" applyProtection="1">
      <alignment vertical="center"/>
    </xf>
    <xf numFmtId="0" fontId="48" fillId="29" borderId="0" xfId="0" applyFont="1" applyFill="1" applyAlignment="1">
      <alignment horizontal="right"/>
    </xf>
    <xf numFmtId="176" fontId="48" fillId="29" borderId="0" xfId="0" applyNumberFormat="1" applyFont="1" applyFill="1" applyAlignment="1">
      <alignment horizontal="right"/>
    </xf>
    <xf numFmtId="1" fontId="13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1" fillId="0" borderId="14" xfId="177" applyFont="1" applyBorder="1" applyAlignment="1">
      <alignment vertical="center"/>
    </xf>
    <xf numFmtId="4" fontId="11" fillId="0" borderId="14" xfId="177" applyNumberFormat="1" applyFont="1" applyBorder="1" applyAlignment="1">
      <alignment vertical="center"/>
    </xf>
    <xf numFmtId="0" fontId="52" fillId="0" borderId="0" xfId="175" applyNumberFormat="1" applyFont="1" applyFill="1" applyBorder="1" applyAlignment="1" applyProtection="1"/>
    <xf numFmtId="0" fontId="52" fillId="0" borderId="0" xfId="173" applyNumberFormat="1" applyFont="1" applyFill="1" applyBorder="1" applyAlignment="1" applyProtection="1"/>
    <xf numFmtId="0" fontId="52" fillId="0" borderId="0" xfId="0" applyNumberFormat="1" applyFont="1" applyFill="1" applyBorder="1" applyAlignment="1" applyProtection="1"/>
    <xf numFmtId="1" fontId="12" fillId="0" borderId="14" xfId="0" applyNumberFormat="1" applyFont="1" applyBorder="1" applyAlignment="1">
      <alignment horizontal="center" vertical="center"/>
    </xf>
    <xf numFmtId="4" fontId="13" fillId="0" borderId="14" xfId="0" applyNumberFormat="1" applyFont="1" applyFill="1" applyBorder="1" applyAlignment="1" applyProtection="1">
      <alignment horizontal="right" vertical="center"/>
    </xf>
    <xf numFmtId="4" fontId="13" fillId="29" borderId="14" xfId="0" applyNumberFormat="1" applyFont="1" applyFill="1" applyBorder="1" applyAlignment="1" applyProtection="1">
      <alignment vertical="center"/>
    </xf>
    <xf numFmtId="4" fontId="13" fillId="29" borderId="14" xfId="0" applyNumberFormat="1" applyFont="1" applyFill="1" applyBorder="1" applyAlignment="1" applyProtection="1">
      <alignment horizontal="right" vertical="center"/>
    </xf>
    <xf numFmtId="4" fontId="12" fillId="29" borderId="14" xfId="0" applyNumberFormat="1" applyFont="1" applyFill="1" applyBorder="1" applyAlignment="1" applyProtection="1">
      <alignment vertical="center"/>
    </xf>
    <xf numFmtId="1" fontId="10" fillId="0" borderId="14" xfId="0" applyNumberFormat="1" applyFont="1" applyBorder="1" applyAlignment="1">
      <alignment horizontal="center" vertical="center"/>
    </xf>
    <xf numFmtId="4" fontId="11" fillId="0" borderId="14" xfId="0" applyNumberFormat="1" applyFont="1" applyFill="1" applyBorder="1" applyAlignment="1" applyProtection="1">
      <alignment horizontal="right" vertical="center"/>
    </xf>
    <xf numFmtId="4" fontId="11" fillId="29" borderId="14" xfId="0" applyNumberFormat="1" applyFont="1" applyFill="1" applyBorder="1" applyAlignment="1" applyProtection="1">
      <alignment vertical="center"/>
    </xf>
    <xf numFmtId="4" fontId="11" fillId="29" borderId="14" xfId="0" applyNumberFormat="1" applyFont="1" applyFill="1" applyBorder="1" applyAlignment="1" applyProtection="1">
      <alignment horizontal="right" vertical="center"/>
    </xf>
    <xf numFmtId="4" fontId="10" fillId="29" borderId="14" xfId="0" applyNumberFormat="1" applyFont="1" applyFill="1" applyBorder="1" applyAlignment="1" applyProtection="1">
      <alignment vertical="center"/>
    </xf>
    <xf numFmtId="2" fontId="10" fillId="0" borderId="14" xfId="0" applyNumberFormat="1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1" fontId="13" fillId="28" borderId="14" xfId="0" applyNumberFormat="1" applyFont="1" applyFill="1" applyBorder="1" applyAlignment="1">
      <alignment horizontal="center" vertical="center" wrapText="1"/>
    </xf>
    <xf numFmtId="2" fontId="12" fillId="28" borderId="14" xfId="0" applyNumberFormat="1" applyFont="1" applyFill="1" applyBorder="1" applyAlignment="1" applyProtection="1">
      <alignment vertical="center" wrapText="1"/>
    </xf>
    <xf numFmtId="4" fontId="12" fillId="28" borderId="14" xfId="0" applyNumberFormat="1" applyFont="1" applyFill="1" applyBorder="1" applyAlignment="1" applyProtection="1">
      <alignment vertical="center"/>
    </xf>
    <xf numFmtId="4" fontId="13" fillId="28" borderId="14" xfId="0" applyNumberFormat="1" applyFont="1" applyFill="1" applyBorder="1" applyAlignment="1" applyProtection="1">
      <alignment vertical="center"/>
    </xf>
    <xf numFmtId="4" fontId="13" fillId="28" borderId="14" xfId="0" applyNumberFormat="1" applyFont="1" applyFill="1" applyBorder="1" applyAlignment="1" applyProtection="1">
      <alignment horizontal="right" vertical="center"/>
    </xf>
    <xf numFmtId="1" fontId="11" fillId="0" borderId="14" xfId="0" applyNumberFormat="1" applyFont="1" applyFill="1" applyBorder="1" applyAlignment="1">
      <alignment horizontal="center" vertical="center"/>
    </xf>
    <xf numFmtId="4" fontId="11" fillId="0" borderId="14" xfId="171" applyNumberFormat="1" applyFont="1" applyBorder="1" applyAlignment="1">
      <alignment vertical="center"/>
    </xf>
    <xf numFmtId="1" fontId="13" fillId="28" borderId="14" xfId="0" applyNumberFormat="1" applyFont="1" applyFill="1" applyBorder="1" applyAlignment="1">
      <alignment horizontal="center" vertical="center"/>
    </xf>
    <xf numFmtId="2" fontId="12" fillId="28" borderId="14" xfId="0" applyNumberFormat="1" applyFont="1" applyFill="1" applyBorder="1" applyAlignment="1">
      <alignment vertical="center" wrapText="1"/>
    </xf>
    <xf numFmtId="2" fontId="11" fillId="0" borderId="14" xfId="0" applyNumberFormat="1" applyFont="1" applyFill="1" applyBorder="1" applyAlignment="1">
      <alignment vertical="center" wrapText="1"/>
    </xf>
    <xf numFmtId="4" fontId="11" fillId="29" borderId="14" xfId="181" applyNumberFormat="1" applyFont="1" applyFill="1" applyBorder="1" applyAlignment="1">
      <alignment vertical="center" wrapText="1"/>
    </xf>
    <xf numFmtId="2" fontId="11" fillId="0" borderId="14" xfId="0" applyNumberFormat="1" applyFont="1" applyBorder="1" applyAlignment="1">
      <alignment vertical="center" wrapText="1"/>
    </xf>
    <xf numFmtId="1" fontId="11" fillId="0" borderId="14" xfId="0" applyNumberFormat="1" applyFont="1" applyBorder="1" applyAlignment="1">
      <alignment horizontal="center" vertical="center"/>
    </xf>
    <xf numFmtId="2" fontId="13" fillId="28" borderId="14" xfId="0" applyNumberFormat="1" applyFont="1" applyFill="1" applyBorder="1" applyAlignment="1" applyProtection="1">
      <alignment vertical="center" wrapText="1"/>
      <protection hidden="1"/>
    </xf>
    <xf numFmtId="2" fontId="13" fillId="0" borderId="14" xfId="0" applyNumberFormat="1" applyFont="1" applyFill="1" applyBorder="1" applyAlignment="1" applyProtection="1">
      <alignment vertical="center" wrapText="1"/>
      <protection hidden="1"/>
    </xf>
    <xf numFmtId="4" fontId="13" fillId="0" borderId="14" xfId="0" applyNumberFormat="1" applyFont="1" applyFill="1" applyBorder="1" applyAlignment="1">
      <alignment horizontal="right" vertical="center"/>
    </xf>
    <xf numFmtId="1" fontId="11" fillId="0" borderId="14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 applyProtection="1">
      <alignment vertical="center" wrapText="1"/>
      <protection hidden="1"/>
    </xf>
    <xf numFmtId="4" fontId="13" fillId="0" borderId="14" xfId="0" applyNumberFormat="1" applyFont="1" applyFill="1" applyBorder="1" applyAlignment="1" applyProtection="1">
      <alignment horizontal="right" vertical="center" wrapText="1"/>
      <protection hidden="1"/>
    </xf>
    <xf numFmtId="2" fontId="11" fillId="0" borderId="14" xfId="172" applyNumberFormat="1" applyFont="1" applyFill="1" applyBorder="1" applyAlignment="1" applyProtection="1">
      <alignment horizontal="left" vertical="center" wrapText="1"/>
    </xf>
    <xf numFmtId="1" fontId="13" fillId="0" borderId="14" xfId="0" applyNumberFormat="1" applyFont="1" applyFill="1" applyBorder="1" applyAlignment="1" applyProtection="1">
      <alignment horizontal="center" vertical="center"/>
      <protection hidden="1"/>
    </xf>
    <xf numFmtId="1" fontId="11" fillId="0" borderId="14" xfId="0" applyNumberFormat="1" applyFont="1" applyFill="1" applyBorder="1" applyAlignment="1" applyProtection="1">
      <alignment horizontal="center" vertical="center"/>
      <protection hidden="1"/>
    </xf>
    <xf numFmtId="1" fontId="12" fillId="28" borderId="14" xfId="0" applyNumberFormat="1" applyFont="1" applyFill="1" applyBorder="1" applyAlignment="1" applyProtection="1">
      <alignment horizontal="center" vertical="center"/>
    </xf>
    <xf numFmtId="2" fontId="11" fillId="0" borderId="14" xfId="178" applyNumberFormat="1" applyFont="1" applyFill="1" applyBorder="1" applyAlignment="1">
      <alignment horizontal="left" vertical="center" wrapText="1"/>
    </xf>
    <xf numFmtId="4" fontId="11" fillId="3" borderId="14" xfId="0" applyNumberFormat="1" applyFont="1" applyFill="1" applyBorder="1" applyAlignment="1">
      <alignment horizontal="right" vertical="center" wrapText="1"/>
    </xf>
    <xf numFmtId="2" fontId="13" fillId="28" borderId="14" xfId="0" applyNumberFormat="1" applyFont="1" applyFill="1" applyBorder="1" applyAlignment="1">
      <alignment vertical="center" wrapText="1"/>
    </xf>
    <xf numFmtId="2" fontId="13" fillId="28" borderId="14" xfId="177" applyNumberFormat="1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2" fontId="0" fillId="0" borderId="0" xfId="0" applyNumberFormat="1" applyFill="1" applyBorder="1" applyAlignment="1" applyProtection="1"/>
    <xf numFmtId="39" fontId="8" fillId="3" borderId="0" xfId="0" applyNumberFormat="1" applyFont="1" applyFill="1" applyBorder="1" applyAlignment="1">
      <alignment horizontal="right" vertical="center" wrapText="1"/>
    </xf>
    <xf numFmtId="0" fontId="14" fillId="0" borderId="0" xfId="170" applyFont="1" applyBorder="1"/>
    <xf numFmtId="0" fontId="10" fillId="3" borderId="14" xfId="0" applyFont="1" applyFill="1" applyBorder="1" applyAlignment="1">
      <alignment horizontal="center" vertical="center" wrapText="1"/>
    </xf>
    <xf numFmtId="39" fontId="12" fillId="3" borderId="14" xfId="0" applyNumberFormat="1" applyFont="1" applyFill="1" applyBorder="1" applyAlignment="1">
      <alignment horizontal="right" vertical="center" wrapText="1"/>
    </xf>
    <xf numFmtId="0" fontId="11" fillId="0" borderId="14" xfId="171" applyFont="1" applyBorder="1" applyAlignment="1">
      <alignment horizontal="center" vertical="center"/>
    </xf>
    <xf numFmtId="0" fontId="11" fillId="0" borderId="14" xfId="171" applyFont="1" applyBorder="1" applyAlignment="1">
      <alignment vertical="center" wrapText="1"/>
    </xf>
    <xf numFmtId="0" fontId="13" fillId="0" borderId="14" xfId="171" applyFont="1" applyBorder="1" applyAlignment="1">
      <alignment vertical="center" wrapText="1"/>
    </xf>
    <xf numFmtId="49" fontId="11" fillId="0" borderId="14" xfId="171" applyNumberFormat="1" applyFont="1" applyBorder="1" applyAlignment="1">
      <alignment horizontal="center" vertical="center"/>
    </xf>
    <xf numFmtId="4" fontId="10" fillId="3" borderId="14" xfId="0" applyNumberFormat="1" applyFont="1" applyFill="1" applyBorder="1" applyAlignment="1">
      <alignment horizontal="right" vertical="center" wrapText="1"/>
    </xf>
    <xf numFmtId="4" fontId="54" fillId="0" borderId="0" xfId="171" applyNumberFormat="1" applyBorder="1" applyAlignment="1">
      <alignment vertical="center"/>
    </xf>
    <xf numFmtId="0" fontId="10" fillId="3" borderId="16" xfId="0" applyFont="1" applyFill="1" applyBorder="1" applyAlignment="1">
      <alignment vertical="center" wrapText="1"/>
    </xf>
    <xf numFmtId="4" fontId="10" fillId="3" borderId="14" xfId="0" applyNumberFormat="1" applyFont="1" applyFill="1" applyBorder="1" applyAlignment="1">
      <alignment vertical="center" wrapText="1"/>
    </xf>
    <xf numFmtId="1" fontId="11" fillId="0" borderId="17" xfId="0" applyNumberFormat="1" applyFont="1" applyBorder="1" applyAlignment="1">
      <alignment horizontal="center" vertical="center"/>
    </xf>
    <xf numFmtId="0" fontId="11" fillId="3" borderId="14" xfId="0" applyFont="1" applyFill="1" applyBorder="1" applyAlignment="1">
      <alignment vertical="center" wrapText="1"/>
    </xf>
    <xf numFmtId="4" fontId="13" fillId="28" borderId="14" xfId="172" applyNumberFormat="1" applyFont="1" applyFill="1" applyBorder="1" applyAlignment="1" applyProtection="1">
      <alignment horizontal="right" vertical="center" wrapText="1"/>
    </xf>
    <xf numFmtId="0" fontId="10" fillId="3" borderId="18" xfId="0" applyFont="1" applyFill="1" applyBorder="1" applyAlignment="1">
      <alignment vertical="center" wrapText="1"/>
    </xf>
    <xf numFmtId="4" fontId="12" fillId="28" borderId="14" xfId="0" applyNumberFormat="1" applyFont="1" applyFill="1" applyBorder="1" applyAlignment="1">
      <alignment horizontal="right" vertical="center"/>
    </xf>
    <xf numFmtId="4" fontId="12" fillId="0" borderId="14" xfId="0" applyNumberFormat="1" applyFont="1" applyFill="1" applyBorder="1" applyAlignment="1">
      <alignment horizontal="right" vertical="center"/>
    </xf>
    <xf numFmtId="4" fontId="10" fillId="0" borderId="14" xfId="0" applyNumberFormat="1" applyFont="1" applyFill="1" applyBorder="1" applyAlignment="1">
      <alignment horizontal="right" vertical="center"/>
    </xf>
    <xf numFmtId="4" fontId="11" fillId="3" borderId="15" xfId="0" applyNumberFormat="1" applyFont="1" applyFill="1" applyBorder="1" applyAlignment="1">
      <alignment horizontal="right" vertical="center" wrapText="1"/>
    </xf>
    <xf numFmtId="39" fontId="57" fillId="3" borderId="0" xfId="0" applyNumberFormat="1" applyFont="1" applyFill="1" applyBorder="1" applyAlignment="1">
      <alignment horizontal="right" vertical="center" wrapText="1"/>
    </xf>
    <xf numFmtId="176" fontId="12" fillId="28" borderId="14" xfId="0" applyNumberFormat="1" applyFont="1" applyFill="1" applyBorder="1" applyAlignment="1">
      <alignment horizontal="right" vertical="center"/>
    </xf>
    <xf numFmtId="176" fontId="12" fillId="0" borderId="14" xfId="0" applyNumberFormat="1" applyFont="1" applyFill="1" applyBorder="1" applyAlignment="1">
      <alignment horizontal="right" vertical="center"/>
    </xf>
    <xf numFmtId="176" fontId="10" fillId="0" borderId="14" xfId="0" applyNumberFormat="1" applyFont="1" applyFill="1" applyBorder="1" applyAlignment="1">
      <alignment horizontal="right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49" fontId="13" fillId="0" borderId="14" xfId="0" applyNumberFormat="1" applyFont="1" applyBorder="1" applyAlignment="1">
      <alignment horizontal="center" vertical="center" wrapText="1"/>
    </xf>
    <xf numFmtId="176" fontId="11" fillId="0" borderId="14" xfId="153" applyNumberFormat="1" applyFont="1" applyBorder="1" applyAlignment="1">
      <alignment horizontal="left" vertical="center" wrapText="1"/>
    </xf>
    <xf numFmtId="176" fontId="11" fillId="0" borderId="14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horizontal="left" vertical="center" wrapText="1"/>
    </xf>
    <xf numFmtId="49" fontId="13" fillId="0" borderId="14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left" vertical="center" wrapText="1"/>
    </xf>
    <xf numFmtId="3" fontId="11" fillId="0" borderId="14" xfId="0" applyNumberFormat="1" applyFont="1" applyBorder="1" applyAlignment="1">
      <alignment vertical="center" wrapText="1"/>
    </xf>
    <xf numFmtId="0" fontId="11" fillId="0" borderId="14" xfId="153" applyFont="1" applyBorder="1" applyAlignment="1">
      <alignment horizontal="left" vertical="center" wrapText="1"/>
    </xf>
    <xf numFmtId="0" fontId="48" fillId="0" borderId="0" xfId="0" applyFont="1"/>
    <xf numFmtId="176" fontId="11" fillId="0" borderId="14" xfId="153" applyNumberFormat="1" applyFont="1" applyBorder="1" applyAlignment="1">
      <alignment vertical="center" wrapText="1"/>
    </xf>
    <xf numFmtId="176" fontId="11" fillId="0" borderId="14" xfId="154" applyNumberFormat="1" applyFont="1" applyBorder="1" applyAlignment="1">
      <alignment horizontal="left" vertical="center" wrapText="1"/>
    </xf>
    <xf numFmtId="49" fontId="13" fillId="29" borderId="14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4" fontId="11" fillId="0" borderId="14" xfId="137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horizontal="right" vertical="center"/>
    </xf>
    <xf numFmtId="4" fontId="13" fillId="0" borderId="14" xfId="0" applyNumberFormat="1" applyFont="1" applyBorder="1" applyAlignment="1">
      <alignment horizontal="right" vertical="center"/>
    </xf>
    <xf numFmtId="4" fontId="11" fillId="0" borderId="14" xfId="138" applyNumberFormat="1" applyFont="1" applyBorder="1" applyAlignment="1">
      <alignment vertical="center"/>
    </xf>
    <xf numFmtId="0" fontId="11" fillId="0" borderId="14" xfId="181" applyFont="1" applyBorder="1" applyAlignment="1">
      <alignment vertical="center" wrapText="1"/>
    </xf>
    <xf numFmtId="0" fontId="11" fillId="0" borderId="14" xfId="181" applyFont="1" applyBorder="1" applyAlignment="1">
      <alignment horizontal="center" vertical="center"/>
    </xf>
    <xf numFmtId="4" fontId="13" fillId="3" borderId="14" xfId="0" applyNumberFormat="1" applyFont="1" applyFill="1" applyBorder="1" applyAlignment="1">
      <alignment horizontal="right" vertical="center" wrapText="1"/>
    </xf>
    <xf numFmtId="0" fontId="11" fillId="0" borderId="14" xfId="139" applyFont="1" applyBorder="1" applyAlignment="1">
      <alignment vertical="center" wrapText="1"/>
    </xf>
    <xf numFmtId="0" fontId="11" fillId="0" borderId="14" xfId="139" applyFont="1" applyBorder="1" applyAlignment="1">
      <alignment horizontal="left" vertical="center" wrapText="1"/>
    </xf>
    <xf numFmtId="0" fontId="11" fillId="0" borderId="14" xfId="138" applyFont="1" applyBorder="1" applyAlignment="1">
      <alignment vertical="center" wrapText="1"/>
    </xf>
    <xf numFmtId="0" fontId="13" fillId="0" borderId="14" xfId="138" applyFont="1" applyBorder="1" applyAlignment="1">
      <alignment vertical="center" wrapText="1"/>
    </xf>
    <xf numFmtId="0" fontId="51" fillId="0" borderId="0" xfId="0" applyFont="1"/>
    <xf numFmtId="4" fontId="10" fillId="3" borderId="15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/>
    </xf>
    <xf numFmtId="2" fontId="12" fillId="0" borderId="0" xfId="0" applyNumberFormat="1" applyFont="1" applyBorder="1" applyAlignment="1">
      <alignment horizontal="left" vertical="center" wrapText="1"/>
    </xf>
    <xf numFmtId="2" fontId="12" fillId="28" borderId="18" xfId="0" applyNumberFormat="1" applyFont="1" applyFill="1" applyBorder="1" applyAlignment="1" applyProtection="1">
      <alignment horizontal="center" vertical="center" wrapText="1"/>
    </xf>
    <xf numFmtId="2" fontId="12" fillId="0" borderId="18" xfId="0" applyNumberFormat="1" applyFont="1" applyBorder="1" applyAlignment="1">
      <alignment horizontal="left" vertical="center" wrapText="1"/>
    </xf>
    <xf numFmtId="2" fontId="10" fillId="0" borderId="18" xfId="0" applyNumberFormat="1" applyFont="1" applyBorder="1" applyAlignment="1">
      <alignment horizontal="left" vertical="center" wrapText="1"/>
    </xf>
    <xf numFmtId="2" fontId="12" fillId="0" borderId="18" xfId="0" applyNumberFormat="1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1" fillId="0" borderId="18" xfId="138" applyFont="1" applyBorder="1" applyAlignment="1">
      <alignment vertical="center" wrapText="1"/>
    </xf>
    <xf numFmtId="0" fontId="12" fillId="3" borderId="19" xfId="0" applyFont="1" applyFill="1" applyBorder="1" applyAlignment="1">
      <alignment horizontal="left" vertical="center" wrapText="1"/>
    </xf>
    <xf numFmtId="2" fontId="10" fillId="0" borderId="18" xfId="0" applyNumberFormat="1" applyFont="1" applyBorder="1" applyAlignment="1">
      <alignment vertical="center" wrapText="1"/>
    </xf>
    <xf numFmtId="2" fontId="11" fillId="0" borderId="16" xfId="0" applyNumberFormat="1" applyFont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10" fillId="0" borderId="1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2" fontId="12" fillId="28" borderId="18" xfId="0" applyNumberFormat="1" applyFont="1" applyFill="1" applyBorder="1" applyAlignment="1" applyProtection="1">
      <alignment vertical="center" wrapText="1"/>
    </xf>
    <xf numFmtId="2" fontId="11" fillId="0" borderId="18" xfId="0" applyNumberFormat="1" applyFont="1" applyFill="1" applyBorder="1" applyAlignment="1">
      <alignment horizontal="left" vertical="center" wrapText="1"/>
    </xf>
    <xf numFmtId="2" fontId="11" fillId="0" borderId="18" xfId="0" applyNumberFormat="1" applyFont="1" applyBorder="1" applyAlignment="1">
      <alignment horizontal="left" vertical="center" wrapText="1"/>
    </xf>
    <xf numFmtId="2" fontId="12" fillId="28" borderId="18" xfId="0" applyNumberFormat="1" applyFont="1" applyFill="1" applyBorder="1" applyAlignment="1">
      <alignment vertical="center" wrapText="1"/>
    </xf>
    <xf numFmtId="2" fontId="10" fillId="0" borderId="20" xfId="173" applyNumberFormat="1" applyFont="1" applyBorder="1" applyAlignment="1">
      <alignment vertical="center" wrapText="1"/>
    </xf>
    <xf numFmtId="4" fontId="11" fillId="29" borderId="20" xfId="181" applyNumberFormat="1" applyFont="1" applyFill="1" applyBorder="1" applyAlignment="1">
      <alignment vertical="center" wrapText="1"/>
    </xf>
    <xf numFmtId="176" fontId="10" fillId="0" borderId="20" xfId="0" applyNumberFormat="1" applyFont="1" applyFill="1" applyBorder="1" applyAlignment="1">
      <alignment horizontal="right" vertical="center"/>
    </xf>
    <xf numFmtId="4" fontId="11" fillId="29" borderId="20" xfId="0" applyNumberFormat="1" applyFont="1" applyFill="1" applyBorder="1" applyAlignment="1" applyProtection="1">
      <alignment vertical="center"/>
    </xf>
    <xf numFmtId="39" fontId="67" fillId="30" borderId="27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0" fillId="0" borderId="0" xfId="0"/>
    <xf numFmtId="4" fontId="0" fillId="0" borderId="0" xfId="0" applyNumberFormat="1"/>
    <xf numFmtId="0" fontId="60" fillId="0" borderId="0" xfId="0" applyFont="1"/>
    <xf numFmtId="49" fontId="13" fillId="0" borderId="17" xfId="0" applyNumberFormat="1" applyFont="1" applyBorder="1" applyAlignment="1">
      <alignment horizontal="center" vertical="center" wrapText="1"/>
    </xf>
    <xf numFmtId="0" fontId="11" fillId="0" borderId="14" xfId="137" applyFont="1" applyBorder="1" applyAlignment="1">
      <alignment vertical="center" wrapText="1"/>
    </xf>
    <xf numFmtId="4" fontId="11" fillId="0" borderId="14" xfId="137" applyNumberFormat="1" applyFont="1" applyBorder="1" applyAlignment="1">
      <alignment vertical="center"/>
    </xf>
    <xf numFmtId="2" fontId="10" fillId="0" borderId="14" xfId="0" applyNumberFormat="1" applyFont="1" applyBorder="1" applyAlignment="1">
      <alignment horizontal="right" vertical="center"/>
    </xf>
    <xf numFmtId="2" fontId="11" fillId="0" borderId="14" xfId="138" applyNumberFormat="1" applyFont="1" applyBorder="1" applyAlignment="1">
      <alignment vertical="center"/>
    </xf>
    <xf numFmtId="2" fontId="10" fillId="0" borderId="14" xfId="0" applyNumberFormat="1" applyFont="1" applyBorder="1" applyAlignment="1">
      <alignment vertical="center"/>
    </xf>
    <xf numFmtId="49" fontId="13" fillId="0" borderId="14" xfId="173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right" vertical="center"/>
    </xf>
    <xf numFmtId="176" fontId="13" fillId="0" borderId="14" xfId="0" applyNumberFormat="1" applyFont="1" applyBorder="1" applyAlignment="1">
      <alignment vertical="center"/>
    </xf>
    <xf numFmtId="176" fontId="11" fillId="0" borderId="14" xfId="0" applyNumberFormat="1" applyFont="1" applyBorder="1" applyAlignment="1">
      <alignment horizontal="right" vertical="center"/>
    </xf>
    <xf numFmtId="4" fontId="11" fillId="0" borderId="14" xfId="173" applyNumberFormat="1" applyFont="1" applyFill="1" applyBorder="1" applyAlignment="1" applyProtection="1">
      <alignment vertical="center"/>
    </xf>
    <xf numFmtId="49" fontId="11" fillId="0" borderId="14" xfId="173" applyNumberFormat="1" applyFont="1" applyBorder="1" applyAlignment="1">
      <alignment horizontal="center" vertical="center"/>
    </xf>
    <xf numFmtId="0" fontId="11" fillId="0" borderId="14" xfId="173" applyFont="1" applyBorder="1" applyAlignment="1">
      <alignment vertical="center" wrapText="1"/>
    </xf>
    <xf numFmtId="4" fontId="11" fillId="0" borderId="14" xfId="138" applyNumberFormat="1" applyFont="1" applyBorder="1" applyAlignment="1">
      <alignment vertical="center" wrapText="1"/>
    </xf>
    <xf numFmtId="0" fontId="11" fillId="0" borderId="14" xfId="0" applyNumberFormat="1" applyFont="1" applyFill="1" applyBorder="1" applyAlignment="1" applyProtection="1">
      <alignment vertical="center" wrapText="1"/>
    </xf>
    <xf numFmtId="49" fontId="13" fillId="0" borderId="14" xfId="171" applyNumberFormat="1" applyFont="1" applyBorder="1" applyAlignment="1">
      <alignment horizontal="center" vertical="center"/>
    </xf>
    <xf numFmtId="4" fontId="13" fillId="0" borderId="14" xfId="171" applyNumberFormat="1" applyFont="1" applyBorder="1" applyAlignment="1">
      <alignment vertical="center"/>
    </xf>
    <xf numFmtId="0" fontId="13" fillId="0" borderId="14" xfId="171" applyFont="1" applyBorder="1" applyAlignment="1">
      <alignment horizontal="center" vertical="center"/>
    </xf>
    <xf numFmtId="4" fontId="13" fillId="0" borderId="14" xfId="0" quotePrefix="1" applyNumberFormat="1" applyFont="1" applyBorder="1" applyAlignment="1">
      <alignment vertical="center" wrapText="1"/>
    </xf>
    <xf numFmtId="0" fontId="11" fillId="0" borderId="14" xfId="0" quotePrefix="1" applyFont="1" applyBorder="1" applyAlignment="1">
      <alignment horizontal="center" vertical="center" wrapText="1"/>
    </xf>
    <xf numFmtId="2" fontId="11" fillId="0" borderId="14" xfId="0" quotePrefix="1" applyNumberFormat="1" applyFont="1" applyBorder="1" applyAlignment="1">
      <alignment vertical="center" wrapText="1"/>
    </xf>
    <xf numFmtId="0" fontId="13" fillId="0" borderId="14" xfId="173" applyFont="1" applyBorder="1" applyAlignment="1">
      <alignment horizontal="left" vertical="center" wrapText="1"/>
    </xf>
    <xf numFmtId="0" fontId="11" fillId="0" borderId="14" xfId="174" quotePrefix="1" applyFont="1" applyBorder="1" applyAlignment="1">
      <alignment horizontal="center" vertical="center" wrapText="1"/>
    </xf>
    <xf numFmtId="0" fontId="11" fillId="0" borderId="14" xfId="173" applyFont="1" applyBorder="1" applyAlignment="1">
      <alignment horizontal="left" vertical="center" wrapText="1"/>
    </xf>
    <xf numFmtId="0" fontId="11" fillId="0" borderId="14" xfId="0" applyNumberFormat="1" applyFont="1" applyFill="1" applyBorder="1" applyAlignment="1" applyProtection="1">
      <alignment vertical="center"/>
    </xf>
    <xf numFmtId="0" fontId="11" fillId="0" borderId="14" xfId="173" applyNumberFormat="1" applyFont="1" applyFill="1" applyBorder="1" applyAlignment="1" applyProtection="1">
      <alignment vertical="center"/>
    </xf>
    <xf numFmtId="4" fontId="13" fillId="0" borderId="14" xfId="173" applyNumberFormat="1" applyFont="1" applyFill="1" applyBorder="1" applyAlignment="1">
      <alignment horizontal="right" vertical="center"/>
    </xf>
    <xf numFmtId="4" fontId="11" fillId="0" borderId="14" xfId="173" applyNumberFormat="1" applyFont="1" applyFill="1" applyBorder="1" applyAlignment="1">
      <alignment horizontal="right" vertical="center"/>
    </xf>
    <xf numFmtId="4" fontId="11" fillId="0" borderId="14" xfId="173" applyNumberFormat="1" applyFont="1" applyBorder="1" applyAlignment="1">
      <alignment horizontal="right" vertical="center"/>
    </xf>
    <xf numFmtId="4" fontId="11" fillId="0" borderId="14" xfId="137" applyNumberFormat="1" applyFont="1" applyBorder="1" applyAlignment="1">
      <alignment horizontal="center" vertical="center"/>
    </xf>
    <xf numFmtId="4" fontId="13" fillId="0" borderId="14" xfId="137" applyNumberFormat="1" applyFont="1" applyBorder="1" applyAlignment="1">
      <alignment vertical="center" wrapText="1"/>
    </xf>
    <xf numFmtId="4" fontId="13" fillId="0" borderId="14" xfId="138" applyNumberFormat="1" applyFont="1" applyBorder="1" applyAlignment="1">
      <alignment vertical="center"/>
    </xf>
    <xf numFmtId="49" fontId="13" fillId="0" borderId="14" xfId="173" applyNumberFormat="1" applyFont="1" applyFill="1" applyBorder="1" applyAlignment="1" applyProtection="1">
      <alignment horizontal="center" vertical="center"/>
    </xf>
    <xf numFmtId="0" fontId="13" fillId="0" borderId="14" xfId="173" applyFont="1" applyBorder="1" applyAlignment="1">
      <alignment vertical="center" wrapText="1"/>
    </xf>
    <xf numFmtId="39" fontId="10" fillId="3" borderId="0" xfId="0" applyNumberFormat="1" applyFont="1" applyFill="1" applyBorder="1" applyAlignment="1">
      <alignment horizontal="right" vertical="center" wrapText="1"/>
    </xf>
    <xf numFmtId="39" fontId="10" fillId="3" borderId="21" xfId="0" applyNumberFormat="1" applyFont="1" applyFill="1" applyBorder="1" applyAlignment="1">
      <alignment horizontal="right" vertical="center" wrapText="1"/>
    </xf>
    <xf numFmtId="4" fontId="11" fillId="0" borderId="14" xfId="141" applyNumberFormat="1" applyFont="1" applyBorder="1" applyAlignment="1">
      <alignment vertical="center"/>
    </xf>
    <xf numFmtId="4" fontId="13" fillId="0" borderId="14" xfId="141" applyNumberFormat="1" applyFont="1" applyBorder="1" applyAlignment="1">
      <alignment vertical="center"/>
    </xf>
    <xf numFmtId="176" fontId="61" fillId="0" borderId="14" xfId="153" applyNumberFormat="1" applyFont="1" applyBorder="1" applyAlignment="1">
      <alignment horizontal="left" vertical="center" wrapText="1"/>
    </xf>
    <xf numFmtId="0" fontId="11" fillId="0" borderId="14" xfId="141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14" xfId="141" applyFont="1" applyBorder="1" applyAlignment="1">
      <alignment vertical="center" wrapText="1"/>
    </xf>
    <xf numFmtId="0" fontId="11" fillId="0" borderId="14" xfId="141" applyFont="1" applyBorder="1" applyAlignment="1">
      <alignment horizontal="center" vertical="center"/>
    </xf>
    <xf numFmtId="0" fontId="13" fillId="0" borderId="14" xfId="141" applyFont="1" applyBorder="1" applyAlignment="1">
      <alignment horizontal="center" vertical="center"/>
    </xf>
    <xf numFmtId="4" fontId="68" fillId="0" borderId="14" xfId="0" applyNumberFormat="1" applyFont="1" applyFill="1" applyBorder="1" applyAlignment="1" applyProtection="1">
      <alignment vertical="center"/>
    </xf>
    <xf numFmtId="2" fontId="12" fillId="0" borderId="14" xfId="0" applyNumberFormat="1" applyFont="1" applyBorder="1" applyAlignment="1">
      <alignment horizontal="left" vertical="center" wrapText="1"/>
    </xf>
    <xf numFmtId="0" fontId="11" fillId="0" borderId="0" xfId="138" applyFont="1" applyBorder="1" applyAlignment="1">
      <alignment vertical="center" wrapText="1"/>
    </xf>
    <xf numFmtId="176" fontId="13" fillId="0" borderId="14" xfId="0" applyNumberFormat="1" applyFont="1" applyFill="1" applyBorder="1" applyAlignment="1">
      <alignment horizontal="right" vertical="center"/>
    </xf>
    <xf numFmtId="0" fontId="10" fillId="3" borderId="20" xfId="0" applyFont="1" applyFill="1" applyBorder="1" applyAlignment="1">
      <alignment vertical="center" wrapText="1"/>
    </xf>
    <xf numFmtId="4" fontId="11" fillId="3" borderId="22" xfId="0" applyNumberFormat="1" applyFont="1" applyFill="1" applyBorder="1" applyAlignment="1">
      <alignment horizontal="right" vertical="center" wrapText="1"/>
    </xf>
    <xf numFmtId="2" fontId="10" fillId="0" borderId="14" xfId="173" applyNumberFormat="1" applyFont="1" applyBorder="1" applyAlignment="1">
      <alignment vertical="center" wrapText="1"/>
    </xf>
    <xf numFmtId="4" fontId="11" fillId="3" borderId="20" xfId="0" applyNumberFormat="1" applyFont="1" applyFill="1" applyBorder="1" applyAlignment="1">
      <alignment horizontal="right" vertical="center" wrapText="1"/>
    </xf>
    <xf numFmtId="4" fontId="11" fillId="29" borderId="23" xfId="181" applyNumberFormat="1" applyFont="1" applyFill="1" applyBorder="1" applyAlignment="1">
      <alignment vertical="center" wrapText="1"/>
    </xf>
    <xf numFmtId="39" fontId="11" fillId="3" borderId="15" xfId="0" applyNumberFormat="1" applyFont="1" applyFill="1" applyBorder="1" applyAlignment="1">
      <alignment horizontal="right" vertical="center" wrapText="1"/>
    </xf>
    <xf numFmtId="4" fontId="11" fillId="0" borderId="14" xfId="171" applyNumberFormat="1" applyFont="1" applyFill="1" applyBorder="1" applyAlignment="1">
      <alignment vertical="center"/>
    </xf>
    <xf numFmtId="49" fontId="11" fillId="0" borderId="14" xfId="137" applyNumberFormat="1" applyFont="1" applyBorder="1" applyAlignment="1">
      <alignment horizontal="center" vertical="center"/>
    </xf>
    <xf numFmtId="187" fontId="15" fillId="0" borderId="0" xfId="177" applyNumberFormat="1" applyFont="1"/>
    <xf numFmtId="4" fontId="69" fillId="0" borderId="0" xfId="175" applyNumberFormat="1" applyFont="1" applyFill="1" applyBorder="1" applyAlignment="1" applyProtection="1"/>
    <xf numFmtId="4" fontId="69" fillId="0" borderId="0" xfId="173" applyNumberFormat="1" applyFont="1" applyFill="1" applyBorder="1" applyAlignment="1" applyProtection="1"/>
    <xf numFmtId="176" fontId="68" fillId="0" borderId="14" xfId="178" applyNumberFormat="1" applyFont="1" applyBorder="1" applyAlignment="1">
      <alignment vertical="center"/>
    </xf>
    <xf numFmtId="0" fontId="51" fillId="0" borderId="0" xfId="0" applyFont="1" applyAlignment="1">
      <alignment horizontal="center" vertical="center" wrapText="1"/>
    </xf>
    <xf numFmtId="0" fontId="62" fillId="29" borderId="0" xfId="0" applyFont="1" applyFill="1"/>
    <xf numFmtId="49" fontId="51" fillId="29" borderId="14" xfId="0" applyNumberFormat="1" applyFont="1" applyFill="1" applyBorder="1" applyAlignment="1">
      <alignment horizontal="center" vertical="center"/>
    </xf>
    <xf numFmtId="0" fontId="51" fillId="29" borderId="14" xfId="0" applyFont="1" applyFill="1" applyBorder="1" applyAlignment="1">
      <alignment horizontal="left" vertical="center" wrapText="1"/>
    </xf>
    <xf numFmtId="0" fontId="13" fillId="31" borderId="14" xfId="92" applyFont="1" applyFill="1" applyBorder="1" applyAlignment="1">
      <alignment horizontal="left" vertical="center" wrapText="1"/>
    </xf>
    <xf numFmtId="4" fontId="51" fillId="31" borderId="14" xfId="0" applyNumberFormat="1" applyFont="1" applyFill="1" applyBorder="1" applyAlignment="1">
      <alignment horizontal="right" vertical="center" wrapText="1"/>
    </xf>
    <xf numFmtId="4" fontId="51" fillId="31" borderId="14" xfId="153" applyNumberFormat="1" applyFont="1" applyFill="1" applyBorder="1" applyAlignment="1">
      <alignment horizontal="right" vertical="center"/>
    </xf>
    <xf numFmtId="0" fontId="10" fillId="0" borderId="14" xfId="0" applyFont="1" applyBorder="1" applyAlignment="1">
      <alignment horizontal="left" vertical="center" wrapText="1"/>
    </xf>
    <xf numFmtId="4" fontId="62" fillId="29" borderId="14" xfId="0" applyNumberFormat="1" applyFont="1" applyFill="1" applyBorder="1" applyAlignment="1">
      <alignment horizontal="right" vertical="center" wrapText="1"/>
    </xf>
    <xf numFmtId="4" fontId="62" fillId="29" borderId="14" xfId="153" applyNumberFormat="1" applyFont="1" applyFill="1" applyBorder="1" applyAlignment="1">
      <alignment horizontal="right" vertical="center"/>
    </xf>
    <xf numFmtId="0" fontId="12" fillId="31" borderId="14" xfId="0" applyFont="1" applyFill="1" applyBorder="1" applyAlignment="1">
      <alignment horizontal="center" vertical="center"/>
    </xf>
    <xf numFmtId="0" fontId="11" fillId="0" borderId="14" xfId="92" applyFont="1" applyBorder="1" applyAlignment="1">
      <alignment horizontal="left" vertical="center" wrapText="1"/>
    </xf>
    <xf numFmtId="0" fontId="12" fillId="31" borderId="14" xfId="0" applyFont="1" applyFill="1" applyBorder="1" applyAlignment="1">
      <alignment horizontal="left" vertical="center" wrapText="1"/>
    </xf>
    <xf numFmtId="0" fontId="13" fillId="31" borderId="14" xfId="182" applyFont="1" applyFill="1" applyBorder="1" applyAlignment="1">
      <alignment horizontal="left" vertical="center" wrapText="1"/>
    </xf>
    <xf numFmtId="0" fontId="70" fillId="0" borderId="14" xfId="0" applyFont="1" applyBorder="1" applyAlignment="1">
      <alignment horizontal="left" vertical="center" wrapText="1"/>
    </xf>
    <xf numFmtId="0" fontId="13" fillId="31" borderId="14" xfId="0" applyFont="1" applyFill="1" applyBorder="1" applyAlignment="1">
      <alignment horizontal="left" vertical="center" wrapText="1"/>
    </xf>
    <xf numFmtId="49" fontId="48" fillId="0" borderId="0" xfId="0" applyNumberFormat="1" applyFont="1" applyAlignment="1">
      <alignment horizontal="center"/>
    </xf>
    <xf numFmtId="0" fontId="15" fillId="0" borderId="0" xfId="0" applyFont="1" applyAlignment="1">
      <alignment horizontal="left" wrapText="1"/>
    </xf>
    <xf numFmtId="49" fontId="13" fillId="32" borderId="14" xfId="0" applyNumberFormat="1" applyFont="1" applyFill="1" applyBorder="1" applyAlignment="1">
      <alignment horizontal="center" vertical="center"/>
    </xf>
    <xf numFmtId="0" fontId="13" fillId="32" borderId="14" xfId="0" applyFont="1" applyFill="1" applyBorder="1" applyAlignment="1">
      <alignment horizontal="center" vertical="center" wrapText="1"/>
    </xf>
    <xf numFmtId="176" fontId="13" fillId="32" borderId="14" xfId="0" applyNumberFormat="1" applyFont="1" applyFill="1" applyBorder="1" applyAlignment="1">
      <alignment vertical="center" wrapText="1"/>
    </xf>
    <xf numFmtId="49" fontId="13" fillId="32" borderId="14" xfId="0" applyNumberFormat="1" applyFont="1" applyFill="1" applyBorder="1" applyAlignment="1">
      <alignment horizontal="center" vertical="center" wrapText="1"/>
    </xf>
    <xf numFmtId="3" fontId="13" fillId="32" borderId="14" xfId="0" applyNumberFormat="1" applyFont="1" applyFill="1" applyBorder="1" applyAlignment="1">
      <alignment horizontal="center" vertical="center" wrapText="1"/>
    </xf>
    <xf numFmtId="2" fontId="13" fillId="32" borderId="14" xfId="0" applyNumberFormat="1" applyFont="1" applyFill="1" applyBorder="1" applyAlignment="1">
      <alignment horizontal="center" vertical="center" wrapText="1"/>
    </xf>
    <xf numFmtId="0" fontId="13" fillId="32" borderId="14" xfId="0" applyFont="1" applyFill="1" applyBorder="1" applyAlignment="1">
      <alignment horizontal="center" vertical="center"/>
    </xf>
    <xf numFmtId="176" fontId="13" fillId="32" borderId="14" xfId="0" applyNumberFormat="1" applyFont="1" applyFill="1" applyBorder="1" applyAlignment="1">
      <alignment vertical="center"/>
    </xf>
    <xf numFmtId="176" fontId="13" fillId="32" borderId="14" xfId="0" applyNumberFormat="1" applyFont="1" applyFill="1" applyBorder="1" applyAlignment="1">
      <alignment horizontal="right" vertical="center" wrapText="1"/>
    </xf>
    <xf numFmtId="176" fontId="13" fillId="32" borderId="14" xfId="153" applyNumberFormat="1" applyFont="1" applyFill="1" applyBorder="1" applyAlignment="1">
      <alignment horizontal="left" vertical="center" wrapText="1"/>
    </xf>
    <xf numFmtId="0" fontId="11" fillId="32" borderId="14" xfId="0" applyFont="1" applyFill="1" applyBorder="1" applyAlignment="1">
      <alignment horizontal="center" vertical="center"/>
    </xf>
    <xf numFmtId="0" fontId="13" fillId="32" borderId="14" xfId="0" applyFont="1" applyFill="1" applyBorder="1" applyAlignment="1">
      <alignment vertical="center" wrapText="1"/>
    </xf>
    <xf numFmtId="49" fontId="13" fillId="31" borderId="14" xfId="0" applyNumberFormat="1" applyFont="1" applyFill="1" applyBorder="1" applyAlignment="1">
      <alignment horizontal="center" vertical="center"/>
    </xf>
    <xf numFmtId="4" fontId="15" fillId="0" borderId="14" xfId="141" applyNumberFormat="1" applyFont="1" applyBorder="1" applyAlignment="1">
      <alignment vertical="center"/>
    </xf>
    <xf numFmtId="4" fontId="11" fillId="3" borderId="24" xfId="0" applyNumberFormat="1" applyFont="1" applyFill="1" applyBorder="1" applyAlignment="1">
      <alignment horizontal="right" vertical="center" wrapText="1"/>
    </xf>
    <xf numFmtId="4" fontId="11" fillId="3" borderId="25" xfId="0" applyNumberFormat="1" applyFont="1" applyFill="1" applyBorder="1" applyAlignment="1">
      <alignment horizontal="right" vertical="center" wrapText="1"/>
    </xf>
    <xf numFmtId="4" fontId="9" fillId="0" borderId="14" xfId="0" quotePrefix="1" applyNumberFormat="1" applyFont="1" applyBorder="1" applyAlignment="1">
      <alignment vertical="center" wrapText="1"/>
    </xf>
    <xf numFmtId="0" fontId="9" fillId="0" borderId="14" xfId="180" quotePrefix="1" applyFont="1" applyBorder="1" applyAlignment="1">
      <alignment vertical="center" wrapText="1"/>
    </xf>
    <xf numFmtId="4" fontId="11" fillId="29" borderId="14" xfId="0" applyNumberFormat="1" applyFont="1" applyFill="1" applyBorder="1" applyAlignment="1">
      <alignment vertical="center"/>
    </xf>
    <xf numFmtId="4" fontId="11" fillId="29" borderId="14" xfId="0" applyNumberFormat="1" applyFont="1" applyFill="1" applyBorder="1" applyAlignment="1">
      <alignment horizontal="right" vertical="center"/>
    </xf>
    <xf numFmtId="4" fontId="10" fillId="29" borderId="14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2" fontId="11" fillId="0" borderId="14" xfId="0" applyNumberFormat="1" applyFont="1" applyBorder="1" applyAlignment="1" applyProtection="1">
      <alignment vertical="center" wrapText="1"/>
      <protection hidden="1"/>
    </xf>
    <xf numFmtId="0" fontId="12" fillId="3" borderId="14" xfId="0" applyFont="1" applyFill="1" applyBorder="1" applyAlignment="1">
      <alignment vertical="center" wrapText="1"/>
    </xf>
    <xf numFmtId="4" fontId="12" fillId="3" borderId="14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right" vertical="center" wrapText="1"/>
    </xf>
    <xf numFmtId="49" fontId="45" fillId="33" borderId="14" xfId="0" applyNumberFormat="1" applyFont="1" applyFill="1" applyBorder="1" applyAlignment="1">
      <alignment horizontal="center" vertical="center" wrapText="1"/>
    </xf>
    <xf numFmtId="0" fontId="45" fillId="33" borderId="14" xfId="0" applyFont="1" applyFill="1" applyBorder="1" applyAlignment="1">
      <alignment horizontal="center" vertical="center" wrapText="1"/>
    </xf>
    <xf numFmtId="0" fontId="63" fillId="33" borderId="14" xfId="0" applyFont="1" applyFill="1" applyBorder="1" applyAlignment="1">
      <alignment horizontal="center" vertical="center" wrapText="1"/>
    </xf>
    <xf numFmtId="2" fontId="45" fillId="33" borderId="14" xfId="0" applyNumberFormat="1" applyFont="1" applyFill="1" applyBorder="1" applyAlignment="1">
      <alignment horizontal="center" vertical="center" wrapText="1"/>
    </xf>
    <xf numFmtId="49" fontId="51" fillId="31" borderId="14" xfId="0" applyNumberFormat="1" applyFont="1" applyFill="1" applyBorder="1" applyAlignment="1">
      <alignment horizontal="center" vertical="center"/>
    </xf>
    <xf numFmtId="4" fontId="51" fillId="31" borderId="14" xfId="0" applyNumberFormat="1" applyFont="1" applyFill="1" applyBorder="1" applyAlignment="1">
      <alignment horizontal="right" vertical="center"/>
    </xf>
    <xf numFmtId="0" fontId="64" fillId="31" borderId="14" xfId="0" applyFont="1" applyFill="1" applyBorder="1" applyAlignment="1">
      <alignment horizontal="center" vertical="center"/>
    </xf>
    <xf numFmtId="0" fontId="63" fillId="29" borderId="14" xfId="0" applyFont="1" applyFill="1" applyBorder="1" applyAlignment="1">
      <alignment horizontal="center" vertical="center"/>
    </xf>
    <xf numFmtId="4" fontId="62" fillId="0" borderId="14" xfId="0" applyNumberFormat="1" applyFont="1" applyBorder="1" applyAlignment="1">
      <alignment horizontal="right" vertical="center"/>
    </xf>
    <xf numFmtId="4" fontId="71" fillId="29" borderId="14" xfId="0" applyNumberFormat="1" applyFont="1" applyFill="1" applyBorder="1" applyAlignment="1">
      <alignment horizontal="right" vertical="center" wrapText="1"/>
    </xf>
    <xf numFmtId="4" fontId="72" fillId="0" borderId="14" xfId="0" applyNumberFormat="1" applyFont="1" applyBorder="1" applyAlignment="1">
      <alignment horizontal="right" vertical="center" wrapText="1"/>
    </xf>
    <xf numFmtId="4" fontId="62" fillId="34" borderId="14" xfId="153" applyNumberFormat="1" applyFont="1" applyFill="1" applyBorder="1" applyAlignment="1">
      <alignment horizontal="right" vertical="center" wrapText="1"/>
    </xf>
    <xf numFmtId="0" fontId="11" fillId="0" borderId="14" xfId="0" applyFont="1" applyBorder="1" applyAlignment="1">
      <alignment horizontal="left" vertical="center" wrapText="1"/>
    </xf>
    <xf numFmtId="0" fontId="63" fillId="0" borderId="14" xfId="0" applyFont="1" applyBorder="1" applyAlignment="1">
      <alignment horizontal="center" vertical="center"/>
    </xf>
    <xf numFmtId="4" fontId="62" fillId="34" borderId="14" xfId="0" applyNumberFormat="1" applyFont="1" applyFill="1" applyBorder="1" applyAlignment="1">
      <alignment horizontal="right" vertical="center" wrapText="1"/>
    </xf>
    <xf numFmtId="0" fontId="63" fillId="31" borderId="14" xfId="0" applyFont="1" applyFill="1" applyBorder="1" applyAlignment="1">
      <alignment horizontal="center" vertical="center"/>
    </xf>
    <xf numFmtId="4" fontId="62" fillId="0" borderId="14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1" fillId="29" borderId="14" xfId="0" applyFont="1" applyFill="1" applyBorder="1" applyAlignment="1">
      <alignment horizontal="left" vertical="center" wrapText="1"/>
    </xf>
    <xf numFmtId="4" fontId="11" fillId="29" borderId="14" xfId="0" applyNumberFormat="1" applyFont="1" applyFill="1" applyBorder="1" applyAlignment="1">
      <alignment horizontal="right" vertical="center" wrapText="1"/>
    </xf>
    <xf numFmtId="49" fontId="51" fillId="0" borderId="14" xfId="0" applyNumberFormat="1" applyFont="1" applyBorder="1" applyAlignment="1">
      <alignment horizontal="center"/>
    </xf>
    <xf numFmtId="49" fontId="48" fillId="0" borderId="14" xfId="0" applyNumberFormat="1" applyFont="1" applyBorder="1" applyAlignment="1">
      <alignment horizontal="center"/>
    </xf>
    <xf numFmtId="0" fontId="10" fillId="34" borderId="14" xfId="0" applyFont="1" applyFill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" fontId="62" fillId="0" borderId="14" xfId="0" applyNumberFormat="1" applyFont="1" applyBorder="1" applyAlignment="1">
      <alignment horizontal="right" wrapText="1"/>
    </xf>
    <xf numFmtId="4" fontId="62" fillId="29" borderId="14" xfId="0" applyNumberFormat="1" applyFont="1" applyFill="1" applyBorder="1" applyAlignment="1">
      <alignment horizontal="right" wrapText="1"/>
    </xf>
    <xf numFmtId="4" fontId="13" fillId="3" borderId="15" xfId="0" applyNumberFormat="1" applyFont="1" applyFill="1" applyBorder="1" applyAlignment="1">
      <alignment horizontal="right" vertical="center" wrapText="1"/>
    </xf>
    <xf numFmtId="39" fontId="67" fillId="30" borderId="0" xfId="0" applyNumberFormat="1" applyFont="1" applyFill="1" applyBorder="1" applyAlignment="1">
      <alignment horizontal="right" vertical="center" wrapText="1"/>
    </xf>
    <xf numFmtId="0" fontId="11" fillId="0" borderId="18" xfId="137" applyFont="1" applyBorder="1" applyAlignment="1">
      <alignment vertical="center" wrapText="1"/>
    </xf>
    <xf numFmtId="39" fontId="11" fillId="30" borderId="14" xfId="0" applyNumberFormat="1" applyFont="1" applyFill="1" applyBorder="1" applyAlignment="1">
      <alignment horizontal="right" vertical="center" wrapText="1"/>
    </xf>
    <xf numFmtId="176" fontId="11" fillId="0" borderId="14" xfId="0" applyNumberFormat="1" applyFont="1" applyBorder="1" applyAlignment="1">
      <alignment vertical="center" wrapText="1"/>
    </xf>
    <xf numFmtId="0" fontId="10" fillId="0" borderId="14" xfId="145" quotePrefix="1" applyFont="1" applyBorder="1" applyAlignment="1">
      <alignment vertical="center" wrapText="1"/>
    </xf>
    <xf numFmtId="176" fontId="13" fillId="0" borderId="14" xfId="0" applyNumberFormat="1" applyFont="1" applyBorder="1" applyAlignment="1">
      <alignment vertical="center" wrapText="1"/>
    </xf>
    <xf numFmtId="4" fontId="13" fillId="3" borderId="0" xfId="0" applyNumberFormat="1" applyFont="1" applyFill="1" applyBorder="1" applyAlignment="1">
      <alignment horizontal="right" vertical="center" wrapText="1"/>
    </xf>
    <xf numFmtId="4" fontId="11" fillId="0" borderId="0" xfId="141" applyNumberFormat="1" applyFont="1" applyBorder="1" applyAlignment="1">
      <alignment vertical="center"/>
    </xf>
    <xf numFmtId="4" fontId="11" fillId="3" borderId="0" xfId="0" applyNumberFormat="1" applyFont="1" applyFill="1" applyBorder="1" applyAlignment="1">
      <alignment horizontal="right" vertical="center" wrapText="1"/>
    </xf>
    <xf numFmtId="39" fontId="9" fillId="30" borderId="27" xfId="0" applyNumberFormat="1" applyFont="1" applyFill="1" applyBorder="1" applyAlignment="1">
      <alignment horizontal="right" vertical="center" wrapText="1"/>
    </xf>
    <xf numFmtId="39" fontId="11" fillId="30" borderId="27" xfId="0" applyNumberFormat="1" applyFont="1" applyFill="1" applyBorder="1" applyAlignment="1">
      <alignment horizontal="right" vertical="center" wrapText="1"/>
    </xf>
    <xf numFmtId="39" fontId="11" fillId="3" borderId="21" xfId="0" applyNumberFormat="1" applyFont="1" applyFill="1" applyBorder="1" applyAlignment="1">
      <alignment horizontal="right" vertical="center" wrapText="1"/>
    </xf>
    <xf numFmtId="4" fontId="5" fillId="0" borderId="0" xfId="173" applyNumberFormat="1" applyFill="1" applyBorder="1" applyAlignment="1" applyProtection="1"/>
    <xf numFmtId="2" fontId="11" fillId="0" borderId="14" xfId="0" applyNumberFormat="1" applyFont="1" applyBorder="1" applyAlignment="1">
      <alignment horizontal="left" vertical="center" wrapText="1"/>
    </xf>
    <xf numFmtId="3" fontId="11" fillId="0" borderId="14" xfId="0" quotePrefix="1" applyNumberFormat="1" applyFont="1" applyBorder="1" applyAlignment="1">
      <alignment vertical="center" wrapText="1"/>
    </xf>
    <xf numFmtId="4" fontId="15" fillId="0" borderId="0" xfId="177" applyNumberFormat="1" applyFont="1"/>
    <xf numFmtId="4" fontId="11" fillId="32" borderId="14" xfId="138" applyNumberFormat="1" applyFont="1" applyFill="1" applyBorder="1" applyAlignment="1">
      <alignment vertical="center"/>
    </xf>
    <xf numFmtId="0" fontId="15" fillId="34" borderId="14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4" fontId="51" fillId="0" borderId="14" xfId="0" applyNumberFormat="1" applyFont="1" applyBorder="1" applyAlignment="1">
      <alignment vertical="center"/>
    </xf>
    <xf numFmtId="4" fontId="51" fillId="0" borderId="14" xfId="0" applyNumberFormat="1" applyFont="1" applyBorder="1" applyAlignment="1">
      <alignment horizontal="right" vertical="center"/>
    </xf>
    <xf numFmtId="4" fontId="15" fillId="0" borderId="14" xfId="0" applyNumberFormat="1" applyFont="1" applyBorder="1" applyAlignment="1">
      <alignment horizontal="right" vertical="center"/>
    </xf>
    <xf numFmtId="4" fontId="15" fillId="31" borderId="14" xfId="0" applyNumberFormat="1" applyFont="1" applyFill="1" applyBorder="1" applyAlignment="1">
      <alignment horizontal="right" vertical="center"/>
    </xf>
    <xf numFmtId="4" fontId="62" fillId="34" borderId="14" xfId="205" applyNumberFormat="1" applyFont="1" applyFill="1" applyBorder="1" applyAlignment="1">
      <alignment horizontal="right" vertical="center" wrapText="1"/>
    </xf>
    <xf numFmtId="4" fontId="62" fillId="0" borderId="14" xfId="205" applyNumberFormat="1" applyFont="1" applyFill="1" applyBorder="1" applyAlignment="1">
      <alignment horizontal="right" vertical="center" wrapText="1"/>
    </xf>
    <xf numFmtId="4" fontId="15" fillId="29" borderId="14" xfId="205" applyNumberFormat="1" applyFont="1" applyFill="1" applyBorder="1" applyAlignment="1">
      <alignment horizontal="right" wrapText="1"/>
    </xf>
    <xf numFmtId="4" fontId="15" fillId="0" borderId="14" xfId="205" applyNumberFormat="1" applyFont="1" applyFill="1" applyBorder="1" applyAlignment="1">
      <alignment horizontal="right" wrapText="1"/>
    </xf>
    <xf numFmtId="4" fontId="72" fillId="0" borderId="14" xfId="205" applyNumberFormat="1" applyFont="1" applyBorder="1" applyAlignment="1">
      <alignment horizontal="right" vertical="center"/>
    </xf>
    <xf numFmtId="0" fontId="51" fillId="0" borderId="14" xfId="0" applyFont="1" applyBorder="1" applyAlignment="1">
      <alignment horizontal="left" vertical="center"/>
    </xf>
    <xf numFmtId="0" fontId="51" fillId="31" borderId="14" xfId="0" applyFont="1" applyFill="1" applyBorder="1" applyAlignment="1">
      <alignment horizontal="left" vertical="center"/>
    </xf>
    <xf numFmtId="4" fontId="62" fillId="0" borderId="14" xfId="0" applyNumberFormat="1" applyFont="1" applyBorder="1" applyAlignment="1">
      <alignment horizontal="left" vertical="center" wrapText="1"/>
    </xf>
    <xf numFmtId="0" fontId="11" fillId="34" borderId="14" xfId="0" applyFont="1" applyFill="1" applyBorder="1" applyAlignment="1">
      <alignment horizontal="left" vertical="center" wrapText="1"/>
    </xf>
    <xf numFmtId="0" fontId="15" fillId="31" borderId="14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62" fillId="34" borderId="14" xfId="0" applyFont="1" applyFill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left" vertical="center" wrapText="1"/>
    </xf>
    <xf numFmtId="176" fontId="10" fillId="0" borderId="14" xfId="0" applyNumberFormat="1" applyFont="1" applyFill="1" applyBorder="1" applyAlignment="1">
      <alignment horizontal="left" vertical="center" wrapText="1"/>
    </xf>
    <xf numFmtId="1" fontId="0" fillId="0" borderId="0" xfId="0" applyNumberFormat="1" applyFill="1" applyBorder="1" applyAlignment="1" applyProtection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7" fillId="3" borderId="14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2" fontId="57" fillId="0" borderId="14" xfId="0" applyNumberFormat="1" applyFont="1" applyBorder="1" applyAlignment="1">
      <alignment vertical="center" wrapText="1"/>
    </xf>
    <xf numFmtId="0" fontId="57" fillId="3" borderId="20" xfId="0" applyFont="1" applyFill="1" applyBorder="1" applyAlignment="1">
      <alignment vertical="center" wrapText="1"/>
    </xf>
    <xf numFmtId="0" fontId="73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4" fontId="10" fillId="0" borderId="0" xfId="0" applyNumberFormat="1" applyFont="1" applyFill="1" applyBorder="1" applyAlignment="1" applyProtection="1"/>
    <xf numFmtId="4" fontId="12" fillId="0" borderId="0" xfId="0" applyNumberFormat="1" applyFont="1"/>
    <xf numFmtId="0" fontId="13" fillId="0" borderId="0" xfId="0" applyFont="1"/>
    <xf numFmtId="0" fontId="61" fillId="0" borderId="0" xfId="0" applyFont="1"/>
    <xf numFmtId="4" fontId="10" fillId="0" borderId="0" xfId="0" applyNumberFormat="1" applyFont="1"/>
    <xf numFmtId="0" fontId="65" fillId="0" borderId="0" xfId="0" applyNumberFormat="1" applyFont="1" applyFill="1" applyBorder="1" applyAlignment="1" applyProtection="1">
      <alignment wrapText="1"/>
    </xf>
    <xf numFmtId="0" fontId="65" fillId="0" borderId="0" xfId="0" applyNumberFormat="1" applyFont="1" applyFill="1" applyBorder="1" applyAlignment="1" applyProtection="1"/>
    <xf numFmtId="4" fontId="65" fillId="0" borderId="0" xfId="0" applyNumberFormat="1" applyFont="1" applyFill="1" applyBorder="1" applyAlignment="1" applyProtection="1"/>
    <xf numFmtId="0" fontId="64" fillId="0" borderId="0" xfId="0" applyFont="1" applyAlignment="1">
      <alignment wrapText="1"/>
    </xf>
    <xf numFmtId="0" fontId="64" fillId="0" borderId="0" xfId="0" applyFont="1"/>
    <xf numFmtId="4" fontId="64" fillId="0" borderId="0" xfId="0" applyNumberFormat="1" applyFont="1"/>
    <xf numFmtId="0" fontId="51" fillId="0" borderId="0" xfId="0" applyFont="1" applyAlignment="1"/>
    <xf numFmtId="2" fontId="11" fillId="0" borderId="14" xfId="0" quotePrefix="1" applyNumberFormat="1" applyFont="1" applyBorder="1" applyAlignment="1">
      <alignment horizontal="left" vertical="center" wrapText="1"/>
    </xf>
    <xf numFmtId="4" fontId="11" fillId="0" borderId="14" xfId="138" applyNumberFormat="1" applyFont="1" applyFill="1" applyBorder="1" applyAlignment="1">
      <alignment vertical="center"/>
    </xf>
    <xf numFmtId="0" fontId="13" fillId="0" borderId="0" xfId="198" applyFont="1" applyBorder="1" applyAlignment="1">
      <alignment horizontal="center"/>
    </xf>
    <xf numFmtId="0" fontId="56" fillId="0" borderId="14" xfId="169" applyNumberFormat="1" applyFont="1" applyFill="1" applyBorder="1" applyAlignment="1" applyProtection="1">
      <alignment horizontal="center" vertical="center"/>
    </xf>
    <xf numFmtId="0" fontId="49" fillId="0" borderId="14" xfId="172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49" fillId="0" borderId="14" xfId="198" applyFont="1" applyBorder="1" applyAlignment="1">
      <alignment horizontal="center" vertical="center"/>
    </xf>
    <xf numFmtId="0" fontId="49" fillId="0" borderId="14" xfId="198" applyFont="1" applyBorder="1" applyAlignment="1">
      <alignment horizontal="center" vertical="center" wrapText="1"/>
    </xf>
    <xf numFmtId="176" fontId="49" fillId="0" borderId="14" xfId="172" applyNumberFormat="1" applyFont="1" applyBorder="1" applyAlignment="1" applyProtection="1">
      <alignment horizontal="center" vertical="center" wrapText="1"/>
    </xf>
    <xf numFmtId="0" fontId="5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52" fillId="0" borderId="14" xfId="0" applyNumberFormat="1" applyFont="1" applyFill="1" applyBorder="1" applyAlignment="1" applyProtection="1">
      <alignment horizontal="center" vertical="center" wrapText="1"/>
    </xf>
    <xf numFmtId="0" fontId="52" fillId="0" borderId="14" xfId="0" applyNumberFormat="1" applyFont="1" applyFill="1" applyBorder="1" applyAlignment="1" applyProtection="1">
      <alignment horizontal="center" vertical="center" wrapText="1"/>
    </xf>
    <xf numFmtId="0" fontId="56" fillId="0" borderId="14" xfId="0" applyNumberFormat="1" applyFont="1" applyFill="1" applyBorder="1" applyAlignment="1" applyProtection="1">
      <alignment horizontal="center" vertical="center"/>
    </xf>
    <xf numFmtId="0" fontId="13" fillId="0" borderId="0" xfId="177" applyFont="1" applyAlignment="1">
      <alignment horizontal="center"/>
    </xf>
    <xf numFmtId="0" fontId="64" fillId="0" borderId="0" xfId="0" applyFont="1" applyAlignment="1">
      <alignment horizontal="center" wrapText="1"/>
    </xf>
    <xf numFmtId="49" fontId="52" fillId="0" borderId="14" xfId="178" applyNumberFormat="1" applyFont="1" applyFill="1" applyBorder="1" applyAlignment="1" applyProtection="1">
      <alignment horizontal="center" vertical="center" wrapText="1"/>
    </xf>
    <xf numFmtId="0" fontId="52" fillId="0" borderId="14" xfId="178" applyNumberFormat="1" applyFont="1" applyFill="1" applyBorder="1" applyAlignment="1" applyProtection="1">
      <alignment horizontal="center" vertical="center" wrapText="1"/>
    </xf>
    <xf numFmtId="0" fontId="56" fillId="0" borderId="14" xfId="178" applyNumberFormat="1" applyFont="1" applyFill="1" applyBorder="1" applyAlignment="1" applyProtection="1">
      <alignment horizontal="center" vertical="center"/>
    </xf>
    <xf numFmtId="0" fontId="45" fillId="0" borderId="14" xfId="177" applyFont="1" applyBorder="1" applyAlignment="1">
      <alignment horizontal="center" vertical="center"/>
    </xf>
    <xf numFmtId="0" fontId="13" fillId="0" borderId="0" xfId="177" applyFont="1" applyAlignment="1">
      <alignment horizontal="center" vertical="center"/>
    </xf>
    <xf numFmtId="0" fontId="9" fillId="0" borderId="14" xfId="177" applyFont="1" applyBorder="1" applyAlignment="1">
      <alignment horizontal="center" vertical="center" wrapText="1"/>
    </xf>
    <xf numFmtId="4" fontId="0" fillId="0" borderId="26" xfId="0" applyNumberFormat="1" applyFill="1" applyBorder="1" applyAlignment="1" applyProtection="1">
      <alignment horizontal="center"/>
    </xf>
    <xf numFmtId="14" fontId="2" fillId="0" borderId="14" xfId="172" applyNumberFormat="1" applyFont="1" applyBorder="1" applyAlignment="1" applyProtection="1">
      <alignment horizontal="center" vertical="center" wrapText="1"/>
    </xf>
    <xf numFmtId="0" fontId="2" fillId="0" borderId="14" xfId="172" applyFont="1" applyBorder="1" applyAlignment="1" applyProtection="1">
      <alignment horizontal="center" vertical="center" wrapText="1"/>
    </xf>
    <xf numFmtId="0" fontId="4" fillId="0" borderId="14" xfId="169" applyNumberFormat="1" applyFont="1" applyFill="1" applyBorder="1" applyAlignment="1" applyProtection="1">
      <alignment horizontal="center" vertical="center"/>
    </xf>
    <xf numFmtId="0" fontId="52" fillId="0" borderId="14" xfId="0" applyFont="1" applyFill="1" applyBorder="1" applyAlignment="1">
      <alignment horizontal="center" vertical="center" wrapText="1"/>
    </xf>
    <xf numFmtId="0" fontId="13" fillId="0" borderId="0" xfId="198" applyFont="1" applyBorder="1" applyAlignment="1">
      <alignment horizontal="center" vertical="center"/>
    </xf>
    <xf numFmtId="1" fontId="2" fillId="0" borderId="14" xfId="198" applyNumberFormat="1" applyFont="1" applyBorder="1" applyAlignment="1">
      <alignment horizontal="center" vertical="center"/>
    </xf>
    <xf numFmtId="0" fontId="2" fillId="0" borderId="14" xfId="198" applyFont="1" applyBorder="1" applyAlignment="1">
      <alignment horizontal="center" vertical="center" wrapText="1"/>
    </xf>
    <xf numFmtId="0" fontId="2" fillId="0" borderId="18" xfId="198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NumberFormat="1" applyFill="1" applyBorder="1" applyAlignment="1" applyProtection="1"/>
    <xf numFmtId="0" fontId="13" fillId="0" borderId="14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2" fontId="48" fillId="29" borderId="14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</cellXfs>
  <cellStyles count="209">
    <cellStyle name="”ќђќ‘ћ‚›‰" xfId="1" xr:uid="{B317FF8F-E1C0-44FA-A908-F94B93925E14}"/>
    <cellStyle name="”љ‘ђћ‚ђќќ›‰" xfId="2" xr:uid="{78FC6657-A985-4518-9FAC-F2C0B787554B}"/>
    <cellStyle name="„…ќ…†ќ›‰" xfId="3" xr:uid="{2D037CC5-82BF-4088-A165-C6308B2A9824}"/>
    <cellStyle name="‡ђѓћ‹ћ‚ћљ1" xfId="4" xr:uid="{1337BA5C-E42D-43D5-8204-EC897655A09B}"/>
    <cellStyle name="‡ђѓћ‹ћ‚ћљ2" xfId="5" xr:uid="{19039DE2-6E11-4DE2-964A-621593B2E382}"/>
    <cellStyle name="’ћѓћ‚›‰" xfId="6" xr:uid="{894A9F7A-0AF4-42AC-9FEB-A295936EDDAB}"/>
    <cellStyle name="20% - Акцент1" xfId="7" xr:uid="{12193C98-CE55-494E-883D-4C50814B5DE3}"/>
    <cellStyle name="20% — акцент1" xfId="8" xr:uid="{48B22062-A826-416D-9B62-FF0208E9FA68}"/>
    <cellStyle name="20% - Акцент1 2" xfId="9" xr:uid="{E134AA6B-E302-46F6-9356-F8EFF344BECE}"/>
    <cellStyle name="20% - Акцент1_Додаток 1 " xfId="10" xr:uid="{60B3917C-FE3D-43E5-8394-83CC52B75C94}"/>
    <cellStyle name="20% - Акцент2" xfId="11" xr:uid="{A14530E3-0D4E-47BD-A0AA-D55C06520E75}"/>
    <cellStyle name="20% — акцент2" xfId="12" xr:uid="{F7C15B47-353E-46E5-A1B5-4D5729FEE339}"/>
    <cellStyle name="20% - Акцент2 2" xfId="13" xr:uid="{8BB8D750-6D6A-4CCF-8895-0305B1FD5865}"/>
    <cellStyle name="20% - Акцент2_Додаток 1 " xfId="14" xr:uid="{02293900-65AB-4DE9-8993-88FBFC0D7DBA}"/>
    <cellStyle name="20% - Акцент3" xfId="15" xr:uid="{A77C3D14-A759-4097-ACDB-562A087FDF6C}"/>
    <cellStyle name="20% — акцент3" xfId="16" xr:uid="{38DD1FB5-D3B4-419F-BEC1-A7381339B690}"/>
    <cellStyle name="20% - Акцент3 2" xfId="17" xr:uid="{5EC5531E-20CA-4B13-A790-131554E5B255}"/>
    <cellStyle name="20% - Акцент3_Додаток 1 " xfId="18" xr:uid="{B2729F53-9A0F-4DDB-946D-4F972BA6CD47}"/>
    <cellStyle name="20% - Акцент4" xfId="19" xr:uid="{7836CE57-5D74-44BB-A153-9354867740B5}"/>
    <cellStyle name="20% — акцент4" xfId="20" xr:uid="{048E3DDA-7D48-41CB-8048-BEC44FF4268C}"/>
    <cellStyle name="20% - Акцент4 2" xfId="21" xr:uid="{126AE498-49CF-448E-9F6B-77F359700F36}"/>
    <cellStyle name="20% - Акцент4_Додаток 1 " xfId="22" xr:uid="{13BE88CE-097B-44F1-A8C0-65ED4FFFC47A}"/>
    <cellStyle name="20% - Акцент5" xfId="23" xr:uid="{DA727E3C-4904-40D9-B91F-84BF234382E2}"/>
    <cellStyle name="20% — акцент5" xfId="24" xr:uid="{256CB48F-D680-4432-A46F-AE46F9D89D91}"/>
    <cellStyle name="20% - Акцент5 2" xfId="25" xr:uid="{26BEDB4A-3933-4444-BC3A-C71AFBAFA2BF}"/>
    <cellStyle name="20% - Акцент5_Додаток 1 " xfId="26" xr:uid="{0C57B849-D601-47D8-868C-67FED5B19B05}"/>
    <cellStyle name="20% - Акцент6" xfId="27" xr:uid="{8BE66B20-F7CC-4C24-A467-F3EA7AEF02EB}"/>
    <cellStyle name="20% — акцент6" xfId="28" xr:uid="{94755AF4-F280-4C67-8B73-13FACAA85E20}"/>
    <cellStyle name="20% - Акцент6 2" xfId="29" xr:uid="{A3FCF453-7502-4719-A02A-4355CFE1420A}"/>
    <cellStyle name="20% - Акцент6_Додаток 1 " xfId="30" xr:uid="{E2E1C8FA-0A54-497A-9EAE-5D984BB990A7}"/>
    <cellStyle name="20% – Акцентування1" xfId="31" xr:uid="{653FB0E9-C836-4F4F-954F-235A1880662C}"/>
    <cellStyle name="20% – Акцентування2" xfId="32" xr:uid="{5479CF23-EAF2-4CDC-9F4C-4F0FA0495737}"/>
    <cellStyle name="20% – Акцентування3" xfId="33" xr:uid="{98CE28AA-4B80-4355-83FA-F7D415B4F58C}"/>
    <cellStyle name="20% – Акцентування4" xfId="34" xr:uid="{B35E25AE-1404-4EC7-A4DF-FB8E36A3CFEB}"/>
    <cellStyle name="20% – Акцентування5" xfId="35" xr:uid="{2E7AC291-F4E4-47FB-9D05-22306AD4A4BF}"/>
    <cellStyle name="20% – Акцентування6" xfId="36" xr:uid="{FDF7810F-ECA1-4FEF-9ECF-A115DE952362}"/>
    <cellStyle name="40% - Акцент1" xfId="37" xr:uid="{2EC42F35-7956-46AA-A5E9-4B7FED62F1D2}"/>
    <cellStyle name="40% — акцент1" xfId="38" xr:uid="{E53F7B62-A0D4-4FB4-A18D-3391017A43C2}"/>
    <cellStyle name="40% - Акцент1 2" xfId="39" xr:uid="{C3091C00-A9B6-43E8-8672-7F39691A28EF}"/>
    <cellStyle name="40% - Акцент1_Додаток 1 " xfId="40" xr:uid="{BF257014-34EC-4AB5-B84C-21B7F3099D62}"/>
    <cellStyle name="40% - Акцент2" xfId="41" xr:uid="{B238B461-CEB9-4016-A29F-CDA1C7DA22F3}"/>
    <cellStyle name="40% — акцент2" xfId="42" xr:uid="{8BAD1B38-7042-4E2F-92BA-2FCCE28BAF68}"/>
    <cellStyle name="40% - Акцент2 2" xfId="43" xr:uid="{1B3F3AAA-0BA6-4ADB-8E71-1518C3AAA7D4}"/>
    <cellStyle name="40% - Акцент2_Додаток 1 " xfId="44" xr:uid="{F008E4D3-A379-4D44-994A-DBB9B05DF80E}"/>
    <cellStyle name="40% - Акцент3" xfId="45" xr:uid="{94FF9313-1888-471E-941A-C890964CBB15}"/>
    <cellStyle name="40% — акцент3" xfId="46" xr:uid="{C9F5F281-E705-4BB6-8A28-313BF2D23E27}"/>
    <cellStyle name="40% - Акцент3 2" xfId="47" xr:uid="{5B88CA06-7BB6-41A0-BA68-6F2B5DED78C5}"/>
    <cellStyle name="40% - Акцент3_Додаток 1 " xfId="48" xr:uid="{6BD9423F-4326-4C89-B379-6FB0174C9483}"/>
    <cellStyle name="40% - Акцент4" xfId="49" xr:uid="{71FB11B0-27A0-46DC-A32E-64D7CDD4229C}"/>
    <cellStyle name="40% — акцент4" xfId="50" xr:uid="{AA6D813D-F61A-4C98-9438-8B5BAC4F2157}"/>
    <cellStyle name="40% - Акцент4 2" xfId="51" xr:uid="{9FDF1C8F-BB7A-471A-8DF9-9D9326078249}"/>
    <cellStyle name="40% - Акцент4_Додаток 1 " xfId="52" xr:uid="{9B4E2EF6-DE13-47A9-8D4F-A3B387148B16}"/>
    <cellStyle name="40% - Акцент5" xfId="53" xr:uid="{3871B081-D27B-452D-98AF-7FF9B8F03E8B}"/>
    <cellStyle name="40% — акцент5" xfId="54" xr:uid="{79AD5C06-1C4F-4D0D-9AE3-957417D0F72A}"/>
    <cellStyle name="40% - Акцент5 2" xfId="55" xr:uid="{48A3EC01-F14A-4211-A0B0-AF2F19F474E3}"/>
    <cellStyle name="40% - Акцент5_Додаток 1 " xfId="56" xr:uid="{F75CAAE8-6F3A-4E4D-9771-AEFEC9135184}"/>
    <cellStyle name="40% - Акцент6" xfId="57" xr:uid="{2939A12A-65F1-45EE-9801-529DF97A92A3}"/>
    <cellStyle name="40% — акцент6" xfId="58" xr:uid="{B25F424F-0BD3-4596-A3C6-C31767E8AB35}"/>
    <cellStyle name="40% - Акцент6 2" xfId="59" xr:uid="{7876BEB0-B7A8-47C2-9068-F345222578B8}"/>
    <cellStyle name="40% - Акцент6_Додаток 1 " xfId="60" xr:uid="{C83D8309-F48C-47B5-92C4-FA1B7E78A233}"/>
    <cellStyle name="40% – Акцентування1" xfId="61" xr:uid="{53333F98-EA42-4460-B275-22EFB26C3450}"/>
    <cellStyle name="40% – Акцентування2" xfId="62" xr:uid="{39BC9489-590B-4D29-8FA9-A5FB4944D8BB}"/>
    <cellStyle name="40% – Акцентування3" xfId="63" xr:uid="{BB487D5F-C124-4520-AFD5-490E81E12637}"/>
    <cellStyle name="40% – Акцентування4" xfId="64" xr:uid="{C5B45FE9-B163-4E1D-A0B1-2238F73AA8B1}"/>
    <cellStyle name="40% – Акцентування5" xfId="65" xr:uid="{A1466430-E9EE-4BAC-9A4E-2FD1A88155D8}"/>
    <cellStyle name="40% – Акцентування6" xfId="66" xr:uid="{EC20A446-5696-4DD1-A58C-FA4FE96D6213}"/>
    <cellStyle name="60% - Акцент1" xfId="67" xr:uid="{0D1C7AAC-6AB5-4DAE-8E97-ED3EA0435650}"/>
    <cellStyle name="60% — акцент1" xfId="68" xr:uid="{06E1EC3F-F04F-4C03-8D81-096975D54C53}"/>
    <cellStyle name="60% - Акцент1 2" xfId="69" xr:uid="{890B1CBD-9F66-4E24-B301-6311A18B0AA9}"/>
    <cellStyle name="60% - Акцент2" xfId="70" xr:uid="{D2F3A19B-0856-444D-A45E-FDD30790CB3F}"/>
    <cellStyle name="60% — акцент2" xfId="71" xr:uid="{9C986181-5CB4-40B5-9C2C-0BEBD6AE2305}"/>
    <cellStyle name="60% - Акцент2 2" xfId="72" xr:uid="{618A4653-B593-4674-9B17-482A2C0BE5D1}"/>
    <cellStyle name="60% - Акцент3" xfId="73" xr:uid="{1840781B-B183-49E7-BE79-88C0439650A9}"/>
    <cellStyle name="60% — акцент3" xfId="74" xr:uid="{E1F83DAD-93FB-47C3-9419-5C63F2566587}"/>
    <cellStyle name="60% - Акцент3 2" xfId="75" xr:uid="{0C3B53A2-1B50-4FFE-A4B8-AEB331E0373F}"/>
    <cellStyle name="60% - Акцент4" xfId="76" xr:uid="{149143B8-6556-4FAB-928E-A36F29932B2D}"/>
    <cellStyle name="60% — акцент4" xfId="77" xr:uid="{CF7B88AC-1A73-4691-82C8-A3BA7A9EF568}"/>
    <cellStyle name="60% - Акцент4 2" xfId="78" xr:uid="{54B2F5B9-D152-414C-AE5F-1CC13001690F}"/>
    <cellStyle name="60% - Акцент5" xfId="79" xr:uid="{4B6916F8-2160-4A46-A1B4-39BD1FAD7A61}"/>
    <cellStyle name="60% — акцент5" xfId="80" xr:uid="{A8AA5CB6-FD97-4548-B564-4784B265249A}"/>
    <cellStyle name="60% - Акцент5 2" xfId="81" xr:uid="{0D3B1A36-8E25-463A-B912-C0053BB06136}"/>
    <cellStyle name="60% - Акцент6" xfId="82" xr:uid="{9134EDF2-79F8-4D05-A038-6ADB1098412C}"/>
    <cellStyle name="60% — акцент6" xfId="83" xr:uid="{60C629FD-47CF-4DAF-9D9A-71D504BB74BB}"/>
    <cellStyle name="60% - Акцент6 2" xfId="84" xr:uid="{7ABB56FA-0186-44D5-BF4A-3D198692F940}"/>
    <cellStyle name="60% – Акцентування1" xfId="85" xr:uid="{E8AF05BD-5907-4F7B-A326-2E943029ADD5}"/>
    <cellStyle name="60% – Акцентування2" xfId="86" xr:uid="{3DAA037B-8211-43C7-B522-606C800FE292}"/>
    <cellStyle name="60% – Акцентування3" xfId="87" xr:uid="{8A6470C2-C965-41F8-9795-2046ECB2C260}"/>
    <cellStyle name="60% – Акцентування4" xfId="88" xr:uid="{23AB215F-41DC-4784-AB80-9DFAE51BF5AA}"/>
    <cellStyle name="60% – Акцентування5" xfId="89" xr:uid="{7E409B27-23C8-43A2-8FB1-E32B13CBA3D4}"/>
    <cellStyle name="60% – Акцентування6" xfId="90" xr:uid="{C388EEFB-65DD-4CF9-A249-012F232C3AD8}"/>
    <cellStyle name="Normal_meresha_07" xfId="91" xr:uid="{4F45F9A4-9D73-4EB5-B72A-BBCE7E6D475B}"/>
    <cellStyle name="Normal_Доходи" xfId="92" xr:uid="{34DA27A8-C451-4615-AD35-7FCCF9ECDCA8}"/>
    <cellStyle name="Акцент1" xfId="93" xr:uid="{FF705A6D-5E18-466C-A14E-F41F40922F2A}"/>
    <cellStyle name="Акцент1 2" xfId="94" xr:uid="{BE2C6564-140F-45D5-B3E8-1B17C0E0AE6C}"/>
    <cellStyle name="Акцент2" xfId="95" xr:uid="{FB149467-13E2-448F-B92B-E4DE89EC9387}"/>
    <cellStyle name="Акцент2 2" xfId="96" xr:uid="{345D4158-EEDE-4EF3-99AD-C437AD465742}"/>
    <cellStyle name="Акцент3" xfId="97" xr:uid="{3BAAC19B-C2B3-4C13-AD18-9061E6C42BA2}"/>
    <cellStyle name="Акцент3 2" xfId="98" xr:uid="{AA9DFE4A-24AE-4811-B870-755D53AEECCB}"/>
    <cellStyle name="Акцент4" xfId="99" xr:uid="{65B95496-9FB3-4AEA-B327-AC855A9F9F4F}"/>
    <cellStyle name="Акцент4 2" xfId="100" xr:uid="{2A6458B8-4DA4-4ECA-BED4-6F08BFD46FE8}"/>
    <cellStyle name="Акцент5" xfId="101" xr:uid="{D003684C-A5EE-49D5-917A-6BE6B83C0999}"/>
    <cellStyle name="Акцент5 2" xfId="102" xr:uid="{DD06C6D8-B470-494E-A83D-0FCED091AB28}"/>
    <cellStyle name="Акцент6" xfId="103" xr:uid="{41D87090-C6E3-46DC-B7F4-0F1E567BA031}"/>
    <cellStyle name="Акцент6 2" xfId="104" xr:uid="{51D7E017-4C40-4C2F-B56F-0E704470DF2E}"/>
    <cellStyle name="Акцентування1" xfId="105" xr:uid="{4245306B-2AC2-4429-961A-D33A4FC87C38}"/>
    <cellStyle name="Акцентування2" xfId="106" xr:uid="{B77F3510-5F54-495C-AEAF-568443CEA671}"/>
    <cellStyle name="Акцентування3" xfId="107" xr:uid="{D90DA915-9541-46B5-BD02-0FB480D9F180}"/>
    <cellStyle name="Акцентування4" xfId="108" xr:uid="{72F12208-63D2-42EB-BE36-F1988C8E36DF}"/>
    <cellStyle name="Акцентування5" xfId="109" xr:uid="{D7B1A0C0-2031-4C00-BBE7-9A5659C81504}"/>
    <cellStyle name="Акцентування6" xfId="110" xr:uid="{9083792F-6AF8-46F0-B225-A77787D322D9}"/>
    <cellStyle name="Ввід" xfId="111" builtinId="20" customBuiltin="1"/>
    <cellStyle name="Ввод " xfId="112" xr:uid="{15D64452-B314-498C-A8E6-4E826D16502B}"/>
    <cellStyle name="Ввод  2" xfId="113" xr:uid="{4F89265E-497E-416B-A355-391C47AE536D}"/>
    <cellStyle name="Вывод" xfId="114" xr:uid="{51B48824-E7B1-4506-BFEC-7344EA8D1270}"/>
    <cellStyle name="Вывод 2" xfId="115" xr:uid="{2CC50A87-A3FC-4D3E-8EA6-ACF1C2F1D0A4}"/>
    <cellStyle name="Вычисление" xfId="116" xr:uid="{72FCC8A6-08B1-4A17-87BD-D3881B9678EB}"/>
    <cellStyle name="Вычисление 2" xfId="117" xr:uid="{2331474E-5473-47E0-B256-8A9BEB535730}"/>
    <cellStyle name="Добре" xfId="118" xr:uid="{18D6BAAC-C247-4A0C-BB69-221E1B3EDEC0}"/>
    <cellStyle name="Заголовок 1" xfId="119" builtinId="16" customBuiltin="1"/>
    <cellStyle name="Заголовок 1 2" xfId="120" xr:uid="{A0525140-DCD3-45BB-8295-7DDF3DDB201E}"/>
    <cellStyle name="Заголовок 2" xfId="121" builtinId="17" customBuiltin="1"/>
    <cellStyle name="Заголовок 2 2" xfId="122" xr:uid="{26A5EF2A-CBE7-4C5C-8899-AA60F6C97203}"/>
    <cellStyle name="Заголовок 3" xfId="123" builtinId="18" customBuiltin="1"/>
    <cellStyle name="Заголовок 3 2" xfId="124" xr:uid="{7710650A-EFC7-4A71-B1BC-7FD0B7AFD3A6}"/>
    <cellStyle name="Заголовок 4" xfId="125" builtinId="19" customBuiltin="1"/>
    <cellStyle name="Заголовок 4 2" xfId="126" xr:uid="{DDE3C126-24A1-417E-9194-D15F478EDD9A}"/>
    <cellStyle name="Звичайний" xfId="0" builtinId="0"/>
    <cellStyle name="Звичайний 10" xfId="127" xr:uid="{910C6308-569F-43F0-9592-FD671C825548}"/>
    <cellStyle name="Звичайний 11" xfId="128" xr:uid="{9ABDF7A5-9D81-4FED-BE07-FD46AB0F4FFC}"/>
    <cellStyle name="Звичайний 12" xfId="129" xr:uid="{18E6C019-22F7-4EDF-90A3-67AB086258ED}"/>
    <cellStyle name="Звичайний 13" xfId="130" xr:uid="{C5817552-EAAF-48CD-B7DF-A96135B92A5E}"/>
    <cellStyle name="Звичайний 14" xfId="131" xr:uid="{E011676B-9CCE-4FA2-BF34-42B32C9BB929}"/>
    <cellStyle name="Звичайний 15" xfId="132" xr:uid="{C4FFA5CF-277A-4069-855A-F8111CB6C96D}"/>
    <cellStyle name="Звичайний 16" xfId="133" xr:uid="{5C42890C-EC5A-4D8A-A51B-87837B0301BB}"/>
    <cellStyle name="Звичайний 17" xfId="134" xr:uid="{58DD8549-7D26-4FF5-ACAC-7C454644CCEE}"/>
    <cellStyle name="Звичайний 18" xfId="135" xr:uid="{5D38467C-3308-4F11-AB71-85570E55C4B4}"/>
    <cellStyle name="Звичайний 19" xfId="136" xr:uid="{32F97F5F-F732-4E45-AA65-B356920608C8}"/>
    <cellStyle name="Звичайний 2" xfId="137" xr:uid="{94CFDCA4-5F41-4108-BDB8-6867435ABFDD}"/>
    <cellStyle name="Звичайний 2 2" xfId="138" xr:uid="{3248AFDD-3D58-4337-A395-617F59D70B0B}"/>
    <cellStyle name="Звичайний 2 3" xfId="139" xr:uid="{5779134A-50A8-4A6B-B44C-CACF74C563A6}"/>
    <cellStyle name="Звичайний 2 4" xfId="140" xr:uid="{61ACE56E-AF05-451C-B3D7-DBDA01914247}"/>
    <cellStyle name="Звичайний 2 5" xfId="141" xr:uid="{1A7B908A-FFE5-4613-8D03-E9815A7BFC0C}"/>
    <cellStyle name="Звичайний 20" xfId="142" xr:uid="{639CA130-1CA8-4CFB-A4FB-6CCA99721600}"/>
    <cellStyle name="Звичайний 21" xfId="143" xr:uid="{69CE0360-3D0A-4DAF-921C-504A8A73A99C}"/>
    <cellStyle name="Звичайний 23" xfId="144" xr:uid="{CF6FCEEB-4563-4EC4-BC28-5C0566405E96}"/>
    <cellStyle name="Звичайний 27" xfId="145" xr:uid="{A92412B9-B79E-4F0F-8AEC-3E50E2A8A5B3}"/>
    <cellStyle name="Звичайний 3" xfId="146" xr:uid="{BED03C97-7CFE-45C4-AFF4-EEBF65D58734}"/>
    <cellStyle name="Звичайний 4" xfId="147" xr:uid="{390B9BB4-3CFD-41ED-BB91-67E0274D81CF}"/>
    <cellStyle name="Звичайний 5" xfId="148" xr:uid="{1C474007-C700-4FC1-94CB-8C14717A88CB}"/>
    <cellStyle name="Звичайний 6" xfId="149" xr:uid="{DFB5A082-7B30-4C6F-A286-945C57FF7EAC}"/>
    <cellStyle name="Звичайний 7" xfId="150" xr:uid="{C9EFE728-EAA5-4007-8AB4-BAB9E48368E3}"/>
    <cellStyle name="Звичайний 8" xfId="151" xr:uid="{2D0DCA52-3699-4E6D-8865-9C1069AAC49A}"/>
    <cellStyle name="Звичайний 9" xfId="152" xr:uid="{AE078BF1-A957-4918-82FF-96B47273B927}"/>
    <cellStyle name="Звичайний_Додаток _ 3 зм_ни 4575" xfId="153" xr:uid="{D82CDF73-89DF-433C-BFB6-487EC813780E}"/>
    <cellStyle name="Звичайний_Додаток _ 3 зм_ни 4575_22.12.2020 Додатки бюджет 2021 Коди нові" xfId="154" xr:uid="{25FCD597-21A2-46FE-9A2A-4F5A8D0AC849}"/>
    <cellStyle name="Зв'язана клітинка" xfId="155" builtinId="24" customBuiltin="1"/>
    <cellStyle name="Итог" xfId="156" xr:uid="{102D919E-5B91-4EDF-9FDE-64E6ABA0934D}"/>
    <cellStyle name="Итог 2" xfId="157" xr:uid="{2BC36A78-14DD-4D84-9F68-A9BAFF03032E}"/>
    <cellStyle name="Контрольна клітинка" xfId="158" builtinId="23" customBuiltin="1"/>
    <cellStyle name="Контрольная ячейка" xfId="159" xr:uid="{198A04B3-795A-4900-B6A2-D834642B547B}"/>
    <cellStyle name="Контрольная ячейка 2" xfId="160" xr:uid="{9E1FEEBF-9763-43CA-B3D4-8265E65A83D7}"/>
    <cellStyle name="Назва" xfId="161" builtinId="15" customBuiltin="1"/>
    <cellStyle name="Название" xfId="162" xr:uid="{F072A074-F6D9-4696-B864-898BBA3A14DE}"/>
    <cellStyle name="Название 2" xfId="163" xr:uid="{27A1581C-890B-48E1-A984-65DC25E68F69}"/>
    <cellStyle name="Нейтральный" xfId="164" xr:uid="{D7F95687-A748-44A0-96A4-023E3F6C567D}"/>
    <cellStyle name="Нейтральный 2" xfId="165" xr:uid="{24A77425-74E4-4C49-B49D-05B1B8C2474B}"/>
    <cellStyle name="Обчислення" xfId="166" builtinId="22" customBuiltin="1"/>
    <cellStyle name="Обычный 2" xfId="167" xr:uid="{B92EAC49-4A8B-4164-AA26-7D557A5348A6}"/>
    <cellStyle name="Обычный 3" xfId="168" xr:uid="{B131BC15-1B85-4A99-AA11-F9F83B2E5251}"/>
    <cellStyle name="Обычный__tmp_73606750015329." xfId="169" xr:uid="{2ABB5F09-7AA7-4470-A944-D8CFDE6D48C4}"/>
    <cellStyle name="Обычный__tmp_73644435022141." xfId="170" xr:uid="{F054F8C1-7C01-4553-9C49-2E5140AECDB7}"/>
    <cellStyle name="Обычный_shabl_dod" xfId="171" xr:uid="{0DABCE47-E3B2-4BB1-B67D-19BB2156E373}"/>
    <cellStyle name="Обычный_ZV1PIV98" xfId="172" xr:uid="{8C986F85-8FD7-4AE9-83DB-4169E1BEB90D}"/>
    <cellStyle name="Обычный_видатки" xfId="173" xr:uid="{21F03125-73D6-4DFC-B7BF-29B61DC87492}"/>
    <cellStyle name="Обычный_Видатки_1" xfId="174" xr:uid="{D061C19A-EF6A-487D-8467-A5BD386D4075}"/>
    <cellStyle name="Обычный_видатки1" xfId="175" xr:uid="{CFF0076E-F545-4BB2-B978-F21483D3910C}"/>
    <cellStyle name="Обычный_Виконання за І квартал 2010 року" xfId="176" xr:uid="{C95CF99C-CFD9-441B-9665-2B7B3FD00363}"/>
    <cellStyle name="Обычный_Виконання за І квартал 2012 року" xfId="177" xr:uid="{D2125067-0E2C-4CFE-B0EC-05D31E3CD6DA}"/>
    <cellStyle name="Обычный_звіт на 01.04.2019" xfId="178" xr:uid="{73612978-8FDD-421B-A18B-673ED0BD0874}"/>
    <cellStyle name="Обычный_Звіт на 01.07.2019" xfId="179" xr:uid="{7ECFFFEE-672C-417E-AD87-4BEF10237D2F}"/>
    <cellStyle name="Обычный_Лист1" xfId="180" xr:uid="{4CD48E34-92F5-4C7B-ADDC-35DC7DCE5D09}"/>
    <cellStyle name="Обычный_порівняння" xfId="181" xr:uid="{C7D6A79C-01B7-4DFC-A8F6-5E6375441102}"/>
    <cellStyle name="Обычный_Проект розп ДОТАЦІЯ травень" xfId="182" xr:uid="{C42512FA-FC5B-48ED-A09D-8E67265A33C0}"/>
    <cellStyle name="Підсумок" xfId="183" builtinId="25" customBuiltin="1"/>
    <cellStyle name="Плохой" xfId="184" xr:uid="{BE395835-A6D7-4618-BF62-EBC9500D6F3F}"/>
    <cellStyle name="Плохой 2" xfId="185" xr:uid="{8B0241D9-1254-4CC4-BEA9-59B35C8AA925}"/>
    <cellStyle name="Поганий" xfId="186" builtinId="27" customBuiltin="1"/>
    <cellStyle name="Пояснение" xfId="187" xr:uid="{286C8E76-4079-4716-ADBA-0EAADFF99F3A}"/>
    <cellStyle name="Пояснение 2" xfId="188" xr:uid="{3F9EF684-BC23-45E1-990D-474D4D31B2A8}"/>
    <cellStyle name="Примечание" xfId="189" xr:uid="{C8103FE3-6B6D-422B-BB62-4F6E2B068A7E}"/>
    <cellStyle name="Примечание 2" xfId="190" xr:uid="{697FDCC6-9E4B-4D02-83AD-2B372163BD13}"/>
    <cellStyle name="Примечание_Xl0000003_1" xfId="191" xr:uid="{87FB8077-9E05-451C-A5F8-007428B6CA18}"/>
    <cellStyle name="Примітка" xfId="192" builtinId="10" customBuiltin="1"/>
    <cellStyle name="Результат" xfId="193" builtinId="21" customBuiltin="1"/>
    <cellStyle name="Результат 1" xfId="194" xr:uid="{8D43F0BB-F574-435D-A57D-F8F70721425B}"/>
    <cellStyle name="Связанная ячейка" xfId="195" xr:uid="{1B5BC477-7416-4D15-9853-5A3D1F2D01D5}"/>
    <cellStyle name="Связанная ячейка 2" xfId="196" xr:uid="{EC23FAC2-98A2-446E-A279-355CE195E887}"/>
    <cellStyle name="Середній" xfId="197" xr:uid="{D36EAC27-3A20-4AB3-B4D9-F446E79DF82F}"/>
    <cellStyle name="Стиль 1" xfId="198" xr:uid="{5C6F33CC-D4DE-4115-A865-540BCA7CFA80}"/>
    <cellStyle name="Текст попередження" xfId="199" builtinId="11" customBuiltin="1"/>
    <cellStyle name="Текст пояснення" xfId="200" builtinId="53" customBuiltin="1"/>
    <cellStyle name="Текст предупреждения" xfId="201" xr:uid="{50DED78D-CEA0-418E-B1E1-737F545A03D9}"/>
    <cellStyle name="Текст предупреждения 2" xfId="202" xr:uid="{6ABC5FAF-E170-4DDF-9649-40E0977DF89A}"/>
    <cellStyle name="Тысячи [0]_Розподіл (2)" xfId="203" xr:uid="{0E0C7B4C-4FC5-406B-A694-F48DFFF13B6A}"/>
    <cellStyle name="Тысячи_Розподіл (2)" xfId="204" xr:uid="{DE23CE52-B774-458B-898A-DD10DDBC695C}"/>
    <cellStyle name="Фінансовий" xfId="205" builtinId="3"/>
    <cellStyle name="Хороший" xfId="206" xr:uid="{2378C1B5-99E6-4C0C-A3D7-36C296D290C4}"/>
    <cellStyle name="Хороший 2" xfId="207" xr:uid="{5C369A9C-9BD5-4147-861E-E10DE282D1B2}"/>
    <cellStyle name="Џђћ–…ќ’ќ›‰" xfId="208" xr:uid="{0BA4A9C8-1A92-4431-8ECD-28E57B9DCC1D}"/>
  </cellStyles>
  <dxfs count="1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9500" name="Oval 5">
          <a:extLst>
            <a:ext uri="{FF2B5EF4-FFF2-40B4-BE49-F238E27FC236}">
              <a16:creationId xmlns:a16="http://schemas.microsoft.com/office/drawing/2014/main" id="{95589C47-D05C-2287-96FC-DFB69DD7E281}"/>
            </a:ext>
          </a:extLst>
        </xdr:cNvPr>
        <xdr:cNvSpPr>
          <a:spLocks noChangeArrowheads="1"/>
        </xdr:cNvSpPr>
      </xdr:nvSpPr>
      <xdr:spPr bwMode="auto">
        <a:xfrm rot="2297410">
          <a:off x="8029575" y="229266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9501" name="Oval 6">
          <a:extLst>
            <a:ext uri="{FF2B5EF4-FFF2-40B4-BE49-F238E27FC236}">
              <a16:creationId xmlns:a16="http://schemas.microsoft.com/office/drawing/2014/main" id="{B95BD16A-006E-3122-BF90-FB3B58D67A24}"/>
            </a:ext>
          </a:extLst>
        </xdr:cNvPr>
        <xdr:cNvSpPr>
          <a:spLocks noChangeArrowheads="1"/>
        </xdr:cNvSpPr>
      </xdr:nvSpPr>
      <xdr:spPr bwMode="auto">
        <a:xfrm rot="2297410">
          <a:off x="8029575" y="229266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9502" name="Oval 7">
          <a:extLst>
            <a:ext uri="{FF2B5EF4-FFF2-40B4-BE49-F238E27FC236}">
              <a16:creationId xmlns:a16="http://schemas.microsoft.com/office/drawing/2014/main" id="{9D77CEE1-4179-247B-BB5D-7AF23D17FF5D}"/>
            </a:ext>
          </a:extLst>
        </xdr:cNvPr>
        <xdr:cNvSpPr>
          <a:spLocks noChangeArrowheads="1"/>
        </xdr:cNvSpPr>
      </xdr:nvSpPr>
      <xdr:spPr bwMode="auto">
        <a:xfrm rot="2297410">
          <a:off x="8029575" y="229266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9503" name="Oval 8">
          <a:extLst>
            <a:ext uri="{FF2B5EF4-FFF2-40B4-BE49-F238E27FC236}">
              <a16:creationId xmlns:a16="http://schemas.microsoft.com/office/drawing/2014/main" id="{B1C20605-6003-1FC7-2BC9-451007F8ED47}"/>
            </a:ext>
          </a:extLst>
        </xdr:cNvPr>
        <xdr:cNvSpPr>
          <a:spLocks noChangeArrowheads="1"/>
        </xdr:cNvSpPr>
      </xdr:nvSpPr>
      <xdr:spPr bwMode="auto">
        <a:xfrm rot="2297410">
          <a:off x="8029575" y="2292667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&#1055;&#1072;&#1089;&#1087;&#1086;&#1088;&#1090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06%202000\05%2006&#1076;&#1086;&#1076;%20&#1076;%20%20&#1089;&#1077;&#1089;%20&#1079;&#1084;&#1110;&#1085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d%20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60;&#1059;\&#1042;&#1085;&#1077;&#1089;&#1077;&#1085;&#1085;&#1103;%20&#1079;&#1084;&#1110;&#1085;%20&#1076;&#1086;%20&#1073;&#1102;&#1076;&#1078;&#1077;&#1090;&#1091;\&#1047;&#1084;&#1110;&#1085;&#1080;%20&#1076;&#1086;%20&#1073;&#1102;&#1076;&#1078;&#1077;&#1090;&#1091;\&#1047;&#1084;&#1110;&#1085;&#1080;%20&#1076;&#1086;%20&#1073;&#1102;&#1076;&#1078;&#1077;&#1090;&#1091;\bud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caj/&#1052;&#1086;&#1080;%20&#1076;&#1086;&#1082;&#1091;&#1084;&#1077;&#1085;&#1090;&#1099;/&#1041;&#1102;&#1076;&#1078;&#1077;&#1090;%202005/&#1056;&#1072;&#1076;&#1072;/bud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д  дох  1"/>
      <sheetName val="дох обл на 1 06"/>
      <sheetName val="дох  на 1 06 "/>
      <sheetName val="вид обл на 1 06 "/>
      <sheetName val="дох на1 07"/>
      <sheetName val="дох на1 07 (2)"/>
      <sheetName val="вид обл на1 07"/>
      <sheetName val="вид обл на1 07 (2)"/>
      <sheetName val="дод на сес"/>
      <sheetName val="дод на сес (3)"/>
      <sheetName val="пропоз2"/>
      <sheetName val="пропоз(2)"/>
      <sheetName val="пропоз (3)"/>
      <sheetName val="дох на1 10 очік"/>
      <sheetName val="вид на1 10 очік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вид обᐻ на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д 1"/>
      <sheetName val="дод 2"/>
      <sheetName val="дод 3"/>
      <sheetName val="дод 4"/>
      <sheetName val="дод 5"/>
      <sheetName val=" дод 6"/>
      <sheetName val="дод 7"/>
      <sheetName val="вид ст91"/>
      <sheetName val="вик обл дох за 2000на сес"/>
      <sheetName val="вик обл вид за 2000 на се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BCB4-5EEC-4FB4-B6DC-76A80903A270}">
  <sheetPr codeName="Лист1"/>
  <dimension ref="A1:M123"/>
  <sheetViews>
    <sheetView showZeros="0" zoomScaleNormal="100" workbookViewId="0">
      <pane xSplit="2" ySplit="10" topLeftCell="C117" activePane="bottomRight" state="frozen"/>
      <selection pane="topRight" activeCell="C1" sqref="C1"/>
      <selection pane="bottomLeft" activeCell="A11" sqref="A11"/>
      <selection pane="bottomRight" activeCell="B8" sqref="B8:B10"/>
    </sheetView>
  </sheetViews>
  <sheetFormatPr defaultRowHeight="12.75"/>
  <cols>
    <col min="1" max="1" width="10.140625" customWidth="1"/>
    <col min="2" max="2" width="45.7109375" style="1" customWidth="1"/>
    <col min="3" max="3" width="18.5703125" customWidth="1"/>
    <col min="4" max="4" width="17.42578125" bestFit="1" customWidth="1"/>
    <col min="5" max="5" width="10.28515625" customWidth="1"/>
    <col min="6" max="7" width="15.85546875" customWidth="1"/>
    <col min="8" max="8" width="16.28515625" customWidth="1"/>
    <col min="9" max="9" width="10" customWidth="1"/>
    <col min="10" max="10" width="17.28515625" customWidth="1"/>
    <col min="11" max="11" width="17.42578125" bestFit="1" customWidth="1"/>
    <col min="13" max="13" width="15.28515625" bestFit="1" customWidth="1"/>
  </cols>
  <sheetData>
    <row r="1" spans="1:12" ht="15.75">
      <c r="K1" s="209" t="s">
        <v>925</v>
      </c>
    </row>
    <row r="2" spans="1:12" ht="15.75">
      <c r="K2" s="209" t="s">
        <v>926</v>
      </c>
    </row>
    <row r="3" spans="1:12" ht="15.75">
      <c r="E3" s="57"/>
      <c r="K3" s="209" t="s">
        <v>927</v>
      </c>
    </row>
    <row r="5" spans="1:12" ht="15.75">
      <c r="A5" s="406" t="s">
        <v>410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</row>
    <row r="6" spans="1:12" ht="15.75">
      <c r="A6" s="406" t="s">
        <v>831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</row>
    <row r="7" spans="1:12">
      <c r="F7" s="130"/>
      <c r="G7" s="129"/>
      <c r="H7" s="57"/>
      <c r="L7" s="131" t="s">
        <v>411</v>
      </c>
    </row>
    <row r="8" spans="1:12" s="88" customFormat="1" ht="11.45" customHeight="1">
      <c r="A8" s="411" t="s">
        <v>105</v>
      </c>
      <c r="B8" s="412" t="s">
        <v>106</v>
      </c>
      <c r="C8" s="407" t="s">
        <v>107</v>
      </c>
      <c r="D8" s="407"/>
      <c r="E8" s="407"/>
      <c r="F8" s="407" t="s">
        <v>108</v>
      </c>
      <c r="G8" s="407"/>
      <c r="H8" s="407"/>
      <c r="I8" s="407"/>
      <c r="J8" s="407" t="s">
        <v>109</v>
      </c>
      <c r="K8" s="407"/>
      <c r="L8" s="407"/>
    </row>
    <row r="9" spans="1:12" s="88" customFormat="1" ht="28.15" customHeight="1">
      <c r="A9" s="411"/>
      <c r="B9" s="412"/>
      <c r="C9" s="408" t="s">
        <v>546</v>
      </c>
      <c r="D9" s="408" t="s">
        <v>276</v>
      </c>
      <c r="E9" s="408" t="s">
        <v>110</v>
      </c>
      <c r="F9" s="408" t="s">
        <v>546</v>
      </c>
      <c r="G9" s="408" t="s">
        <v>547</v>
      </c>
      <c r="H9" s="408" t="s">
        <v>276</v>
      </c>
      <c r="I9" s="408" t="s">
        <v>110</v>
      </c>
      <c r="J9" s="408" t="s">
        <v>548</v>
      </c>
      <c r="K9" s="408" t="s">
        <v>276</v>
      </c>
      <c r="L9" s="408" t="s">
        <v>111</v>
      </c>
    </row>
    <row r="10" spans="1:12" s="88" customFormat="1" ht="34.9" customHeight="1">
      <c r="A10" s="411"/>
      <c r="B10" s="412"/>
      <c r="C10" s="408"/>
      <c r="D10" s="408"/>
      <c r="E10" s="408"/>
      <c r="F10" s="408"/>
      <c r="G10" s="408"/>
      <c r="H10" s="408"/>
      <c r="I10" s="408"/>
      <c r="J10" s="408"/>
      <c r="K10" s="408"/>
      <c r="L10" s="408"/>
    </row>
    <row r="11" spans="1:12" s="2" customFormat="1" ht="24" customHeight="1">
      <c r="A11" s="8">
        <v>10000000</v>
      </c>
      <c r="B11" s="5" t="s">
        <v>354</v>
      </c>
      <c r="C11" s="9">
        <f>C12+C32+C41+C29</f>
        <v>2005784700</v>
      </c>
      <c r="D11" s="9">
        <f>D12+D32+D41+D29</f>
        <v>2019976958.5699999</v>
      </c>
      <c r="E11" s="14">
        <f t="shared" ref="E11:E72" si="0">IF(C11=0,0,D11/C11*100)</f>
        <v>100.70756639882634</v>
      </c>
      <c r="F11" s="9">
        <f>F12+F32+F41+F29</f>
        <v>7100000</v>
      </c>
      <c r="G11" s="9">
        <f>G12+G32+G41+G29</f>
        <v>7100000</v>
      </c>
      <c r="H11" s="9">
        <f>H12+H32+H41+H29</f>
        <v>12263513.34</v>
      </c>
      <c r="I11" s="221">
        <f t="shared" ref="I11:I72" si="1">IF(G11=0,0,H11/G11*100)</f>
        <v>172.72554</v>
      </c>
      <c r="J11" s="9">
        <f>J12+J32+J41+J29</f>
        <v>2012884700</v>
      </c>
      <c r="K11" s="9">
        <f>K12+K32+K41+K29</f>
        <v>2032240471.9100001</v>
      </c>
      <c r="L11" s="15">
        <f>IF(J11=0,0,K11/J11*100)</f>
        <v>100.96159367250395</v>
      </c>
    </row>
    <row r="12" spans="1:12" s="2" customFormat="1" ht="47.45" customHeight="1">
      <c r="A12" s="8">
        <v>11000000</v>
      </c>
      <c r="B12" s="5" t="s">
        <v>355</v>
      </c>
      <c r="C12" s="9">
        <f>C13+C20</f>
        <v>1980330500</v>
      </c>
      <c r="D12" s="9">
        <f>D13+D20</f>
        <v>1992169920.0799999</v>
      </c>
      <c r="E12" s="14">
        <f t="shared" si="0"/>
        <v>100.59785071633245</v>
      </c>
      <c r="F12" s="175">
        <f>F13+F20</f>
        <v>0</v>
      </c>
      <c r="G12" s="175">
        <f>G13+G20</f>
        <v>0</v>
      </c>
      <c r="H12" s="175">
        <f>H13+H20</f>
        <v>0</v>
      </c>
      <c r="I12" s="221">
        <f t="shared" si="1"/>
        <v>0</v>
      </c>
      <c r="J12" s="9">
        <f>J13+J20</f>
        <v>1980330500</v>
      </c>
      <c r="K12" s="9">
        <f>K13+K20</f>
        <v>1992169920.0799999</v>
      </c>
      <c r="L12" s="15">
        <f t="shared" ref="L12:L73" si="2">IF(J12=0,0,K12/J12*100)</f>
        <v>100.59785071633245</v>
      </c>
    </row>
    <row r="13" spans="1:12" s="2" customFormat="1" ht="29.45" customHeight="1">
      <c r="A13" s="8">
        <v>11010000</v>
      </c>
      <c r="B13" s="5" t="s">
        <v>356</v>
      </c>
      <c r="C13" s="9">
        <f>SUM(C14:C19)</f>
        <v>1348811200</v>
      </c>
      <c r="D13" s="9">
        <f>SUM(D14:D19)</f>
        <v>1365546113.9499998</v>
      </c>
      <c r="E13" s="14">
        <f t="shared" si="0"/>
        <v>101.24071582071679</v>
      </c>
      <c r="F13" s="175">
        <f>SUM(F14:F19)</f>
        <v>0</v>
      </c>
      <c r="G13" s="175">
        <f>SUM(G14:G19)</f>
        <v>0</v>
      </c>
      <c r="H13" s="175">
        <f>SUM(H14:H19)</f>
        <v>0</v>
      </c>
      <c r="I13" s="221">
        <f t="shared" si="1"/>
        <v>0</v>
      </c>
      <c r="J13" s="9">
        <f>SUM(J14:J19)</f>
        <v>1348811200</v>
      </c>
      <c r="K13" s="9">
        <f>SUM(K14:K19)</f>
        <v>1365546113.9499998</v>
      </c>
      <c r="L13" s="15">
        <f t="shared" si="2"/>
        <v>101.24071582071679</v>
      </c>
    </row>
    <row r="14" spans="1:12" ht="52.9" customHeight="1">
      <c r="A14" s="10">
        <v>11010100</v>
      </c>
      <c r="B14" s="4" t="s">
        <v>446</v>
      </c>
      <c r="C14" s="216">
        <v>1221911100</v>
      </c>
      <c r="D14" s="216">
        <v>1236792798.3499999</v>
      </c>
      <c r="E14" s="16">
        <f t="shared" si="0"/>
        <v>101.21790352424165</v>
      </c>
      <c r="F14" s="79"/>
      <c r="G14" s="79"/>
      <c r="H14" s="79"/>
      <c r="I14" s="223">
        <f t="shared" si="1"/>
        <v>0</v>
      </c>
      <c r="J14" s="12">
        <f>C14+G14</f>
        <v>1221911100</v>
      </c>
      <c r="K14" s="12">
        <f>D14+H14</f>
        <v>1236792798.3499999</v>
      </c>
      <c r="L14" s="17">
        <f t="shared" si="2"/>
        <v>101.21790352424165</v>
      </c>
    </row>
    <row r="15" spans="1:12" ht="58.15" customHeight="1">
      <c r="A15" s="10">
        <v>11010400</v>
      </c>
      <c r="B15" s="4" t="s">
        <v>451</v>
      </c>
      <c r="C15" s="216">
        <v>77000000</v>
      </c>
      <c r="D15" s="216">
        <v>75867387.810000002</v>
      </c>
      <c r="E15" s="16">
        <f t="shared" si="0"/>
        <v>98.529075077922073</v>
      </c>
      <c r="F15" s="79"/>
      <c r="G15" s="79"/>
      <c r="H15" s="79"/>
      <c r="I15" s="223">
        <f t="shared" si="1"/>
        <v>0</v>
      </c>
      <c r="J15" s="12">
        <f t="shared" ref="J15:J26" si="3">C15+G15</f>
        <v>77000000</v>
      </c>
      <c r="K15" s="12">
        <f>D15+H15</f>
        <v>75867387.810000002</v>
      </c>
      <c r="L15" s="17">
        <f t="shared" si="2"/>
        <v>98.529075077922073</v>
      </c>
    </row>
    <row r="16" spans="1:12" ht="48" customHeight="1">
      <c r="A16" s="10">
        <v>11010500</v>
      </c>
      <c r="B16" s="4" t="s">
        <v>233</v>
      </c>
      <c r="C16" s="216">
        <v>38900100</v>
      </c>
      <c r="D16" s="216">
        <v>41394987.810000002</v>
      </c>
      <c r="E16" s="16">
        <f t="shared" si="0"/>
        <v>106.41357685455822</v>
      </c>
      <c r="F16" s="79"/>
      <c r="G16" s="79"/>
      <c r="H16" s="79"/>
      <c r="I16" s="223">
        <f t="shared" si="1"/>
        <v>0</v>
      </c>
      <c r="J16" s="12">
        <f t="shared" si="3"/>
        <v>38900100</v>
      </c>
      <c r="K16" s="12">
        <f>D16+H16</f>
        <v>41394987.810000002</v>
      </c>
      <c r="L16" s="17">
        <f t="shared" si="2"/>
        <v>106.41357685455822</v>
      </c>
    </row>
    <row r="17" spans="1:12" ht="48" customHeight="1">
      <c r="A17" s="132" t="s">
        <v>36</v>
      </c>
      <c r="B17" s="128" t="s">
        <v>35</v>
      </c>
      <c r="C17" s="216">
        <v>7400000</v>
      </c>
      <c r="D17" s="216">
        <v>8008816.7999999998</v>
      </c>
      <c r="E17" s="16">
        <f t="shared" si="0"/>
        <v>108.22725405405404</v>
      </c>
      <c r="F17" s="79"/>
      <c r="G17" s="79"/>
      <c r="H17" s="79"/>
      <c r="I17" s="223"/>
      <c r="J17" s="12">
        <f>C17+G17</f>
        <v>7400000</v>
      </c>
      <c r="K17" s="12">
        <f>D17+H17</f>
        <v>8008816.7999999998</v>
      </c>
      <c r="L17" s="17">
        <f>IF(J17=0,0,K17/J17*100)</f>
        <v>108.22725405405404</v>
      </c>
    </row>
    <row r="18" spans="1:12" ht="63" customHeight="1">
      <c r="A18" s="132">
        <v>11011300</v>
      </c>
      <c r="B18" s="143" t="s">
        <v>462</v>
      </c>
      <c r="C18" s="216">
        <v>2600000</v>
      </c>
      <c r="D18" s="216">
        <v>2168123.1800000002</v>
      </c>
      <c r="E18" s="16">
        <f t="shared" si="0"/>
        <v>83.389353076923072</v>
      </c>
      <c r="F18" s="79"/>
      <c r="G18" s="79"/>
      <c r="H18" s="79"/>
      <c r="I18" s="223"/>
      <c r="J18" s="12">
        <f>C18+G18</f>
        <v>2600000</v>
      </c>
      <c r="K18" s="12">
        <f>D18+H18</f>
        <v>2168123.1800000002</v>
      </c>
      <c r="L18" s="17">
        <f>IF(J18=0,0,K18/J18*100)</f>
        <v>83.389353076923072</v>
      </c>
    </row>
    <row r="19" spans="1:12" ht="63">
      <c r="A19" s="132">
        <v>11011500</v>
      </c>
      <c r="B19" s="143" t="s">
        <v>539</v>
      </c>
      <c r="C19" s="216">
        <v>1000000</v>
      </c>
      <c r="D19" s="216">
        <v>1314000</v>
      </c>
      <c r="E19" s="16">
        <f t="shared" si="0"/>
        <v>131.4</v>
      </c>
      <c r="F19" s="79"/>
      <c r="G19" s="79"/>
      <c r="H19" s="79"/>
      <c r="I19" s="223"/>
      <c r="J19" s="12">
        <f>C19+G19</f>
        <v>1000000</v>
      </c>
      <c r="K19" s="12">
        <f>D19+H19</f>
        <v>1314000</v>
      </c>
      <c r="L19" s="17">
        <f>IF(J19=0,0,K19/J19*100)</f>
        <v>131.4</v>
      </c>
    </row>
    <row r="20" spans="1:12" s="2" customFormat="1" ht="22.9" customHeight="1">
      <c r="A20" s="8">
        <v>11020000</v>
      </c>
      <c r="B20" s="5" t="s">
        <v>346</v>
      </c>
      <c r="C20" s="9">
        <f>SUM(C21:C28)</f>
        <v>631519300</v>
      </c>
      <c r="D20" s="9">
        <f>SUM(D21:D28)</f>
        <v>626623806.13</v>
      </c>
      <c r="E20" s="14">
        <f t="shared" si="0"/>
        <v>99.22480692672417</v>
      </c>
      <c r="F20" s="175">
        <f>SUM(F21:F28)</f>
        <v>0</v>
      </c>
      <c r="G20" s="175">
        <f>SUM(G21:G28)</f>
        <v>0</v>
      </c>
      <c r="H20" s="175">
        <f>SUM(H21:H28)</f>
        <v>0</v>
      </c>
      <c r="I20" s="221">
        <f t="shared" si="1"/>
        <v>0</v>
      </c>
      <c r="J20" s="9">
        <f>SUM(J21:J28)</f>
        <v>631519300</v>
      </c>
      <c r="K20" s="9">
        <f>SUM(K21:K28)</f>
        <v>626623806.13</v>
      </c>
      <c r="L20" s="15">
        <f t="shared" si="2"/>
        <v>99.22480692672417</v>
      </c>
    </row>
    <row r="21" spans="1:12" ht="43.9" customHeight="1">
      <c r="A21" s="10">
        <v>11020200</v>
      </c>
      <c r="B21" s="128" t="s">
        <v>196</v>
      </c>
      <c r="C21" s="250">
        <v>3100</v>
      </c>
      <c r="D21" s="250">
        <v>3143.51</v>
      </c>
      <c r="E21" s="16">
        <f t="shared" si="0"/>
        <v>101.40354838709678</v>
      </c>
      <c r="F21" s="79"/>
      <c r="G21" s="79"/>
      <c r="H21" s="79"/>
      <c r="I21" s="223">
        <f t="shared" si="1"/>
        <v>0</v>
      </c>
      <c r="J21" s="12">
        <f t="shared" si="3"/>
        <v>3100</v>
      </c>
      <c r="K21" s="12">
        <f t="shared" ref="K21:K32" si="4">D21+H21</f>
        <v>3143.51</v>
      </c>
      <c r="L21" s="17">
        <f t="shared" si="2"/>
        <v>101.40354838709678</v>
      </c>
    </row>
    <row r="22" spans="1:12" ht="45.6" customHeight="1">
      <c r="A22" s="10">
        <v>11020300</v>
      </c>
      <c r="B22" s="128" t="s">
        <v>197</v>
      </c>
      <c r="C22" s="250">
        <v>6657000</v>
      </c>
      <c r="D22" s="250">
        <v>6357504.6900000004</v>
      </c>
      <c r="E22" s="16">
        <f t="shared" si="0"/>
        <v>95.50104686795855</v>
      </c>
      <c r="F22" s="79"/>
      <c r="G22" s="79"/>
      <c r="H22" s="79"/>
      <c r="I22" s="223">
        <f t="shared" si="1"/>
        <v>0</v>
      </c>
      <c r="J22" s="12">
        <f t="shared" si="3"/>
        <v>6657000</v>
      </c>
      <c r="K22" s="12">
        <f t="shared" si="4"/>
        <v>6357504.6900000004</v>
      </c>
      <c r="L22" s="17">
        <f t="shared" si="2"/>
        <v>95.50104686795855</v>
      </c>
    </row>
    <row r="23" spans="1:12" ht="34.9" customHeight="1">
      <c r="A23" s="10">
        <v>11020500</v>
      </c>
      <c r="B23" s="128" t="s">
        <v>198</v>
      </c>
      <c r="C23" s="250">
        <v>9200000</v>
      </c>
      <c r="D23" s="250">
        <v>9535888.8800000008</v>
      </c>
      <c r="E23" s="16">
        <f t="shared" si="0"/>
        <v>103.65096608695652</v>
      </c>
      <c r="F23" s="79"/>
      <c r="G23" s="79"/>
      <c r="H23" s="79"/>
      <c r="I23" s="223">
        <f t="shared" si="1"/>
        <v>0</v>
      </c>
      <c r="J23" s="12">
        <f>C23+G23</f>
        <v>9200000</v>
      </c>
      <c r="K23" s="12">
        <f t="shared" si="4"/>
        <v>9535888.8800000008</v>
      </c>
      <c r="L23" s="17">
        <f t="shared" si="2"/>
        <v>103.65096608695652</v>
      </c>
    </row>
    <row r="24" spans="1:12" ht="63">
      <c r="A24" s="10">
        <v>11020600</v>
      </c>
      <c r="B24" s="128" t="s">
        <v>279</v>
      </c>
      <c r="C24" s="250">
        <v>0</v>
      </c>
      <c r="D24" s="250">
        <v>1193172.57</v>
      </c>
      <c r="E24" s="16">
        <f t="shared" si="0"/>
        <v>0</v>
      </c>
      <c r="F24" s="79"/>
      <c r="G24" s="79"/>
      <c r="H24" s="79"/>
      <c r="I24" s="223">
        <f t="shared" si="1"/>
        <v>0</v>
      </c>
      <c r="J24" s="12">
        <f>C24+G24</f>
        <v>0</v>
      </c>
      <c r="K24" s="12">
        <f>D24+H24</f>
        <v>1193172.57</v>
      </c>
      <c r="L24" s="17">
        <f>IF(J24=0,0,K24/J24*100)</f>
        <v>0</v>
      </c>
    </row>
    <row r="25" spans="1:12" ht="31.5">
      <c r="A25" s="10">
        <v>11021000</v>
      </c>
      <c r="B25" s="128" t="s">
        <v>395</v>
      </c>
      <c r="C25" s="250">
        <v>610300600</v>
      </c>
      <c r="D25" s="250">
        <v>602930385.94000006</v>
      </c>
      <c r="E25" s="16">
        <f t="shared" si="0"/>
        <v>98.792363294415907</v>
      </c>
      <c r="F25" s="79"/>
      <c r="G25" s="79"/>
      <c r="H25" s="79"/>
      <c r="I25" s="223">
        <f t="shared" si="1"/>
        <v>0</v>
      </c>
      <c r="J25" s="12">
        <f t="shared" si="3"/>
        <v>610300600</v>
      </c>
      <c r="K25" s="12">
        <f t="shared" si="4"/>
        <v>602930385.94000006</v>
      </c>
      <c r="L25" s="17">
        <f t="shared" si="2"/>
        <v>98.792363294415907</v>
      </c>
    </row>
    <row r="26" spans="1:12" ht="67.150000000000006" customHeight="1">
      <c r="A26" s="10">
        <v>11021600</v>
      </c>
      <c r="B26" s="128" t="s">
        <v>396</v>
      </c>
      <c r="C26" s="250">
        <v>58000</v>
      </c>
      <c r="D26" s="250">
        <v>110989.14</v>
      </c>
      <c r="E26" s="16">
        <f t="shared" si="0"/>
        <v>191.36058620689656</v>
      </c>
      <c r="F26" s="79"/>
      <c r="G26" s="79"/>
      <c r="H26" s="79"/>
      <c r="I26" s="223">
        <f t="shared" si="1"/>
        <v>0</v>
      </c>
      <c r="J26" s="12">
        <f t="shared" si="3"/>
        <v>58000</v>
      </c>
      <c r="K26" s="12">
        <f t="shared" si="4"/>
        <v>110989.14</v>
      </c>
      <c r="L26" s="17">
        <f t="shared" si="2"/>
        <v>191.36058620689656</v>
      </c>
    </row>
    <row r="27" spans="1:12" ht="67.150000000000006" customHeight="1">
      <c r="A27" s="180">
        <v>11021800</v>
      </c>
      <c r="B27" s="181" t="s">
        <v>540</v>
      </c>
      <c r="C27" s="250">
        <v>5300000</v>
      </c>
      <c r="D27" s="250">
        <v>6451500</v>
      </c>
      <c r="E27" s="16">
        <f t="shared" si="0"/>
        <v>121.72641509433961</v>
      </c>
      <c r="F27" s="79"/>
      <c r="G27" s="79"/>
      <c r="H27" s="79"/>
      <c r="I27" s="223">
        <f t="shared" si="1"/>
        <v>0</v>
      </c>
      <c r="J27" s="12">
        <f>C27+G27</f>
        <v>5300000</v>
      </c>
      <c r="K27" s="12">
        <f>D27+H27</f>
        <v>6451500</v>
      </c>
      <c r="L27" s="17">
        <f>IF(J27=0,0,K27/J27*100)</f>
        <v>121.72641509433961</v>
      </c>
    </row>
    <row r="28" spans="1:12" ht="54.75" customHeight="1">
      <c r="A28" s="10">
        <v>11023000</v>
      </c>
      <c r="B28" s="128" t="s">
        <v>461</v>
      </c>
      <c r="C28" s="250">
        <v>600</v>
      </c>
      <c r="D28" s="250">
        <v>41221.4</v>
      </c>
      <c r="E28" s="16">
        <f t="shared" si="0"/>
        <v>6870.2333333333345</v>
      </c>
      <c r="F28" s="79"/>
      <c r="G28" s="79"/>
      <c r="H28" s="79"/>
      <c r="I28" s="223">
        <f t="shared" si="1"/>
        <v>0</v>
      </c>
      <c r="J28" s="12">
        <f>C28+G28</f>
        <v>600</v>
      </c>
      <c r="K28" s="12">
        <f t="shared" si="4"/>
        <v>41221.4</v>
      </c>
      <c r="L28" s="17">
        <f>IF(J28=0,0,K28/J28*100)</f>
        <v>6870.2333333333345</v>
      </c>
    </row>
    <row r="29" spans="1:12" ht="32.25" customHeight="1">
      <c r="A29" s="257" t="s">
        <v>835</v>
      </c>
      <c r="B29" s="315" t="s">
        <v>828</v>
      </c>
      <c r="C29" s="251">
        <f>C30</f>
        <v>0</v>
      </c>
      <c r="D29" s="251">
        <f>D30</f>
        <v>0</v>
      </c>
      <c r="E29" s="16">
        <f t="shared" si="0"/>
        <v>0</v>
      </c>
      <c r="F29" s="251">
        <f t="shared" ref="F29:H30" si="5">F30</f>
        <v>0</v>
      </c>
      <c r="G29" s="251">
        <f t="shared" si="5"/>
        <v>0</v>
      </c>
      <c r="H29" s="251">
        <f t="shared" si="5"/>
        <v>18672.66</v>
      </c>
      <c r="I29" s="223">
        <f t="shared" si="1"/>
        <v>0</v>
      </c>
      <c r="J29" s="12">
        <f>C29+G29</f>
        <v>0</v>
      </c>
      <c r="K29" s="12">
        <f>D29+H29</f>
        <v>18672.66</v>
      </c>
      <c r="L29" s="17">
        <f>IF(J29=0,0,K29/J29*100)</f>
        <v>0</v>
      </c>
    </row>
    <row r="30" spans="1:12" ht="31.5" customHeight="1">
      <c r="A30" s="257" t="s">
        <v>836</v>
      </c>
      <c r="B30" s="315" t="s">
        <v>838</v>
      </c>
      <c r="C30" s="251">
        <f>C31</f>
        <v>0</v>
      </c>
      <c r="D30" s="251">
        <f>D31</f>
        <v>0</v>
      </c>
      <c r="E30" s="16">
        <f t="shared" si="0"/>
        <v>0</v>
      </c>
      <c r="F30" s="251">
        <f t="shared" si="5"/>
        <v>0</v>
      </c>
      <c r="G30" s="251">
        <f t="shared" si="5"/>
        <v>0</v>
      </c>
      <c r="H30" s="251">
        <f t="shared" si="5"/>
        <v>18672.66</v>
      </c>
      <c r="I30" s="223">
        <f t="shared" si="1"/>
        <v>0</v>
      </c>
      <c r="J30" s="12">
        <f>C30+G30</f>
        <v>0</v>
      </c>
      <c r="K30" s="12">
        <f>D30+H30</f>
        <v>18672.66</v>
      </c>
      <c r="L30" s="17">
        <f>IF(J30=0,0,K30/J30*100)</f>
        <v>0</v>
      </c>
    </row>
    <row r="31" spans="1:12" ht="54.75" customHeight="1">
      <c r="A31" s="256" t="s">
        <v>837</v>
      </c>
      <c r="B31" s="128" t="s">
        <v>829</v>
      </c>
      <c r="C31" s="250"/>
      <c r="D31" s="250"/>
      <c r="E31" s="16">
        <f t="shared" si="0"/>
        <v>0</v>
      </c>
      <c r="F31" s="79"/>
      <c r="G31" s="79"/>
      <c r="H31" s="79">
        <v>18672.66</v>
      </c>
      <c r="I31" s="223">
        <f t="shared" si="1"/>
        <v>0</v>
      </c>
      <c r="J31" s="12">
        <f>C31+G31</f>
        <v>0</v>
      </c>
      <c r="K31" s="12">
        <f>D31+H31</f>
        <v>18672.66</v>
      </c>
      <c r="L31" s="17">
        <f>IF(J31=0,0,K31/J31*100)</f>
        <v>0</v>
      </c>
    </row>
    <row r="32" spans="1:12" s="2" customFormat="1" ht="31.5">
      <c r="A32" s="8">
        <v>13000000</v>
      </c>
      <c r="B32" s="5" t="s">
        <v>267</v>
      </c>
      <c r="C32" s="9">
        <f>C33+C37</f>
        <v>25454200</v>
      </c>
      <c r="D32" s="9">
        <f>D33+D37</f>
        <v>27807038.490000002</v>
      </c>
      <c r="E32" s="14">
        <f t="shared" si="0"/>
        <v>109.24341951426484</v>
      </c>
      <c r="F32" s="78"/>
      <c r="G32" s="78"/>
      <c r="H32" s="78"/>
      <c r="I32" s="221">
        <f t="shared" si="1"/>
        <v>0</v>
      </c>
      <c r="J32" s="13">
        <f t="shared" ref="J32:J39" si="6">C32+G32</f>
        <v>25454200</v>
      </c>
      <c r="K32" s="13">
        <f t="shared" si="4"/>
        <v>27807038.490000002</v>
      </c>
      <c r="L32" s="15">
        <f t="shared" si="2"/>
        <v>109.24341951426484</v>
      </c>
    </row>
    <row r="33" spans="1:12" s="2" customFormat="1" ht="31.5">
      <c r="A33" s="8">
        <v>13020000</v>
      </c>
      <c r="B33" s="5" t="s">
        <v>268</v>
      </c>
      <c r="C33" s="9">
        <f>SUM(C34:C36)</f>
        <v>9108000</v>
      </c>
      <c r="D33" s="9">
        <f>SUM(D34:D36)</f>
        <v>9962042.0800000001</v>
      </c>
      <c r="E33" s="14">
        <f t="shared" si="0"/>
        <v>109.37683443126922</v>
      </c>
      <c r="F33" s="175">
        <f t="shared" ref="F33:K33" si="7">SUM(F34:F36)</f>
        <v>0</v>
      </c>
      <c r="G33" s="175">
        <f t="shared" si="7"/>
        <v>0</v>
      </c>
      <c r="H33" s="175">
        <f t="shared" si="7"/>
        <v>0</v>
      </c>
      <c r="I33" s="221">
        <f t="shared" si="1"/>
        <v>0</v>
      </c>
      <c r="J33" s="9">
        <f t="shared" si="7"/>
        <v>9108000</v>
      </c>
      <c r="K33" s="9">
        <f t="shared" si="7"/>
        <v>9962042.0800000001</v>
      </c>
      <c r="L33" s="15">
        <f t="shared" si="2"/>
        <v>109.37683443126922</v>
      </c>
    </row>
    <row r="34" spans="1:12" ht="65.45" customHeight="1">
      <c r="A34" s="10">
        <v>13020100</v>
      </c>
      <c r="B34" s="4" t="s">
        <v>269</v>
      </c>
      <c r="C34" s="250">
        <v>6800000</v>
      </c>
      <c r="D34" s="250">
        <v>6636810.2400000002</v>
      </c>
      <c r="E34" s="16">
        <f t="shared" si="0"/>
        <v>97.600150588235294</v>
      </c>
      <c r="F34" s="79"/>
      <c r="G34" s="79"/>
      <c r="H34" s="79"/>
      <c r="I34" s="223">
        <f t="shared" si="1"/>
        <v>0</v>
      </c>
      <c r="J34" s="12">
        <f t="shared" si="6"/>
        <v>6800000</v>
      </c>
      <c r="K34" s="12">
        <f>D34+H34</f>
        <v>6636810.2400000002</v>
      </c>
      <c r="L34" s="17">
        <f t="shared" si="2"/>
        <v>97.600150588235294</v>
      </c>
    </row>
    <row r="35" spans="1:12" ht="39" customHeight="1">
      <c r="A35" s="10">
        <v>13020300</v>
      </c>
      <c r="B35" s="4" t="s">
        <v>270</v>
      </c>
      <c r="C35" s="250">
        <v>1418000</v>
      </c>
      <c r="D35" s="250">
        <v>969922.29</v>
      </c>
      <c r="E35" s="16">
        <f t="shared" si="0"/>
        <v>68.40072566995768</v>
      </c>
      <c r="F35" s="79"/>
      <c r="G35" s="79"/>
      <c r="H35" s="79"/>
      <c r="I35" s="223">
        <f t="shared" si="1"/>
        <v>0</v>
      </c>
      <c r="J35" s="12">
        <f t="shared" si="6"/>
        <v>1418000</v>
      </c>
      <c r="K35" s="12">
        <f>D35+H35</f>
        <v>969922.29</v>
      </c>
      <c r="L35" s="17">
        <f t="shared" si="2"/>
        <v>68.40072566995768</v>
      </c>
    </row>
    <row r="36" spans="1:12" ht="55.15" customHeight="1">
      <c r="A36" s="10">
        <v>13020400</v>
      </c>
      <c r="B36" s="4" t="s">
        <v>115</v>
      </c>
      <c r="C36" s="250">
        <v>890000</v>
      </c>
      <c r="D36" s="250">
        <v>2355309.5499999998</v>
      </c>
      <c r="E36" s="16">
        <f t="shared" si="0"/>
        <v>264.64152247191009</v>
      </c>
      <c r="F36" s="79"/>
      <c r="G36" s="79"/>
      <c r="H36" s="79"/>
      <c r="I36" s="223">
        <f t="shared" si="1"/>
        <v>0</v>
      </c>
      <c r="J36" s="12">
        <f t="shared" si="6"/>
        <v>890000</v>
      </c>
      <c r="K36" s="12">
        <f>D36+H36</f>
        <v>2355309.5499999998</v>
      </c>
      <c r="L36" s="17">
        <f t="shared" si="2"/>
        <v>264.64152247191009</v>
      </c>
    </row>
    <row r="37" spans="1:12" s="2" customFormat="1" ht="27.6" customHeight="1">
      <c r="A37" s="8">
        <v>13030000</v>
      </c>
      <c r="B37" s="5" t="s">
        <v>116</v>
      </c>
      <c r="C37" s="9">
        <f>SUM(C38:C40)</f>
        <v>16346200</v>
      </c>
      <c r="D37" s="9">
        <f>SUM(D38:D40)</f>
        <v>17844996.41</v>
      </c>
      <c r="E37" s="14">
        <f t="shared" si="0"/>
        <v>109.1690815602403</v>
      </c>
      <c r="F37" s="175">
        <f>SUM(F38:F40)</f>
        <v>0</v>
      </c>
      <c r="G37" s="175">
        <f>SUM(G38:G40)</f>
        <v>0</v>
      </c>
      <c r="H37" s="175">
        <f>SUM(H38:H40)</f>
        <v>0</v>
      </c>
      <c r="I37" s="221">
        <f t="shared" si="1"/>
        <v>0</v>
      </c>
      <c r="J37" s="9">
        <f>SUM(J38:J40)</f>
        <v>16346200</v>
      </c>
      <c r="K37" s="9">
        <f>SUM(K38:K40)</f>
        <v>17844996.41</v>
      </c>
      <c r="L37" s="15">
        <f t="shared" si="2"/>
        <v>109.1690815602403</v>
      </c>
    </row>
    <row r="38" spans="1:12" ht="52.15" customHeight="1">
      <c r="A38" s="10">
        <v>13030100</v>
      </c>
      <c r="B38" s="4" t="s">
        <v>117</v>
      </c>
      <c r="C38" s="250">
        <v>16167200</v>
      </c>
      <c r="D38" s="250">
        <v>17659165.23</v>
      </c>
      <c r="E38" s="16">
        <f t="shared" si="0"/>
        <v>109.22834646692068</v>
      </c>
      <c r="F38" s="79"/>
      <c r="G38" s="79"/>
      <c r="H38" s="79"/>
      <c r="I38" s="223">
        <f t="shared" si="1"/>
        <v>0</v>
      </c>
      <c r="J38" s="12">
        <f t="shared" si="6"/>
        <v>16167200</v>
      </c>
      <c r="K38" s="12">
        <f>D38+H38</f>
        <v>17659165.23</v>
      </c>
      <c r="L38" s="17">
        <f t="shared" si="2"/>
        <v>109.22834646692068</v>
      </c>
    </row>
    <row r="39" spans="1:12" ht="36.6" customHeight="1">
      <c r="A39" s="10">
        <v>13030800</v>
      </c>
      <c r="B39" s="4" t="s">
        <v>118</v>
      </c>
      <c r="C39" s="250">
        <v>163000</v>
      </c>
      <c r="D39" s="250">
        <v>169687.74</v>
      </c>
      <c r="E39" s="16">
        <f t="shared" si="0"/>
        <v>104.10290797546011</v>
      </c>
      <c r="F39" s="79"/>
      <c r="G39" s="79"/>
      <c r="H39" s="79"/>
      <c r="I39" s="223">
        <f t="shared" si="1"/>
        <v>0</v>
      </c>
      <c r="J39" s="12">
        <f t="shared" si="6"/>
        <v>163000</v>
      </c>
      <c r="K39" s="12">
        <f>D39+H39</f>
        <v>169687.74</v>
      </c>
      <c r="L39" s="17">
        <f t="shared" si="2"/>
        <v>104.10290797546011</v>
      </c>
    </row>
    <row r="40" spans="1:12" ht="47.25">
      <c r="A40" s="10">
        <v>13031500</v>
      </c>
      <c r="B40" s="253" t="s">
        <v>642</v>
      </c>
      <c r="C40" s="250">
        <v>16000</v>
      </c>
      <c r="D40" s="250">
        <v>16143.44</v>
      </c>
      <c r="E40" s="16">
        <f t="shared" si="0"/>
        <v>100.89650000000002</v>
      </c>
      <c r="F40" s="79"/>
      <c r="G40" s="79"/>
      <c r="H40" s="79"/>
      <c r="I40" s="223">
        <f t="shared" si="1"/>
        <v>0</v>
      </c>
      <c r="J40" s="12">
        <f>C40+G40</f>
        <v>16000</v>
      </c>
      <c r="K40" s="12">
        <f>D40+H40</f>
        <v>16143.44</v>
      </c>
      <c r="L40" s="17">
        <f>IF(J40=0,0,K40/J40*100)</f>
        <v>100.89650000000002</v>
      </c>
    </row>
    <row r="41" spans="1:12" s="2" customFormat="1" ht="21.6" customHeight="1">
      <c r="A41" s="8">
        <v>19000000</v>
      </c>
      <c r="B41" s="5" t="s">
        <v>119</v>
      </c>
      <c r="C41" s="13">
        <f>C42+C46</f>
        <v>0</v>
      </c>
      <c r="D41" s="13">
        <f>D42+D46</f>
        <v>0</v>
      </c>
      <c r="E41" s="14">
        <f t="shared" si="0"/>
        <v>0</v>
      </c>
      <c r="F41" s="78">
        <f>F42+F46</f>
        <v>7100000</v>
      </c>
      <c r="G41" s="78">
        <f>G42+G46</f>
        <v>7100000</v>
      </c>
      <c r="H41" s="78">
        <f>H42+H46</f>
        <v>12244840.68</v>
      </c>
      <c r="I41" s="221">
        <f t="shared" si="1"/>
        <v>172.4625447887324</v>
      </c>
      <c r="J41" s="13">
        <f>J42+J46</f>
        <v>7100000</v>
      </c>
      <c r="K41" s="13">
        <f>K42+K46</f>
        <v>12244840.68</v>
      </c>
      <c r="L41" s="15">
        <f t="shared" si="2"/>
        <v>172.4625447887324</v>
      </c>
    </row>
    <row r="42" spans="1:12" s="2" customFormat="1" ht="22.15" customHeight="1">
      <c r="A42" s="8">
        <v>19010000</v>
      </c>
      <c r="B42" s="5" t="s">
        <v>120</v>
      </c>
      <c r="C42" s="13">
        <f>SUM(C43:C45)</f>
        <v>0</v>
      </c>
      <c r="D42" s="13">
        <f t="shared" ref="D42:K42" si="8">SUM(D43:D45)</f>
        <v>0</v>
      </c>
      <c r="E42" s="14">
        <f t="shared" si="0"/>
        <v>0</v>
      </c>
      <c r="F42" s="78">
        <f t="shared" si="8"/>
        <v>7100000</v>
      </c>
      <c r="G42" s="78">
        <f t="shared" si="8"/>
        <v>7100000</v>
      </c>
      <c r="H42" s="78">
        <f t="shared" si="8"/>
        <v>12158189.01</v>
      </c>
      <c r="I42" s="221">
        <f t="shared" si="1"/>
        <v>171.24209873239437</v>
      </c>
      <c r="J42" s="13">
        <f t="shared" si="8"/>
        <v>7100000</v>
      </c>
      <c r="K42" s="13">
        <f t="shared" si="8"/>
        <v>12158189.01</v>
      </c>
      <c r="L42" s="15">
        <f t="shared" si="2"/>
        <v>171.24209873239437</v>
      </c>
    </row>
    <row r="43" spans="1:12" ht="82.15" customHeight="1">
      <c r="A43" s="10">
        <v>19010100</v>
      </c>
      <c r="B43" s="4" t="s">
        <v>121</v>
      </c>
      <c r="C43" s="12"/>
      <c r="D43" s="12"/>
      <c r="E43" s="16">
        <f t="shared" si="0"/>
        <v>0</v>
      </c>
      <c r="F43" s="216">
        <v>943000</v>
      </c>
      <c r="G43" s="216">
        <v>943000</v>
      </c>
      <c r="H43" s="250">
        <v>757216.21</v>
      </c>
      <c r="I43" s="223">
        <f t="shared" si="1"/>
        <v>80.298643690349948</v>
      </c>
      <c r="J43" s="12">
        <f t="shared" ref="J43:K45" si="9">C43+G43</f>
        <v>943000</v>
      </c>
      <c r="K43" s="12">
        <f t="shared" si="9"/>
        <v>757216.21</v>
      </c>
      <c r="L43" s="17">
        <f t="shared" si="2"/>
        <v>80.298643690349948</v>
      </c>
    </row>
    <row r="44" spans="1:12" ht="36.6" customHeight="1">
      <c r="A44" s="10">
        <v>19010200</v>
      </c>
      <c r="B44" s="4" t="s">
        <v>236</v>
      </c>
      <c r="C44" s="12"/>
      <c r="D44" s="12"/>
      <c r="E44" s="16">
        <f t="shared" si="0"/>
        <v>0</v>
      </c>
      <c r="F44" s="216">
        <v>3715400</v>
      </c>
      <c r="G44" s="216">
        <v>3715400</v>
      </c>
      <c r="H44" s="250">
        <v>4414795.71</v>
      </c>
      <c r="I44" s="223">
        <f t="shared" si="1"/>
        <v>118.82423722883135</v>
      </c>
      <c r="J44" s="12">
        <f t="shared" si="9"/>
        <v>3715400</v>
      </c>
      <c r="K44" s="12">
        <f t="shared" si="9"/>
        <v>4414795.71</v>
      </c>
      <c r="L44" s="17">
        <f t="shared" si="2"/>
        <v>118.82423722883135</v>
      </c>
    </row>
    <row r="45" spans="1:12" ht="64.150000000000006" customHeight="1">
      <c r="A45" s="10">
        <v>19010300</v>
      </c>
      <c r="B45" s="4" t="s">
        <v>237</v>
      </c>
      <c r="C45" s="12"/>
      <c r="D45" s="12"/>
      <c r="E45" s="16">
        <f t="shared" si="0"/>
        <v>0</v>
      </c>
      <c r="F45" s="216">
        <v>2441600</v>
      </c>
      <c r="G45" s="216">
        <v>2441600</v>
      </c>
      <c r="H45" s="250">
        <v>6986177.0899999999</v>
      </c>
      <c r="I45" s="223">
        <f t="shared" si="1"/>
        <v>286.13110624180865</v>
      </c>
      <c r="J45" s="12">
        <f t="shared" si="9"/>
        <v>2441600</v>
      </c>
      <c r="K45" s="12">
        <f t="shared" si="9"/>
        <v>6986177.0899999999</v>
      </c>
      <c r="L45" s="17">
        <f t="shared" si="2"/>
        <v>286.13110624180865</v>
      </c>
    </row>
    <row r="46" spans="1:12" ht="36.75" customHeight="1">
      <c r="A46" s="257" t="s">
        <v>809</v>
      </c>
      <c r="B46" s="255" t="s">
        <v>238</v>
      </c>
      <c r="C46" s="13">
        <f>C47</f>
        <v>0</v>
      </c>
      <c r="D46" s="13">
        <f>D47</f>
        <v>0</v>
      </c>
      <c r="E46" s="14">
        <f t="shared" si="0"/>
        <v>0</v>
      </c>
      <c r="F46" s="78">
        <f>F47</f>
        <v>0</v>
      </c>
      <c r="G46" s="78">
        <f>G47</f>
        <v>0</v>
      </c>
      <c r="H46" s="78">
        <f>H47</f>
        <v>86651.67</v>
      </c>
      <c r="I46" s="221">
        <f t="shared" si="1"/>
        <v>0</v>
      </c>
      <c r="J46" s="13">
        <f>J47</f>
        <v>0</v>
      </c>
      <c r="K46" s="13">
        <f>K47</f>
        <v>86651.67</v>
      </c>
      <c r="L46" s="15">
        <f>IF(J46=0,0,K46/J46*100)</f>
        <v>0</v>
      </c>
    </row>
    <row r="47" spans="1:12" ht="64.150000000000006" customHeight="1">
      <c r="A47" s="256" t="s">
        <v>810</v>
      </c>
      <c r="B47" s="253" t="s">
        <v>811</v>
      </c>
      <c r="C47" s="12"/>
      <c r="D47" s="12"/>
      <c r="E47" s="16">
        <f t="shared" si="0"/>
        <v>0</v>
      </c>
      <c r="F47" s="216"/>
      <c r="G47" s="216"/>
      <c r="H47" s="250">
        <v>86651.67</v>
      </c>
      <c r="I47" s="223">
        <f t="shared" si="1"/>
        <v>0</v>
      </c>
      <c r="J47" s="12">
        <f>C47+G47</f>
        <v>0</v>
      </c>
      <c r="K47" s="12">
        <f>D47+H47</f>
        <v>86651.67</v>
      </c>
      <c r="L47" s="17">
        <f>IF(J47=0,0,K47/J47*100)</f>
        <v>0</v>
      </c>
    </row>
    <row r="48" spans="1:12" s="2" customFormat="1" ht="28.15" customHeight="1">
      <c r="A48" s="8">
        <v>20000000</v>
      </c>
      <c r="B48" s="5" t="s">
        <v>239</v>
      </c>
      <c r="C48" s="9">
        <f>C49+C53+C68+C75</f>
        <v>53769800</v>
      </c>
      <c r="D48" s="9">
        <f>D49+D53+D68+D75</f>
        <v>56746616.550000004</v>
      </c>
      <c r="E48" s="14">
        <f t="shared" si="0"/>
        <v>105.53622395843021</v>
      </c>
      <c r="F48" s="175">
        <f>F49+F53+F68+F75</f>
        <v>119022700</v>
      </c>
      <c r="G48" s="175">
        <f>G49+G53+G68+G75</f>
        <v>257224628.76999998</v>
      </c>
      <c r="H48" s="175">
        <f>H49+H53+H68+H75</f>
        <v>262750300.09999999</v>
      </c>
      <c r="I48" s="221">
        <f t="shared" si="1"/>
        <v>102.14818905810954</v>
      </c>
      <c r="J48" s="9">
        <f>J49+J53+J68+J75</f>
        <v>310994428.76999998</v>
      </c>
      <c r="K48" s="9">
        <f>K49+K53+K68+K75</f>
        <v>319496916.65000004</v>
      </c>
      <c r="L48" s="15">
        <f t="shared" si="2"/>
        <v>102.73396790856604</v>
      </c>
    </row>
    <row r="49" spans="1:12" s="2" customFormat="1" ht="40.9" customHeight="1">
      <c r="A49" s="8">
        <v>21000000</v>
      </c>
      <c r="B49" s="5" t="s">
        <v>240</v>
      </c>
      <c r="C49" s="175">
        <f>C50+C52</f>
        <v>0</v>
      </c>
      <c r="D49" s="175">
        <f>D50+D52</f>
        <v>1020</v>
      </c>
      <c r="E49" s="14">
        <f t="shared" si="0"/>
        <v>0</v>
      </c>
      <c r="F49" s="175">
        <f>F50+F52</f>
        <v>0</v>
      </c>
      <c r="G49" s="175">
        <f>G50+G52</f>
        <v>0</v>
      </c>
      <c r="H49" s="175">
        <f>H50+H52</f>
        <v>0.06</v>
      </c>
      <c r="I49" s="221">
        <f t="shared" si="1"/>
        <v>0</v>
      </c>
      <c r="J49" s="175">
        <f>J50+J52</f>
        <v>0</v>
      </c>
      <c r="K49" s="175">
        <f>K50+K52</f>
        <v>1020.06</v>
      </c>
      <c r="L49" s="15">
        <f t="shared" si="2"/>
        <v>0</v>
      </c>
    </row>
    <row r="50" spans="1:12" s="2" customFormat="1" ht="120" customHeight="1">
      <c r="A50" s="8">
        <v>21010000</v>
      </c>
      <c r="B50" s="5" t="s">
        <v>241</v>
      </c>
      <c r="C50" s="9">
        <f>C51</f>
        <v>0</v>
      </c>
      <c r="D50" s="9">
        <f t="shared" ref="D50:K50" si="10">D51</f>
        <v>1020</v>
      </c>
      <c r="E50" s="14">
        <f t="shared" si="0"/>
        <v>0</v>
      </c>
      <c r="F50" s="175">
        <f t="shared" si="10"/>
        <v>0</v>
      </c>
      <c r="G50" s="175">
        <f t="shared" si="10"/>
        <v>0</v>
      </c>
      <c r="H50" s="175">
        <f t="shared" si="10"/>
        <v>0</v>
      </c>
      <c r="I50" s="221">
        <f t="shared" si="1"/>
        <v>0</v>
      </c>
      <c r="J50" s="9">
        <f t="shared" si="10"/>
        <v>0</v>
      </c>
      <c r="K50" s="9">
        <f t="shared" si="10"/>
        <v>1020</v>
      </c>
      <c r="L50" s="15">
        <f t="shared" si="2"/>
        <v>0</v>
      </c>
    </row>
    <row r="51" spans="1:12" ht="71.45" customHeight="1">
      <c r="A51" s="10">
        <v>21010300</v>
      </c>
      <c r="B51" s="4" t="s">
        <v>242</v>
      </c>
      <c r="C51" s="138">
        <v>0</v>
      </c>
      <c r="D51" s="138">
        <v>1020</v>
      </c>
      <c r="E51" s="16">
        <f t="shared" si="0"/>
        <v>0</v>
      </c>
      <c r="F51" s="79"/>
      <c r="G51" s="79"/>
      <c r="H51" s="79"/>
      <c r="I51" s="223">
        <f t="shared" si="1"/>
        <v>0</v>
      </c>
      <c r="J51" s="12">
        <f>C51+G51</f>
        <v>0</v>
      </c>
      <c r="K51" s="12">
        <f>D51+H51</f>
        <v>1020</v>
      </c>
      <c r="L51" s="17">
        <f t="shared" si="2"/>
        <v>0</v>
      </c>
    </row>
    <row r="52" spans="1:12" ht="46.5" customHeight="1">
      <c r="A52" s="8">
        <v>21110000</v>
      </c>
      <c r="B52" s="6" t="s">
        <v>839</v>
      </c>
      <c r="C52" s="316"/>
      <c r="D52" s="316"/>
      <c r="E52" s="16">
        <f t="shared" si="0"/>
        <v>0</v>
      </c>
      <c r="F52" s="78"/>
      <c r="G52" s="78"/>
      <c r="H52" s="78">
        <v>0.06</v>
      </c>
      <c r="I52" s="223">
        <f t="shared" si="1"/>
        <v>0</v>
      </c>
      <c r="J52" s="12">
        <f>C52+G52</f>
        <v>0</v>
      </c>
      <c r="K52" s="12">
        <f>D52+H52</f>
        <v>0.06</v>
      </c>
      <c r="L52" s="17">
        <f>IF(J52=0,0,K52/J52*100)</f>
        <v>0</v>
      </c>
    </row>
    <row r="53" spans="1:12" s="2" customFormat="1" ht="39" customHeight="1">
      <c r="A53" s="8">
        <v>22000000</v>
      </c>
      <c r="B53" s="5" t="s">
        <v>189</v>
      </c>
      <c r="C53" s="9">
        <f>C54+C65+C67</f>
        <v>49419800</v>
      </c>
      <c r="D53" s="9">
        <f>D54+D65+D67</f>
        <v>53198557.400000006</v>
      </c>
      <c r="E53" s="14">
        <f t="shared" si="0"/>
        <v>107.64624178972801</v>
      </c>
      <c r="F53" s="175">
        <f>F54+F65+F67</f>
        <v>0</v>
      </c>
      <c r="G53" s="175">
        <f>G54+G65+G67</f>
        <v>0</v>
      </c>
      <c r="H53" s="175">
        <f>H54+H65+H67</f>
        <v>0</v>
      </c>
      <c r="I53" s="221">
        <f t="shared" si="1"/>
        <v>0</v>
      </c>
      <c r="J53" s="9">
        <f>J54+J65+J67</f>
        <v>49419800</v>
      </c>
      <c r="K53" s="9">
        <f>K54+K65+K67</f>
        <v>53198557.400000006</v>
      </c>
      <c r="L53" s="15">
        <f t="shared" si="2"/>
        <v>107.64624178972801</v>
      </c>
    </row>
    <row r="54" spans="1:12" s="2" customFormat="1" ht="26.45" customHeight="1">
      <c r="A54" s="8">
        <v>22010000</v>
      </c>
      <c r="B54" s="5" t="s">
        <v>190</v>
      </c>
      <c r="C54" s="9">
        <f>SUM(C55:C64)</f>
        <v>39032600</v>
      </c>
      <c r="D54" s="9">
        <f>SUM(D55:D64)</f>
        <v>41626574.760000005</v>
      </c>
      <c r="E54" s="14">
        <f t="shared" si="0"/>
        <v>106.645662241306</v>
      </c>
      <c r="F54" s="175">
        <f>SUM(F55:F64)</f>
        <v>0</v>
      </c>
      <c r="G54" s="175">
        <f>SUM(G55:G64)</f>
        <v>0</v>
      </c>
      <c r="H54" s="175">
        <f>SUM(H55:H64)</f>
        <v>0</v>
      </c>
      <c r="I54" s="221">
        <f t="shared" si="1"/>
        <v>0</v>
      </c>
      <c r="J54" s="9">
        <f>SUM(J55:J64)</f>
        <v>39032600</v>
      </c>
      <c r="K54" s="9">
        <f>SUM(K55:K64)</f>
        <v>41626574.760000005</v>
      </c>
      <c r="L54" s="15">
        <f t="shared" si="2"/>
        <v>106.645662241306</v>
      </c>
    </row>
    <row r="55" spans="1:12" ht="102" customHeight="1">
      <c r="A55" s="10">
        <v>22010200</v>
      </c>
      <c r="B55" s="4" t="s">
        <v>204</v>
      </c>
      <c r="C55" s="250">
        <v>48000</v>
      </c>
      <c r="D55" s="250">
        <v>18802.439999999999</v>
      </c>
      <c r="E55" s="16">
        <f t="shared" si="0"/>
        <v>39.171750000000003</v>
      </c>
      <c r="F55" s="79"/>
      <c r="G55" s="79"/>
      <c r="H55" s="79"/>
      <c r="I55" s="223">
        <f t="shared" si="1"/>
        <v>0</v>
      </c>
      <c r="J55" s="12">
        <f t="shared" ref="J55:J64" si="11">C55+G55</f>
        <v>48000</v>
      </c>
      <c r="K55" s="12">
        <f t="shared" ref="K55:K64" si="12">D55+H55</f>
        <v>18802.439999999999</v>
      </c>
      <c r="L55" s="17">
        <f t="shared" si="2"/>
        <v>39.171750000000003</v>
      </c>
    </row>
    <row r="56" spans="1:12" ht="88.9" customHeight="1">
      <c r="A56" s="10">
        <v>22010500</v>
      </c>
      <c r="B56" s="4" t="s">
        <v>205</v>
      </c>
      <c r="C56" s="250">
        <v>35000</v>
      </c>
      <c r="D56" s="250">
        <v>140957.04999999999</v>
      </c>
      <c r="E56" s="16">
        <f t="shared" si="0"/>
        <v>402.73442857142857</v>
      </c>
      <c r="F56" s="79"/>
      <c r="G56" s="79"/>
      <c r="H56" s="79"/>
      <c r="I56" s="223">
        <f t="shared" si="1"/>
        <v>0</v>
      </c>
      <c r="J56" s="12">
        <f t="shared" si="11"/>
        <v>35000</v>
      </c>
      <c r="K56" s="12">
        <f t="shared" si="12"/>
        <v>140957.04999999999</v>
      </c>
      <c r="L56" s="17">
        <f t="shared" si="2"/>
        <v>402.73442857142857</v>
      </c>
    </row>
    <row r="57" spans="1:12" ht="78.75">
      <c r="A57" s="10">
        <v>22010900</v>
      </c>
      <c r="B57" s="4" t="s">
        <v>206</v>
      </c>
      <c r="C57" s="250">
        <v>0</v>
      </c>
      <c r="D57" s="250">
        <v>42320</v>
      </c>
      <c r="E57" s="16">
        <f t="shared" si="0"/>
        <v>0</v>
      </c>
      <c r="F57" s="79"/>
      <c r="G57" s="79"/>
      <c r="H57" s="79"/>
      <c r="I57" s="223">
        <f t="shared" si="1"/>
        <v>0</v>
      </c>
      <c r="J57" s="12">
        <f t="shared" si="11"/>
        <v>0</v>
      </c>
      <c r="K57" s="12">
        <f t="shared" si="12"/>
        <v>42320</v>
      </c>
      <c r="L57" s="17">
        <f t="shared" si="2"/>
        <v>0</v>
      </c>
    </row>
    <row r="58" spans="1:12" ht="52.9" customHeight="1">
      <c r="A58" s="10">
        <v>22011000</v>
      </c>
      <c r="B58" s="4" t="s">
        <v>207</v>
      </c>
      <c r="C58" s="250">
        <v>14700000</v>
      </c>
      <c r="D58" s="250">
        <v>14961175.75</v>
      </c>
      <c r="E58" s="16">
        <f t="shared" si="0"/>
        <v>101.77670578231293</v>
      </c>
      <c r="F58" s="79"/>
      <c r="G58" s="79"/>
      <c r="H58" s="79"/>
      <c r="I58" s="223">
        <f t="shared" si="1"/>
        <v>0</v>
      </c>
      <c r="J58" s="12">
        <f t="shared" si="11"/>
        <v>14700000</v>
      </c>
      <c r="K58" s="12">
        <f t="shared" si="12"/>
        <v>14961175.75</v>
      </c>
      <c r="L58" s="17">
        <f t="shared" si="2"/>
        <v>101.77670578231293</v>
      </c>
    </row>
    <row r="59" spans="1:12" ht="52.9" customHeight="1">
      <c r="A59" s="10">
        <v>22011100</v>
      </c>
      <c r="B59" s="4" t="s">
        <v>208</v>
      </c>
      <c r="C59" s="250">
        <v>20400000</v>
      </c>
      <c r="D59" s="250">
        <v>22890032.190000001</v>
      </c>
      <c r="E59" s="16">
        <f t="shared" si="0"/>
        <v>112.20604014705884</v>
      </c>
      <c r="F59" s="79"/>
      <c r="G59" s="79"/>
      <c r="H59" s="79"/>
      <c r="I59" s="223">
        <f t="shared" si="1"/>
        <v>0</v>
      </c>
      <c r="J59" s="12">
        <f t="shared" si="11"/>
        <v>20400000</v>
      </c>
      <c r="K59" s="12">
        <f t="shared" si="12"/>
        <v>22890032.190000001</v>
      </c>
      <c r="L59" s="17">
        <f t="shared" si="2"/>
        <v>112.20604014705884</v>
      </c>
    </row>
    <row r="60" spans="1:12" ht="47.25">
      <c r="A60" s="10">
        <v>22011800</v>
      </c>
      <c r="B60" s="4" t="s">
        <v>209</v>
      </c>
      <c r="C60" s="250">
        <v>1578800</v>
      </c>
      <c r="D60" s="250">
        <v>1253449</v>
      </c>
      <c r="E60" s="16">
        <f t="shared" si="0"/>
        <v>79.392513301241451</v>
      </c>
      <c r="F60" s="79"/>
      <c r="G60" s="79"/>
      <c r="H60" s="79"/>
      <c r="I60" s="223">
        <f t="shared" si="1"/>
        <v>0</v>
      </c>
      <c r="J60" s="12">
        <f t="shared" si="11"/>
        <v>1578800</v>
      </c>
      <c r="K60" s="12">
        <f t="shared" si="12"/>
        <v>1253449</v>
      </c>
      <c r="L60" s="17">
        <f t="shared" si="2"/>
        <v>79.392513301241451</v>
      </c>
    </row>
    <row r="61" spans="1:12" ht="31.5">
      <c r="A61" s="10">
        <v>22013100</v>
      </c>
      <c r="B61" s="253" t="s">
        <v>643</v>
      </c>
      <c r="C61" s="250">
        <v>0</v>
      </c>
      <c r="D61" s="250">
        <v>2400</v>
      </c>
      <c r="E61" s="16">
        <f t="shared" si="0"/>
        <v>0</v>
      </c>
      <c r="F61" s="79"/>
      <c r="G61" s="79"/>
      <c r="H61" s="79"/>
      <c r="I61" s="223">
        <f t="shared" si="1"/>
        <v>0</v>
      </c>
      <c r="J61" s="12">
        <f>C61+G61</f>
        <v>0</v>
      </c>
      <c r="K61" s="12">
        <f>D61+H61</f>
        <v>2400</v>
      </c>
      <c r="L61" s="17">
        <f>IF(J61=0,0,K61/J61*100)</f>
        <v>0</v>
      </c>
    </row>
    <row r="62" spans="1:12" ht="31.5">
      <c r="A62" s="73">
        <v>22013200</v>
      </c>
      <c r="B62" s="69" t="s">
        <v>210</v>
      </c>
      <c r="C62" s="250">
        <v>950000</v>
      </c>
      <c r="D62" s="250">
        <v>770417.6</v>
      </c>
      <c r="E62" s="16">
        <f t="shared" si="0"/>
        <v>81.096589473684205</v>
      </c>
      <c r="F62" s="79"/>
      <c r="G62" s="79"/>
      <c r="H62" s="79"/>
      <c r="I62" s="223">
        <f t="shared" si="1"/>
        <v>0</v>
      </c>
      <c r="J62" s="12">
        <f t="shared" si="11"/>
        <v>950000</v>
      </c>
      <c r="K62" s="12">
        <f t="shared" si="12"/>
        <v>770417.6</v>
      </c>
      <c r="L62" s="17">
        <f t="shared" si="2"/>
        <v>81.096589473684205</v>
      </c>
    </row>
    <row r="63" spans="1:12" ht="31.5">
      <c r="A63" s="10">
        <v>22013300</v>
      </c>
      <c r="B63" s="4" t="s">
        <v>211</v>
      </c>
      <c r="C63" s="250">
        <v>720000</v>
      </c>
      <c r="D63" s="250">
        <v>861896.74</v>
      </c>
      <c r="E63" s="16">
        <f t="shared" si="0"/>
        <v>119.70788055555555</v>
      </c>
      <c r="F63" s="79"/>
      <c r="G63" s="79"/>
      <c r="H63" s="79"/>
      <c r="I63" s="223">
        <f t="shared" si="1"/>
        <v>0</v>
      </c>
      <c r="J63" s="12">
        <f t="shared" si="11"/>
        <v>720000</v>
      </c>
      <c r="K63" s="12">
        <f t="shared" si="12"/>
        <v>861896.74</v>
      </c>
      <c r="L63" s="17">
        <f t="shared" si="2"/>
        <v>119.70788055555555</v>
      </c>
    </row>
    <row r="64" spans="1:12" ht="31.5">
      <c r="A64" s="10">
        <v>22013400</v>
      </c>
      <c r="B64" s="4" t="s">
        <v>212</v>
      </c>
      <c r="C64" s="250">
        <v>600800</v>
      </c>
      <c r="D64" s="250">
        <v>685123.99</v>
      </c>
      <c r="E64" s="16">
        <f t="shared" si="0"/>
        <v>114.03528462050599</v>
      </c>
      <c r="F64" s="79"/>
      <c r="G64" s="79"/>
      <c r="H64" s="79"/>
      <c r="I64" s="223">
        <f t="shared" si="1"/>
        <v>0</v>
      </c>
      <c r="J64" s="12">
        <f t="shared" si="11"/>
        <v>600800</v>
      </c>
      <c r="K64" s="12">
        <f t="shared" si="12"/>
        <v>685123.99</v>
      </c>
      <c r="L64" s="17">
        <f t="shared" si="2"/>
        <v>114.03528462050599</v>
      </c>
    </row>
    <row r="65" spans="1:12" s="2" customFormat="1" ht="57" customHeight="1">
      <c r="A65" s="8">
        <v>22080000</v>
      </c>
      <c r="B65" s="5" t="s">
        <v>244</v>
      </c>
      <c r="C65" s="9">
        <f>C66</f>
        <v>10386500</v>
      </c>
      <c r="D65" s="9">
        <f t="shared" ref="D65:K65" si="13">D66</f>
        <v>11571082.640000001</v>
      </c>
      <c r="E65" s="14">
        <f t="shared" si="0"/>
        <v>111.40502228854766</v>
      </c>
      <c r="F65" s="175">
        <f t="shared" si="13"/>
        <v>0</v>
      </c>
      <c r="G65" s="175">
        <f t="shared" si="13"/>
        <v>0</v>
      </c>
      <c r="H65" s="175">
        <f t="shared" si="13"/>
        <v>0</v>
      </c>
      <c r="I65" s="221">
        <f t="shared" si="1"/>
        <v>0</v>
      </c>
      <c r="J65" s="9">
        <f t="shared" si="13"/>
        <v>10386500</v>
      </c>
      <c r="K65" s="9">
        <f t="shared" si="13"/>
        <v>11571082.640000001</v>
      </c>
      <c r="L65" s="15">
        <f t="shared" si="2"/>
        <v>111.40502228854766</v>
      </c>
    </row>
    <row r="66" spans="1:12" ht="83.45" customHeight="1">
      <c r="A66" s="10">
        <v>22080400</v>
      </c>
      <c r="B66" s="4" t="s">
        <v>245</v>
      </c>
      <c r="C66" s="71">
        <v>10386500</v>
      </c>
      <c r="D66" s="71">
        <v>11571082.640000001</v>
      </c>
      <c r="E66" s="16">
        <f t="shared" si="0"/>
        <v>111.40502228854766</v>
      </c>
      <c r="F66" s="79"/>
      <c r="G66" s="79"/>
      <c r="H66" s="79"/>
      <c r="I66" s="223">
        <f t="shared" si="1"/>
        <v>0</v>
      </c>
      <c r="J66" s="12">
        <f>C66+G66</f>
        <v>10386500</v>
      </c>
      <c r="K66" s="12">
        <f>D66+H66</f>
        <v>11571082.640000001</v>
      </c>
      <c r="L66" s="17">
        <f t="shared" si="2"/>
        <v>111.40502228854766</v>
      </c>
    </row>
    <row r="67" spans="1:12" s="2" customFormat="1" ht="124.15" customHeight="1">
      <c r="A67" s="8">
        <v>22130000</v>
      </c>
      <c r="B67" s="6" t="s">
        <v>246</v>
      </c>
      <c r="C67" s="133">
        <v>700</v>
      </c>
      <c r="D67" s="133">
        <v>900</v>
      </c>
      <c r="E67" s="14">
        <f t="shared" si="0"/>
        <v>128.57142857142858</v>
      </c>
      <c r="F67" s="78"/>
      <c r="G67" s="78"/>
      <c r="H67" s="78"/>
      <c r="I67" s="221">
        <f t="shared" si="1"/>
        <v>0</v>
      </c>
      <c r="J67" s="13">
        <f>C67+G67</f>
        <v>700</v>
      </c>
      <c r="K67" s="13">
        <f>D67+H67</f>
        <v>900</v>
      </c>
      <c r="L67" s="15">
        <f t="shared" si="2"/>
        <v>128.57142857142858</v>
      </c>
    </row>
    <row r="68" spans="1:12" s="2" customFormat="1" ht="15.75">
      <c r="A68" s="8">
        <v>24000000</v>
      </c>
      <c r="B68" s="5" t="s">
        <v>247</v>
      </c>
      <c r="C68" s="9">
        <f>C69+C73</f>
        <v>4350000</v>
      </c>
      <c r="D68" s="9">
        <f>D69+D73</f>
        <v>3547039.15</v>
      </c>
      <c r="E68" s="14">
        <f t="shared" si="0"/>
        <v>81.541129885057472</v>
      </c>
      <c r="F68" s="175">
        <f>F69+F73</f>
        <v>1889000</v>
      </c>
      <c r="G68" s="175">
        <f>G69+G73</f>
        <v>1889000</v>
      </c>
      <c r="H68" s="175">
        <f>H69+H73</f>
        <v>7063099.4800000004</v>
      </c>
      <c r="I68" s="221">
        <f t="shared" si="1"/>
        <v>373.90680148226579</v>
      </c>
      <c r="J68" s="9">
        <f>J69+J73</f>
        <v>6239000</v>
      </c>
      <c r="K68" s="9">
        <f>K69+K73</f>
        <v>10610138.630000001</v>
      </c>
      <c r="L68" s="15">
        <f t="shared" si="2"/>
        <v>170.06152636640488</v>
      </c>
    </row>
    <row r="69" spans="1:12" s="2" customFormat="1" ht="15.75">
      <c r="A69" s="8">
        <v>24060000</v>
      </c>
      <c r="B69" s="5" t="s">
        <v>248</v>
      </c>
      <c r="C69" s="9">
        <f>SUM(C70:C72)</f>
        <v>4350000</v>
      </c>
      <c r="D69" s="9">
        <f>SUM(D70:D72)</f>
        <v>3547039.15</v>
      </c>
      <c r="E69" s="14">
        <f t="shared" si="0"/>
        <v>81.541129885057472</v>
      </c>
      <c r="F69" s="175">
        <f>SUM(F70:F72)</f>
        <v>1746000</v>
      </c>
      <c r="G69" s="175">
        <f>SUM(G70:G72)</f>
        <v>1746000</v>
      </c>
      <c r="H69" s="175">
        <f>SUM(H70:H72)</f>
        <v>6914809.9000000004</v>
      </c>
      <c r="I69" s="221">
        <f t="shared" si="1"/>
        <v>396.03722222222223</v>
      </c>
      <c r="J69" s="9">
        <f>SUM(J70:J72)</f>
        <v>6096000</v>
      </c>
      <c r="K69" s="9">
        <f>SUM(K70:K72)</f>
        <v>10461849.050000001</v>
      </c>
      <c r="L69" s="15">
        <f t="shared" si="2"/>
        <v>171.61825869422574</v>
      </c>
    </row>
    <row r="70" spans="1:12" ht="15.75">
      <c r="A70" s="10">
        <v>24060300</v>
      </c>
      <c r="B70" s="4" t="s">
        <v>248</v>
      </c>
      <c r="C70" s="71">
        <v>4350000</v>
      </c>
      <c r="D70" s="71">
        <v>3547039.15</v>
      </c>
      <c r="E70" s="16">
        <f t="shared" si="0"/>
        <v>81.541129885057472</v>
      </c>
      <c r="F70" s="79"/>
      <c r="G70" s="79"/>
      <c r="H70" s="79"/>
      <c r="I70" s="223">
        <f t="shared" si="1"/>
        <v>0</v>
      </c>
      <c r="J70" s="12">
        <f t="shared" ref="J70:K72" si="14">C70+G70</f>
        <v>4350000</v>
      </c>
      <c r="K70" s="12">
        <f t="shared" si="14"/>
        <v>3547039.15</v>
      </c>
      <c r="L70" s="17">
        <f t="shared" si="2"/>
        <v>81.541129885057472</v>
      </c>
    </row>
    <row r="71" spans="1:12" ht="31.5">
      <c r="A71" s="10">
        <v>24061600</v>
      </c>
      <c r="B71" s="4" t="s">
        <v>542</v>
      </c>
      <c r="C71" s="71"/>
      <c r="D71" s="71"/>
      <c r="E71" s="16">
        <f t="shared" si="0"/>
        <v>0</v>
      </c>
      <c r="F71" s="79"/>
      <c r="G71" s="79"/>
      <c r="H71" s="250">
        <v>159274.95000000001</v>
      </c>
      <c r="I71" s="223">
        <f t="shared" si="1"/>
        <v>0</v>
      </c>
      <c r="J71" s="12">
        <f t="shared" si="14"/>
        <v>0</v>
      </c>
      <c r="K71" s="12">
        <f t="shared" si="14"/>
        <v>159274.95000000001</v>
      </c>
      <c r="L71" s="17">
        <f>IF(J71=0,0,K71/J71*100)</f>
        <v>0</v>
      </c>
    </row>
    <row r="72" spans="1:12" ht="73.150000000000006" customHeight="1">
      <c r="A72" s="10">
        <v>24062100</v>
      </c>
      <c r="B72" s="4" t="s">
        <v>249</v>
      </c>
      <c r="C72" s="12"/>
      <c r="D72" s="12"/>
      <c r="E72" s="16">
        <f t="shared" si="0"/>
        <v>0</v>
      </c>
      <c r="F72" s="76">
        <v>1746000</v>
      </c>
      <c r="G72" s="76">
        <v>1746000</v>
      </c>
      <c r="H72" s="250">
        <v>6755534.9500000002</v>
      </c>
      <c r="I72" s="223">
        <f t="shared" si="1"/>
        <v>386.9149455899198</v>
      </c>
      <c r="J72" s="12">
        <f t="shared" si="14"/>
        <v>1746000</v>
      </c>
      <c r="K72" s="12">
        <f t="shared" si="14"/>
        <v>6755534.9500000002</v>
      </c>
      <c r="L72" s="17">
        <f t="shared" si="2"/>
        <v>386.9149455899198</v>
      </c>
    </row>
    <row r="73" spans="1:12" s="2" customFormat="1" ht="31.5">
      <c r="A73" s="8">
        <v>24110000</v>
      </c>
      <c r="B73" s="5" t="s">
        <v>250</v>
      </c>
      <c r="C73" s="13">
        <f>C74</f>
        <v>0</v>
      </c>
      <c r="D73" s="13">
        <f t="shared" ref="D73:K73" si="15">D74</f>
        <v>0</v>
      </c>
      <c r="E73" s="14">
        <f t="shared" ref="E73:E119" si="16">IF(C73=0,0,D73/C73*100)</f>
        <v>0</v>
      </c>
      <c r="F73" s="78">
        <f t="shared" si="15"/>
        <v>143000</v>
      </c>
      <c r="G73" s="78">
        <f t="shared" si="15"/>
        <v>143000</v>
      </c>
      <c r="H73" s="78">
        <f t="shared" si="15"/>
        <v>148289.57999999999</v>
      </c>
      <c r="I73" s="221">
        <f t="shared" ref="I73:I119" si="17">IF(G73=0,0,H73/G73*100)</f>
        <v>103.69900699300698</v>
      </c>
      <c r="J73" s="13">
        <f t="shared" si="15"/>
        <v>143000</v>
      </c>
      <c r="K73" s="13">
        <f t="shared" si="15"/>
        <v>148289.57999999999</v>
      </c>
      <c r="L73" s="15">
        <f t="shared" si="2"/>
        <v>103.69900699300698</v>
      </c>
    </row>
    <row r="74" spans="1:12" ht="85.15" customHeight="1">
      <c r="A74" s="10">
        <v>24110900</v>
      </c>
      <c r="B74" s="4" t="s">
        <v>321</v>
      </c>
      <c r="C74" s="12"/>
      <c r="D74" s="12"/>
      <c r="E74" s="16">
        <f t="shared" si="16"/>
        <v>0</v>
      </c>
      <c r="F74" s="76">
        <v>143000</v>
      </c>
      <c r="G74" s="76">
        <v>143000</v>
      </c>
      <c r="H74" s="76">
        <v>148289.57999999999</v>
      </c>
      <c r="I74" s="223">
        <f t="shared" si="17"/>
        <v>103.69900699300698</v>
      </c>
      <c r="J74" s="12">
        <f>C74+G74</f>
        <v>143000</v>
      </c>
      <c r="K74" s="12">
        <f>D74+H74</f>
        <v>148289.57999999999</v>
      </c>
      <c r="L74" s="17">
        <f t="shared" ref="L74:L99" si="18">IF(J74=0,0,K74/J74*100)</f>
        <v>103.69900699300698</v>
      </c>
    </row>
    <row r="75" spans="1:12" s="2" customFormat="1" ht="22.9" customHeight="1">
      <c r="A75" s="8">
        <v>25000000</v>
      </c>
      <c r="B75" s="5" t="s">
        <v>322</v>
      </c>
      <c r="C75" s="13">
        <f>C76+C81</f>
        <v>0</v>
      </c>
      <c r="D75" s="13">
        <f t="shared" ref="D75:K75" si="19">D76+D81</f>
        <v>0</v>
      </c>
      <c r="E75" s="14">
        <f t="shared" si="16"/>
        <v>0</v>
      </c>
      <c r="F75" s="78">
        <f t="shared" si="19"/>
        <v>117133700</v>
      </c>
      <c r="G75" s="78">
        <f t="shared" si="19"/>
        <v>255335628.76999998</v>
      </c>
      <c r="H75" s="78">
        <f t="shared" si="19"/>
        <v>255687200.56</v>
      </c>
      <c r="I75" s="221">
        <f t="shared" si="17"/>
        <v>100.13769006373832</v>
      </c>
      <c r="J75" s="13">
        <f t="shared" si="19"/>
        <v>255335628.76999998</v>
      </c>
      <c r="K75" s="13">
        <f t="shared" si="19"/>
        <v>255687200.56</v>
      </c>
      <c r="L75" s="15">
        <f t="shared" si="18"/>
        <v>100.13769006373832</v>
      </c>
    </row>
    <row r="76" spans="1:12" s="2" customFormat="1" ht="55.15" customHeight="1">
      <c r="A76" s="8">
        <v>25010000</v>
      </c>
      <c r="B76" s="5" t="s">
        <v>323</v>
      </c>
      <c r="C76" s="13">
        <f>SUM(C77:C80)</f>
        <v>0</v>
      </c>
      <c r="D76" s="13">
        <f>SUM(D77:D80)</f>
        <v>0</v>
      </c>
      <c r="E76" s="14">
        <f t="shared" si="16"/>
        <v>0</v>
      </c>
      <c r="F76" s="78">
        <f>SUM(F77:F80)</f>
        <v>69390700</v>
      </c>
      <c r="G76" s="78">
        <f>SUM(G77:G80)</f>
        <v>85194115.13000001</v>
      </c>
      <c r="H76" s="78">
        <f>SUM(H77:H80)</f>
        <v>88927563.239999995</v>
      </c>
      <c r="I76" s="221">
        <f t="shared" si="17"/>
        <v>104.38228403957599</v>
      </c>
      <c r="J76" s="13">
        <f>SUM(J77:J80)</f>
        <v>85194115.13000001</v>
      </c>
      <c r="K76" s="13">
        <f>SUM(K77:K80)</f>
        <v>88927563.239999995</v>
      </c>
      <c r="L76" s="15">
        <f t="shared" si="18"/>
        <v>104.38228403957599</v>
      </c>
    </row>
    <row r="77" spans="1:12" ht="47.25">
      <c r="A77" s="10">
        <v>25010100</v>
      </c>
      <c r="B77" s="4" t="s">
        <v>324</v>
      </c>
      <c r="C77" s="12"/>
      <c r="D77" s="12"/>
      <c r="E77" s="16">
        <f t="shared" si="16"/>
        <v>0</v>
      </c>
      <c r="F77" s="250">
        <v>49350600</v>
      </c>
      <c r="G77" s="250">
        <v>56253000.799999997</v>
      </c>
      <c r="H77" s="250">
        <v>62089041.100000001</v>
      </c>
      <c r="I77" s="223">
        <f t="shared" si="17"/>
        <v>110.37462929444291</v>
      </c>
      <c r="J77" s="12">
        <f t="shared" ref="J77:K80" si="20">C77+G77</f>
        <v>56253000.799999997</v>
      </c>
      <c r="K77" s="12">
        <f t="shared" si="20"/>
        <v>62089041.100000001</v>
      </c>
      <c r="L77" s="17">
        <f t="shared" si="18"/>
        <v>110.37462929444291</v>
      </c>
    </row>
    <row r="78" spans="1:12" ht="31.5">
      <c r="A78" s="10">
        <v>25010200</v>
      </c>
      <c r="B78" s="4" t="s">
        <v>375</v>
      </c>
      <c r="C78" s="12"/>
      <c r="D78" s="12"/>
      <c r="E78" s="16">
        <f t="shared" si="16"/>
        <v>0</v>
      </c>
      <c r="F78" s="250">
        <v>17247100</v>
      </c>
      <c r="G78" s="250">
        <v>20818906.350000001</v>
      </c>
      <c r="H78" s="250">
        <v>18655309.629999999</v>
      </c>
      <c r="I78" s="223">
        <f t="shared" si="17"/>
        <v>89.607539014651451</v>
      </c>
      <c r="J78" s="12">
        <f t="shared" si="20"/>
        <v>20818906.350000001</v>
      </c>
      <c r="K78" s="12">
        <f t="shared" si="20"/>
        <v>18655309.629999999</v>
      </c>
      <c r="L78" s="17">
        <f t="shared" si="18"/>
        <v>89.607539014651451</v>
      </c>
    </row>
    <row r="79" spans="1:12" ht="63">
      <c r="A79" s="10">
        <v>25010300</v>
      </c>
      <c r="B79" s="4" t="s">
        <v>376</v>
      </c>
      <c r="C79" s="12"/>
      <c r="D79" s="12"/>
      <c r="E79" s="16">
        <f t="shared" si="16"/>
        <v>0</v>
      </c>
      <c r="F79" s="250">
        <v>2776000</v>
      </c>
      <c r="G79" s="250">
        <v>7936514.6200000001</v>
      </c>
      <c r="H79" s="250">
        <v>7913346.6299999999</v>
      </c>
      <c r="I79" s="223">
        <f t="shared" si="17"/>
        <v>99.708083571828666</v>
      </c>
      <c r="J79" s="12">
        <f t="shared" si="20"/>
        <v>7936514.6200000001</v>
      </c>
      <c r="K79" s="12">
        <f t="shared" si="20"/>
        <v>7913346.6299999999</v>
      </c>
      <c r="L79" s="17">
        <f t="shared" si="18"/>
        <v>99.708083571828666</v>
      </c>
    </row>
    <row r="80" spans="1:12" ht="47.25">
      <c r="A80" s="10">
        <v>25010400</v>
      </c>
      <c r="B80" s="4" t="s">
        <v>377</v>
      </c>
      <c r="C80" s="12"/>
      <c r="D80" s="12"/>
      <c r="E80" s="16">
        <f t="shared" si="16"/>
        <v>0</v>
      </c>
      <c r="F80" s="250">
        <v>17000</v>
      </c>
      <c r="G80" s="250">
        <v>185693.36</v>
      </c>
      <c r="H80" s="250">
        <v>269865.88</v>
      </c>
      <c r="I80" s="223">
        <f t="shared" si="17"/>
        <v>145.32877212195419</v>
      </c>
      <c r="J80" s="12">
        <f t="shared" si="20"/>
        <v>185693.36</v>
      </c>
      <c r="K80" s="12">
        <f t="shared" si="20"/>
        <v>269865.88</v>
      </c>
      <c r="L80" s="17">
        <f t="shared" si="18"/>
        <v>145.32877212195419</v>
      </c>
    </row>
    <row r="81" spans="1:13" s="2" customFormat="1" ht="36" customHeight="1">
      <c r="A81" s="8">
        <v>25020000</v>
      </c>
      <c r="B81" s="5" t="s">
        <v>378</v>
      </c>
      <c r="C81" s="13">
        <f>SUM(C82:C83)</f>
        <v>0</v>
      </c>
      <c r="D81" s="13">
        <f>SUM(D82:D83)</f>
        <v>0</v>
      </c>
      <c r="E81" s="14">
        <f t="shared" si="16"/>
        <v>0</v>
      </c>
      <c r="F81" s="78">
        <f>SUM(F82:F83)</f>
        <v>47743000</v>
      </c>
      <c r="G81" s="78">
        <f>SUM(G82:G83)</f>
        <v>170141513.63999999</v>
      </c>
      <c r="H81" s="78">
        <f>SUM(H82:H83)</f>
        <v>166759637.31999999</v>
      </c>
      <c r="I81" s="221">
        <f t="shared" si="17"/>
        <v>98.01231560267199</v>
      </c>
      <c r="J81" s="13">
        <f>SUM(J82:J83)</f>
        <v>170141513.63999999</v>
      </c>
      <c r="K81" s="13">
        <f>SUM(K82:K83)</f>
        <v>166759637.31999999</v>
      </c>
      <c r="L81" s="15">
        <f t="shared" si="18"/>
        <v>98.01231560267199</v>
      </c>
      <c r="M81" s="74"/>
    </row>
    <row r="82" spans="1:13" ht="29.45" customHeight="1">
      <c r="A82" s="10">
        <v>25020100</v>
      </c>
      <c r="B82" s="4" t="s">
        <v>139</v>
      </c>
      <c r="C82" s="12"/>
      <c r="D82" s="12"/>
      <c r="E82" s="16">
        <f t="shared" si="16"/>
        <v>0</v>
      </c>
      <c r="F82" s="250"/>
      <c r="G82" s="250">
        <v>120850798.2</v>
      </c>
      <c r="H82" s="250">
        <v>120930937.87</v>
      </c>
      <c r="I82" s="223">
        <f t="shared" si="17"/>
        <v>100.06631290086092</v>
      </c>
      <c r="J82" s="12">
        <f>C82+G82</f>
        <v>120850798.2</v>
      </c>
      <c r="K82" s="12">
        <f>D82+H82</f>
        <v>120930937.87</v>
      </c>
      <c r="L82" s="17">
        <f t="shared" si="18"/>
        <v>100.06631290086092</v>
      </c>
    </row>
    <row r="83" spans="1:13" ht="111" customHeight="1">
      <c r="A83" s="10">
        <v>25020200</v>
      </c>
      <c r="B83" s="4" t="s">
        <v>140</v>
      </c>
      <c r="C83" s="12"/>
      <c r="D83" s="12"/>
      <c r="E83" s="16">
        <f t="shared" si="16"/>
        <v>0</v>
      </c>
      <c r="F83" s="250">
        <v>47743000</v>
      </c>
      <c r="G83" s="250">
        <v>49290715.439999998</v>
      </c>
      <c r="H83" s="250">
        <v>45828699.450000003</v>
      </c>
      <c r="I83" s="223">
        <f t="shared" si="17"/>
        <v>92.976332440915371</v>
      </c>
      <c r="J83" s="12">
        <f>C83+G83</f>
        <v>49290715.439999998</v>
      </c>
      <c r="K83" s="12">
        <f>D83+H83</f>
        <v>45828699.450000003</v>
      </c>
      <c r="L83" s="17">
        <f t="shared" si="18"/>
        <v>92.976332440915371</v>
      </c>
    </row>
    <row r="84" spans="1:13" ht="34.5" customHeight="1">
      <c r="A84" s="8">
        <v>30000000</v>
      </c>
      <c r="B84" s="183" t="s">
        <v>543</v>
      </c>
      <c r="C84" s="13">
        <f>C85</f>
        <v>0</v>
      </c>
      <c r="D84" s="13">
        <f>D85</f>
        <v>0</v>
      </c>
      <c r="E84" s="14">
        <f t="shared" si="16"/>
        <v>0</v>
      </c>
      <c r="F84" s="78">
        <f>F85+F87</f>
        <v>5304909.4800000004</v>
      </c>
      <c r="G84" s="78">
        <f>G85+G87</f>
        <v>5304909.4800000004</v>
      </c>
      <c r="H84" s="78">
        <f>H85+H87</f>
        <v>5490639.6600000001</v>
      </c>
      <c r="I84" s="221">
        <f t="shared" si="17"/>
        <v>103.50109989058663</v>
      </c>
      <c r="J84" s="13">
        <f>J85+J87</f>
        <v>5304909.4800000004</v>
      </c>
      <c r="K84" s="13">
        <f>K85+K87</f>
        <v>5490639.6600000001</v>
      </c>
      <c r="L84" s="15">
        <f t="shared" si="18"/>
        <v>103.50109989058663</v>
      </c>
    </row>
    <row r="85" spans="1:13" ht="34.5" customHeight="1">
      <c r="A85" s="8">
        <v>31000000</v>
      </c>
      <c r="B85" s="183" t="s">
        <v>544</v>
      </c>
      <c r="C85" s="13">
        <f>C86</f>
        <v>0</v>
      </c>
      <c r="D85" s="13">
        <f>D86</f>
        <v>0</v>
      </c>
      <c r="E85" s="14">
        <f t="shared" si="16"/>
        <v>0</v>
      </c>
      <c r="F85" s="78">
        <f>F86</f>
        <v>5291400</v>
      </c>
      <c r="G85" s="78">
        <f>G86</f>
        <v>5291400</v>
      </c>
      <c r="H85" s="78">
        <f>H86</f>
        <v>5291432.66</v>
      </c>
      <c r="I85" s="221">
        <f t="shared" si="17"/>
        <v>100.00061722795479</v>
      </c>
      <c r="J85" s="13">
        <f>C85+G85</f>
        <v>5291400</v>
      </c>
      <c r="K85" s="13">
        <f>D85+H85</f>
        <v>5291432.66</v>
      </c>
      <c r="L85" s="15">
        <f t="shared" si="18"/>
        <v>100.00061722795479</v>
      </c>
    </row>
    <row r="86" spans="1:13" ht="47.25">
      <c r="A86" s="10">
        <v>31030000</v>
      </c>
      <c r="B86" s="182" t="s">
        <v>545</v>
      </c>
      <c r="C86" s="12"/>
      <c r="D86" s="12"/>
      <c r="E86" s="16">
        <f t="shared" si="16"/>
        <v>0</v>
      </c>
      <c r="F86" s="250">
        <v>5291400</v>
      </c>
      <c r="G86" s="250">
        <v>5291400</v>
      </c>
      <c r="H86" s="250">
        <v>5291432.66</v>
      </c>
      <c r="I86" s="223">
        <f t="shared" si="17"/>
        <v>100.00061722795479</v>
      </c>
      <c r="J86" s="12">
        <f>C86+G86</f>
        <v>5291400</v>
      </c>
      <c r="K86" s="12">
        <f>D86+H86</f>
        <v>5291432.66</v>
      </c>
      <c r="L86" s="17">
        <f t="shared" si="18"/>
        <v>100.00061722795479</v>
      </c>
    </row>
    <row r="87" spans="1:13" ht="31.5">
      <c r="A87" s="257" t="s">
        <v>651</v>
      </c>
      <c r="B87" s="255" t="s">
        <v>648</v>
      </c>
      <c r="C87" s="13"/>
      <c r="D87" s="13"/>
      <c r="E87" s="14">
        <f t="shared" si="16"/>
        <v>0</v>
      </c>
      <c r="F87" s="251">
        <f t="shared" ref="F87:H88" si="21">F88</f>
        <v>13509.48</v>
      </c>
      <c r="G87" s="251">
        <f t="shared" si="21"/>
        <v>13509.48</v>
      </c>
      <c r="H87" s="251">
        <f t="shared" si="21"/>
        <v>199207</v>
      </c>
      <c r="I87" s="221">
        <f t="shared" si="17"/>
        <v>1474.571930229735</v>
      </c>
      <c r="J87" s="13">
        <f t="shared" ref="J87:K89" si="22">C87+G87</f>
        <v>13509.48</v>
      </c>
      <c r="K87" s="13">
        <f t="shared" si="22"/>
        <v>199207</v>
      </c>
      <c r="L87" s="15">
        <f>IF(J87=0,0,K87/J87*100)</f>
        <v>1474.571930229735</v>
      </c>
    </row>
    <row r="88" spans="1:13" ht="15.75">
      <c r="A88" s="257" t="s">
        <v>652</v>
      </c>
      <c r="B88" s="255" t="s">
        <v>649</v>
      </c>
      <c r="C88" s="13"/>
      <c r="D88" s="13"/>
      <c r="E88" s="14">
        <f t="shared" si="16"/>
        <v>0</v>
      </c>
      <c r="F88" s="251">
        <f t="shared" si="21"/>
        <v>13509.48</v>
      </c>
      <c r="G88" s="251">
        <f t="shared" si="21"/>
        <v>13509.48</v>
      </c>
      <c r="H88" s="251">
        <f t="shared" si="21"/>
        <v>199207</v>
      </c>
      <c r="I88" s="221">
        <f t="shared" si="17"/>
        <v>1474.571930229735</v>
      </c>
      <c r="J88" s="13">
        <f t="shared" si="22"/>
        <v>13509.48</v>
      </c>
      <c r="K88" s="13">
        <f t="shared" si="22"/>
        <v>199207</v>
      </c>
      <c r="L88" s="15">
        <f>IF(J88=0,0,K88/J88*100)</f>
        <v>1474.571930229735</v>
      </c>
    </row>
    <row r="89" spans="1:13" ht="94.5">
      <c r="A89" s="256" t="s">
        <v>653</v>
      </c>
      <c r="B89" s="253" t="s">
        <v>650</v>
      </c>
      <c r="C89" s="12"/>
      <c r="D89" s="12"/>
      <c r="E89" s="16">
        <f t="shared" si="16"/>
        <v>0</v>
      </c>
      <c r="F89" s="250">
        <v>13509.48</v>
      </c>
      <c r="G89" s="250">
        <v>13509.48</v>
      </c>
      <c r="H89" s="250">
        <v>199207</v>
      </c>
      <c r="I89" s="223">
        <f t="shared" si="17"/>
        <v>1474.571930229735</v>
      </c>
      <c r="J89" s="12">
        <f t="shared" si="22"/>
        <v>13509.48</v>
      </c>
      <c r="K89" s="12">
        <f t="shared" si="22"/>
        <v>199207</v>
      </c>
      <c r="L89" s="17">
        <f>IF(J89=0,0,K89/J89*100)</f>
        <v>1474.571930229735</v>
      </c>
    </row>
    <row r="90" spans="1:13" s="2" customFormat="1" ht="15.75">
      <c r="A90" s="8"/>
      <c r="B90" s="6" t="s">
        <v>112</v>
      </c>
      <c r="C90" s="13">
        <f>C11+C48+C84</f>
        <v>2059554500</v>
      </c>
      <c r="D90" s="13">
        <f>D11+D48+D84</f>
        <v>2076723575.1199999</v>
      </c>
      <c r="E90" s="14">
        <f t="shared" si="16"/>
        <v>100.83363053126295</v>
      </c>
      <c r="F90" s="78">
        <f t="shared" ref="F90:K90" si="23">F11+F48+F84</f>
        <v>131427609.48</v>
      </c>
      <c r="G90" s="78">
        <f t="shared" si="23"/>
        <v>269629538.25</v>
      </c>
      <c r="H90" s="78">
        <f t="shared" si="23"/>
        <v>280504453.10000002</v>
      </c>
      <c r="I90" s="221">
        <f t="shared" si="17"/>
        <v>104.03328022611412</v>
      </c>
      <c r="J90" s="13">
        <f t="shared" si="23"/>
        <v>2329184038.25</v>
      </c>
      <c r="K90" s="13">
        <f t="shared" si="23"/>
        <v>2357228028.2199998</v>
      </c>
      <c r="L90" s="15">
        <f t="shared" si="18"/>
        <v>101.20402636758021</v>
      </c>
    </row>
    <row r="91" spans="1:13" s="2" customFormat="1" ht="22.9" customHeight="1">
      <c r="A91" s="8">
        <v>40000000</v>
      </c>
      <c r="B91" s="5" t="s">
        <v>141</v>
      </c>
      <c r="C91" s="9">
        <f>C92</f>
        <v>1138498107</v>
      </c>
      <c r="D91" s="9">
        <f t="shared" ref="D91:K91" si="24">D92</f>
        <v>1045198340.27</v>
      </c>
      <c r="E91" s="14">
        <f t="shared" si="16"/>
        <v>91.805013450935846</v>
      </c>
      <c r="F91" s="175">
        <f t="shared" si="24"/>
        <v>168009326</v>
      </c>
      <c r="G91" s="175">
        <f t="shared" si="24"/>
        <v>168009326</v>
      </c>
      <c r="H91" s="175">
        <f t="shared" si="24"/>
        <v>162398750.81999999</v>
      </c>
      <c r="I91" s="221">
        <f t="shared" si="17"/>
        <v>96.660557295492026</v>
      </c>
      <c r="J91" s="9">
        <f t="shared" si="24"/>
        <v>1306507433</v>
      </c>
      <c r="K91" s="9">
        <f t="shared" si="24"/>
        <v>1207597091.0899999</v>
      </c>
      <c r="L91" s="15">
        <f t="shared" si="18"/>
        <v>92.429408405057274</v>
      </c>
    </row>
    <row r="92" spans="1:13" s="2" customFormat="1" ht="24" customHeight="1">
      <c r="A92" s="8">
        <v>41000000</v>
      </c>
      <c r="B92" s="5" t="s">
        <v>142</v>
      </c>
      <c r="C92" s="9">
        <f>C93+C97+C115</f>
        <v>1138498107</v>
      </c>
      <c r="D92" s="9">
        <f>D93+D97+D115</f>
        <v>1045198340.27</v>
      </c>
      <c r="E92" s="14">
        <f t="shared" si="16"/>
        <v>91.805013450935846</v>
      </c>
      <c r="F92" s="175">
        <f>F93+F97+F115</f>
        <v>168009326</v>
      </c>
      <c r="G92" s="175">
        <f>G93+G97+G115</f>
        <v>168009326</v>
      </c>
      <c r="H92" s="175">
        <f>H93+H97+H115</f>
        <v>162398750.81999999</v>
      </c>
      <c r="I92" s="221">
        <f t="shared" si="17"/>
        <v>96.660557295492026</v>
      </c>
      <c r="J92" s="9">
        <f>J93+J97+J115</f>
        <v>1306507433</v>
      </c>
      <c r="K92" s="9">
        <f>K93+K97+K115</f>
        <v>1207597091.0899999</v>
      </c>
      <c r="L92" s="15">
        <f t="shared" si="18"/>
        <v>92.429408405057274</v>
      </c>
    </row>
    <row r="93" spans="1:13" s="2" customFormat="1" ht="31.5">
      <c r="A93" s="8">
        <v>41020000</v>
      </c>
      <c r="B93" s="5" t="s">
        <v>143</v>
      </c>
      <c r="C93" s="9">
        <f>SUM(C94:C96)</f>
        <v>333040636</v>
      </c>
      <c r="D93" s="9">
        <f>SUM(D94:D96)</f>
        <v>333040636</v>
      </c>
      <c r="E93" s="14">
        <f t="shared" si="16"/>
        <v>100</v>
      </c>
      <c r="F93" s="175">
        <f>SUM(F94:F96)</f>
        <v>0</v>
      </c>
      <c r="G93" s="175">
        <f>SUM(G94:G96)</f>
        <v>0</v>
      </c>
      <c r="H93" s="175">
        <f>SUM(H94:H96)</f>
        <v>0</v>
      </c>
      <c r="I93" s="221">
        <f t="shared" si="17"/>
        <v>0</v>
      </c>
      <c r="J93" s="9">
        <f>SUM(J94:J96)</f>
        <v>333040636</v>
      </c>
      <c r="K93" s="9">
        <f>SUM(K94:K96)</f>
        <v>333040636</v>
      </c>
      <c r="L93" s="15">
        <f t="shared" si="18"/>
        <v>100</v>
      </c>
    </row>
    <row r="94" spans="1:13" ht="15.75">
      <c r="A94" s="132" t="s">
        <v>398</v>
      </c>
      <c r="B94" s="128" t="s">
        <v>144</v>
      </c>
      <c r="C94" s="250">
        <v>183617900</v>
      </c>
      <c r="D94" s="250">
        <v>183617900</v>
      </c>
      <c r="E94" s="16">
        <f t="shared" si="16"/>
        <v>100</v>
      </c>
      <c r="F94" s="79"/>
      <c r="G94" s="79"/>
      <c r="H94" s="79"/>
      <c r="I94" s="223">
        <f t="shared" si="17"/>
        <v>0</v>
      </c>
      <c r="J94" s="12">
        <f t="shared" ref="J94:K96" si="25">C94+G94</f>
        <v>183617900</v>
      </c>
      <c r="K94" s="12">
        <f t="shared" si="25"/>
        <v>183617900</v>
      </c>
      <c r="L94" s="17">
        <f t="shared" si="18"/>
        <v>100</v>
      </c>
      <c r="M94" s="57"/>
    </row>
    <row r="95" spans="1:13" ht="78.75">
      <c r="A95" s="155" t="s">
        <v>399</v>
      </c>
      <c r="B95" s="143" t="s">
        <v>145</v>
      </c>
      <c r="C95" s="250">
        <v>134415600</v>
      </c>
      <c r="D95" s="250">
        <v>134415600</v>
      </c>
      <c r="E95" s="16">
        <f t="shared" si="16"/>
        <v>100</v>
      </c>
      <c r="F95" s="79"/>
      <c r="G95" s="79"/>
      <c r="H95" s="79"/>
      <c r="I95" s="223">
        <f t="shared" si="17"/>
        <v>0</v>
      </c>
      <c r="J95" s="12">
        <f t="shared" si="25"/>
        <v>134415600</v>
      </c>
      <c r="K95" s="12">
        <f t="shared" si="25"/>
        <v>134415600</v>
      </c>
      <c r="L95" s="17">
        <f t="shared" si="18"/>
        <v>100</v>
      </c>
    </row>
    <row r="96" spans="1:13" ht="126">
      <c r="A96" s="132" t="s">
        <v>400</v>
      </c>
      <c r="B96" s="128" t="s">
        <v>397</v>
      </c>
      <c r="C96" s="250">
        <v>15007136</v>
      </c>
      <c r="D96" s="250">
        <v>15007136</v>
      </c>
      <c r="E96" s="16">
        <f t="shared" si="16"/>
        <v>100</v>
      </c>
      <c r="F96" s="79"/>
      <c r="G96" s="79"/>
      <c r="H96" s="79"/>
      <c r="I96" s="223"/>
      <c r="J96" s="12">
        <f t="shared" si="25"/>
        <v>15007136</v>
      </c>
      <c r="K96" s="12">
        <f t="shared" si="25"/>
        <v>15007136</v>
      </c>
      <c r="L96" s="17">
        <f t="shared" si="18"/>
        <v>100</v>
      </c>
    </row>
    <row r="97" spans="1:12" s="2" customFormat="1" ht="37.15" customHeight="1">
      <c r="A97" s="8">
        <v>41030000</v>
      </c>
      <c r="B97" s="5" t="s">
        <v>146</v>
      </c>
      <c r="C97" s="9">
        <f>SUM(C98:C114)</f>
        <v>789175466</v>
      </c>
      <c r="D97" s="9">
        <f>SUM(D98:D114)</f>
        <v>696106176.07999992</v>
      </c>
      <c r="E97" s="14">
        <f t="shared" si="16"/>
        <v>88.206768465354173</v>
      </c>
      <c r="F97" s="175">
        <f>SUM(F98:F114)</f>
        <v>7806000</v>
      </c>
      <c r="G97" s="175">
        <f>SUM(G98:G114)</f>
        <v>7806000</v>
      </c>
      <c r="H97" s="175">
        <f>SUM(H98:H114)</f>
        <v>5806000</v>
      </c>
      <c r="I97" s="221">
        <f t="shared" si="17"/>
        <v>74.378683064309499</v>
      </c>
      <c r="J97" s="9">
        <f>SUM(J98:J114)</f>
        <v>796981466</v>
      </c>
      <c r="K97" s="9">
        <f>SUM(K98:K114)</f>
        <v>701912176.07999992</v>
      </c>
      <c r="L97" s="15">
        <f t="shared" si="18"/>
        <v>88.071329889621282</v>
      </c>
    </row>
    <row r="98" spans="1:12" s="2" customFormat="1" ht="409.5">
      <c r="A98" s="10">
        <v>41030800</v>
      </c>
      <c r="B98" s="254" t="s">
        <v>644</v>
      </c>
      <c r="C98" s="250">
        <v>81347193</v>
      </c>
      <c r="D98" s="250">
        <v>80923437.900000006</v>
      </c>
      <c r="E98" s="16">
        <f t="shared" si="16"/>
        <v>99.479078399177226</v>
      </c>
      <c r="F98" s="174"/>
      <c r="G98" s="174"/>
      <c r="H98" s="174"/>
      <c r="I98" s="223">
        <f t="shared" si="17"/>
        <v>0</v>
      </c>
      <c r="J98" s="12">
        <f t="shared" ref="J98:J107" si="26">C98+G98</f>
        <v>81347193</v>
      </c>
      <c r="K98" s="12">
        <f t="shared" ref="K98:K107" si="27">D98+H98</f>
        <v>80923437.900000006</v>
      </c>
      <c r="L98" s="17">
        <f>IF(J98=0,0,K98/J98*100)</f>
        <v>99.479078399177226</v>
      </c>
    </row>
    <row r="99" spans="1:12" s="2" customFormat="1" ht="94.5">
      <c r="A99" s="10">
        <v>41030900</v>
      </c>
      <c r="B99" s="215" t="s">
        <v>574</v>
      </c>
      <c r="C99" s="250">
        <v>26043098</v>
      </c>
      <c r="D99" s="250">
        <v>17613609</v>
      </c>
      <c r="E99" s="16">
        <f t="shared" si="16"/>
        <v>67.632541259108265</v>
      </c>
      <c r="F99" s="174"/>
      <c r="G99" s="174"/>
      <c r="H99" s="174"/>
      <c r="I99" s="223">
        <f t="shared" si="17"/>
        <v>0</v>
      </c>
      <c r="J99" s="12">
        <f t="shared" si="26"/>
        <v>26043098</v>
      </c>
      <c r="K99" s="12">
        <f t="shared" si="27"/>
        <v>17613609</v>
      </c>
      <c r="L99" s="17">
        <f t="shared" si="18"/>
        <v>67.632541259108265</v>
      </c>
    </row>
    <row r="100" spans="1:12" s="2" customFormat="1" ht="47.25">
      <c r="A100" s="10">
        <v>41031100</v>
      </c>
      <c r="B100" s="215" t="s">
        <v>832</v>
      </c>
      <c r="C100" s="250">
        <v>78200</v>
      </c>
      <c r="D100" s="250">
        <v>5482</v>
      </c>
      <c r="E100" s="16">
        <f t="shared" si="16"/>
        <v>7.0102301790281336</v>
      </c>
      <c r="F100" s="174"/>
      <c r="G100" s="174"/>
      <c r="H100" s="174"/>
      <c r="I100" s="223"/>
      <c r="J100" s="12">
        <f t="shared" si="26"/>
        <v>78200</v>
      </c>
      <c r="K100" s="12">
        <f t="shared" si="27"/>
        <v>5482</v>
      </c>
      <c r="L100" s="17">
        <f>IF(J100=0,0,K100/J100*100)</f>
        <v>7.0102301790281336</v>
      </c>
    </row>
    <row r="101" spans="1:12" s="2" customFormat="1" ht="63">
      <c r="A101" s="10">
        <v>41031900</v>
      </c>
      <c r="B101" s="215" t="s">
        <v>575</v>
      </c>
      <c r="C101" s="250">
        <v>169309000</v>
      </c>
      <c r="D101" s="250">
        <v>118069900</v>
      </c>
      <c r="E101" s="16">
        <f t="shared" si="16"/>
        <v>69.73634006461559</v>
      </c>
      <c r="F101" s="174"/>
      <c r="G101" s="174"/>
      <c r="H101" s="174"/>
      <c r="I101" s="223">
        <f t="shared" si="17"/>
        <v>0</v>
      </c>
      <c r="J101" s="12">
        <f t="shared" si="26"/>
        <v>169309000</v>
      </c>
      <c r="K101" s="12">
        <f t="shared" si="27"/>
        <v>118069900</v>
      </c>
      <c r="L101" s="17">
        <f t="shared" ref="L101:L108" si="28">IF(J101=0,0,K101/J101*100)</f>
        <v>69.73634006461559</v>
      </c>
    </row>
    <row r="102" spans="1:12" s="2" customFormat="1" ht="110.25">
      <c r="A102" s="10">
        <v>41032300</v>
      </c>
      <c r="B102" s="215" t="s">
        <v>833</v>
      </c>
      <c r="C102" s="250">
        <v>12514000</v>
      </c>
      <c r="D102" s="250">
        <v>11367199</v>
      </c>
      <c r="E102" s="16">
        <f t="shared" si="16"/>
        <v>90.835855841457573</v>
      </c>
      <c r="F102" s="174"/>
      <c r="G102" s="174"/>
      <c r="H102" s="174"/>
      <c r="I102" s="223"/>
      <c r="J102" s="12">
        <f t="shared" si="26"/>
        <v>12514000</v>
      </c>
      <c r="K102" s="12">
        <f t="shared" si="27"/>
        <v>11367199</v>
      </c>
      <c r="L102" s="17">
        <f>IF(J102=0,0,K102/J102*100)</f>
        <v>90.835855841457573</v>
      </c>
    </row>
    <row r="103" spans="1:12" s="2" customFormat="1" ht="63">
      <c r="A103" s="10">
        <v>41032900</v>
      </c>
      <c r="B103" s="253" t="s">
        <v>645</v>
      </c>
      <c r="C103" s="250">
        <v>1343952</v>
      </c>
      <c r="D103" s="250">
        <v>1062371.24</v>
      </c>
      <c r="E103" s="16">
        <f t="shared" si="16"/>
        <v>79.048302320320957</v>
      </c>
      <c r="F103" s="174"/>
      <c r="G103" s="174"/>
      <c r="H103" s="174"/>
      <c r="I103" s="223">
        <f t="shared" si="17"/>
        <v>0</v>
      </c>
      <c r="J103" s="12">
        <f t="shared" si="26"/>
        <v>1343952</v>
      </c>
      <c r="K103" s="12">
        <f t="shared" si="27"/>
        <v>1062371.24</v>
      </c>
      <c r="L103" s="17">
        <f t="shared" si="28"/>
        <v>79.048302320320957</v>
      </c>
    </row>
    <row r="104" spans="1:12" ht="46.15" customHeight="1">
      <c r="A104" s="132" t="s">
        <v>434</v>
      </c>
      <c r="B104" s="215" t="s">
        <v>576</v>
      </c>
      <c r="C104" s="250">
        <v>21996700</v>
      </c>
      <c r="D104" s="250">
        <v>20499947.890000001</v>
      </c>
      <c r="E104" s="16">
        <f t="shared" si="16"/>
        <v>93.195560652279667</v>
      </c>
      <c r="F104" s="79"/>
      <c r="G104" s="79"/>
      <c r="H104" s="79"/>
      <c r="I104" s="223">
        <f t="shared" si="17"/>
        <v>0</v>
      </c>
      <c r="J104" s="12">
        <f t="shared" si="26"/>
        <v>21996700</v>
      </c>
      <c r="K104" s="12">
        <f t="shared" si="27"/>
        <v>20499947.890000001</v>
      </c>
      <c r="L104" s="17">
        <f t="shared" si="28"/>
        <v>93.195560652279667</v>
      </c>
    </row>
    <row r="105" spans="1:12" ht="141.75">
      <c r="A105" s="132">
        <v>41033600</v>
      </c>
      <c r="B105" s="69" t="s">
        <v>646</v>
      </c>
      <c r="C105" s="250">
        <v>12100000</v>
      </c>
      <c r="D105" s="250">
        <v>8658375.4100000001</v>
      </c>
      <c r="E105" s="16">
        <f t="shared" si="16"/>
        <v>71.556821570247934</v>
      </c>
      <c r="F105" s="79"/>
      <c r="G105" s="79"/>
      <c r="H105" s="79"/>
      <c r="I105" s="223">
        <f t="shared" si="17"/>
        <v>0</v>
      </c>
      <c r="J105" s="12">
        <f t="shared" si="26"/>
        <v>12100000</v>
      </c>
      <c r="K105" s="12">
        <f t="shared" si="27"/>
        <v>8658375.4100000001</v>
      </c>
      <c r="L105" s="17">
        <f t="shared" si="28"/>
        <v>71.556821570247934</v>
      </c>
    </row>
    <row r="106" spans="1:12" ht="110.25">
      <c r="A106" s="132">
        <v>41033800</v>
      </c>
      <c r="B106" s="69" t="s">
        <v>647</v>
      </c>
      <c r="C106" s="250">
        <v>15913000</v>
      </c>
      <c r="D106" s="250">
        <v>15212904.09</v>
      </c>
      <c r="E106" s="16">
        <f t="shared" si="16"/>
        <v>95.600478162508637</v>
      </c>
      <c r="F106" s="79"/>
      <c r="G106" s="79"/>
      <c r="H106" s="79"/>
      <c r="I106" s="223">
        <f t="shared" si="17"/>
        <v>0</v>
      </c>
      <c r="J106" s="12">
        <f t="shared" si="26"/>
        <v>15913000</v>
      </c>
      <c r="K106" s="12">
        <f t="shared" si="27"/>
        <v>15212904.09</v>
      </c>
      <c r="L106" s="17">
        <f t="shared" si="28"/>
        <v>95.600478162508637</v>
      </c>
    </row>
    <row r="107" spans="1:12" ht="58.9" customHeight="1">
      <c r="A107" s="132" t="s">
        <v>435</v>
      </c>
      <c r="B107" s="215" t="s">
        <v>100</v>
      </c>
      <c r="C107" s="250">
        <v>346763000</v>
      </c>
      <c r="D107" s="250">
        <v>346763000</v>
      </c>
      <c r="E107" s="16">
        <f t="shared" si="16"/>
        <v>100</v>
      </c>
      <c r="F107" s="79">
        <v>5806000</v>
      </c>
      <c r="G107" s="79">
        <v>5806000</v>
      </c>
      <c r="H107" s="79">
        <v>5806000</v>
      </c>
      <c r="I107" s="223">
        <f t="shared" si="17"/>
        <v>100</v>
      </c>
      <c r="J107" s="12">
        <f t="shared" si="26"/>
        <v>352569000</v>
      </c>
      <c r="K107" s="12">
        <f t="shared" si="27"/>
        <v>352569000</v>
      </c>
      <c r="L107" s="17">
        <f t="shared" si="28"/>
        <v>100</v>
      </c>
    </row>
    <row r="108" spans="1:12" ht="58.9" customHeight="1">
      <c r="A108" s="94">
        <v>41035400</v>
      </c>
      <c r="B108" s="215" t="s">
        <v>101</v>
      </c>
      <c r="C108" s="250">
        <v>8600</v>
      </c>
      <c r="D108" s="250">
        <v>8600</v>
      </c>
      <c r="E108" s="16">
        <f t="shared" si="16"/>
        <v>100</v>
      </c>
      <c r="F108" s="79"/>
      <c r="G108" s="79"/>
      <c r="H108" s="79"/>
      <c r="I108" s="223">
        <f t="shared" si="17"/>
        <v>0</v>
      </c>
      <c r="J108" s="12">
        <f t="shared" ref="J108:K112" si="29">C108+G108</f>
        <v>8600</v>
      </c>
      <c r="K108" s="12">
        <f t="shared" si="29"/>
        <v>8600</v>
      </c>
      <c r="L108" s="17">
        <f t="shared" si="28"/>
        <v>100</v>
      </c>
    </row>
    <row r="109" spans="1:12" ht="110.25">
      <c r="A109" s="94">
        <v>41035800</v>
      </c>
      <c r="B109" s="215" t="s">
        <v>541</v>
      </c>
      <c r="C109" s="250">
        <v>23586667</v>
      </c>
      <c r="D109" s="250">
        <v>17871653.039999999</v>
      </c>
      <c r="E109" s="16">
        <f t="shared" si="16"/>
        <v>75.770150314158414</v>
      </c>
      <c r="F109" s="79"/>
      <c r="G109" s="79"/>
      <c r="H109" s="79"/>
      <c r="I109" s="223">
        <f t="shared" si="17"/>
        <v>0</v>
      </c>
      <c r="J109" s="12">
        <f>C109+G109</f>
        <v>23586667</v>
      </c>
      <c r="K109" s="12">
        <f>D109+H109</f>
        <v>17871653.039999999</v>
      </c>
      <c r="L109" s="17">
        <f t="shared" ref="L109:L119" si="30">IF(J109=0,0,K109/J109*100)</f>
        <v>75.770150314158414</v>
      </c>
    </row>
    <row r="110" spans="1:12" ht="78.75">
      <c r="A110" s="94">
        <v>41036000</v>
      </c>
      <c r="B110" s="215" t="s">
        <v>577</v>
      </c>
      <c r="C110" s="250">
        <v>422700</v>
      </c>
      <c r="D110" s="250">
        <v>335600</v>
      </c>
      <c r="E110" s="16">
        <f t="shared" si="16"/>
        <v>79.394369529216931</v>
      </c>
      <c r="F110" s="79"/>
      <c r="G110" s="79"/>
      <c r="H110" s="79"/>
      <c r="I110" s="223">
        <f t="shared" si="17"/>
        <v>0</v>
      </c>
      <c r="J110" s="12">
        <f t="shared" si="29"/>
        <v>422700</v>
      </c>
      <c r="K110" s="12">
        <f t="shared" si="29"/>
        <v>335600</v>
      </c>
      <c r="L110" s="17">
        <f t="shared" si="30"/>
        <v>79.394369529216931</v>
      </c>
    </row>
    <row r="111" spans="1:12" ht="63">
      <c r="A111" s="94">
        <v>41036300</v>
      </c>
      <c r="B111" s="215" t="s">
        <v>578</v>
      </c>
      <c r="C111" s="250">
        <v>7424600</v>
      </c>
      <c r="D111" s="250">
        <v>6777880.8399999999</v>
      </c>
      <c r="E111" s="16">
        <f t="shared" si="16"/>
        <v>91.289508391024427</v>
      </c>
      <c r="F111" s="79"/>
      <c r="G111" s="79"/>
      <c r="H111" s="79"/>
      <c r="I111" s="223">
        <f t="shared" si="17"/>
        <v>0</v>
      </c>
      <c r="J111" s="12">
        <f>C111+G111</f>
        <v>7424600</v>
      </c>
      <c r="K111" s="12">
        <f>D111+H111</f>
        <v>6777880.8399999999</v>
      </c>
      <c r="L111" s="17">
        <f>IF(J111=0,0,K111/J111*100)</f>
        <v>91.289508391024427</v>
      </c>
    </row>
    <row r="112" spans="1:12" ht="63">
      <c r="A112" s="94">
        <v>41037200</v>
      </c>
      <c r="B112" s="215" t="s">
        <v>532</v>
      </c>
      <c r="C112" s="250">
        <v>6588800</v>
      </c>
      <c r="D112" s="250">
        <v>3396984.74</v>
      </c>
      <c r="E112" s="16">
        <f t="shared" si="16"/>
        <v>51.55695635016999</v>
      </c>
      <c r="F112" s="79"/>
      <c r="G112" s="79"/>
      <c r="H112" s="79"/>
      <c r="I112" s="223">
        <f t="shared" si="17"/>
        <v>0</v>
      </c>
      <c r="J112" s="12">
        <f t="shared" si="29"/>
        <v>6588800</v>
      </c>
      <c r="K112" s="12">
        <f t="shared" si="29"/>
        <v>3396984.74</v>
      </c>
      <c r="L112" s="17">
        <f t="shared" si="30"/>
        <v>51.55695635016999</v>
      </c>
    </row>
    <row r="113" spans="1:12" ht="63">
      <c r="A113" s="94">
        <v>41037800</v>
      </c>
      <c r="B113" s="215" t="s">
        <v>808</v>
      </c>
      <c r="C113" s="250">
        <v>63735956</v>
      </c>
      <c r="D113" s="250">
        <v>47539230.93</v>
      </c>
      <c r="E113" s="16">
        <f t="shared" si="16"/>
        <v>74.587774175694491</v>
      </c>
      <c r="F113" s="79"/>
      <c r="G113" s="79"/>
      <c r="H113" s="79"/>
      <c r="I113" s="223">
        <f t="shared" si="17"/>
        <v>0</v>
      </c>
      <c r="J113" s="12">
        <f>C113+G113</f>
        <v>63735956</v>
      </c>
      <c r="K113" s="12">
        <f>D113+H113</f>
        <v>47539230.93</v>
      </c>
      <c r="L113" s="17">
        <f>IF(J113=0,0,K113/J113*100)</f>
        <v>74.587774175694491</v>
      </c>
    </row>
    <row r="114" spans="1:12" ht="47.25">
      <c r="A114" s="94">
        <v>41038800</v>
      </c>
      <c r="B114" s="215" t="s">
        <v>834</v>
      </c>
      <c r="C114" s="250">
        <v>0</v>
      </c>
      <c r="D114" s="250">
        <v>0</v>
      </c>
      <c r="E114" s="16">
        <f t="shared" si="16"/>
        <v>0</v>
      </c>
      <c r="F114" s="79">
        <v>2000000</v>
      </c>
      <c r="G114" s="79">
        <v>2000000</v>
      </c>
      <c r="H114" s="79"/>
      <c r="I114" s="223">
        <f t="shared" si="17"/>
        <v>0</v>
      </c>
      <c r="J114" s="12">
        <f>C114+G114</f>
        <v>2000000</v>
      </c>
      <c r="K114" s="12">
        <f>D114+H114</f>
        <v>0</v>
      </c>
      <c r="L114" s="17">
        <f>IF(J114=0,0,K114/J114*100)</f>
        <v>0</v>
      </c>
    </row>
    <row r="115" spans="1:12" ht="31.5">
      <c r="A115" s="8">
        <v>41050000</v>
      </c>
      <c r="B115" s="5" t="s">
        <v>102</v>
      </c>
      <c r="C115" s="9">
        <f>C116+C118+C117</f>
        <v>16282005</v>
      </c>
      <c r="D115" s="9">
        <f>D116+D118+D117</f>
        <v>16051528.189999999</v>
      </c>
      <c r="E115" s="14">
        <f t="shared" si="16"/>
        <v>98.584469111758651</v>
      </c>
      <c r="F115" s="9">
        <f>F116+F118+F117</f>
        <v>160203326</v>
      </c>
      <c r="G115" s="9">
        <f>G116+G118+G117</f>
        <v>160203326</v>
      </c>
      <c r="H115" s="9">
        <f>H116+H118+H117</f>
        <v>156592750.81999999</v>
      </c>
      <c r="I115" s="221">
        <f t="shared" si="17"/>
        <v>97.746254544053585</v>
      </c>
      <c r="J115" s="9">
        <f>J116+J118+J117</f>
        <v>176485331</v>
      </c>
      <c r="K115" s="9">
        <f>K116+K118+K117</f>
        <v>172644279.00999999</v>
      </c>
      <c r="L115" s="17">
        <f t="shared" si="30"/>
        <v>97.823585695062661</v>
      </c>
    </row>
    <row r="116" spans="1:12" ht="31.5">
      <c r="A116" s="10">
        <v>41053400</v>
      </c>
      <c r="B116" s="281" t="s">
        <v>688</v>
      </c>
      <c r="C116" s="11"/>
      <c r="D116" s="11"/>
      <c r="E116" s="16">
        <f t="shared" si="16"/>
        <v>0</v>
      </c>
      <c r="F116" s="174">
        <v>70478400</v>
      </c>
      <c r="G116" s="174">
        <v>70478400</v>
      </c>
      <c r="H116" s="174">
        <v>70478400</v>
      </c>
      <c r="I116" s="223">
        <f t="shared" si="17"/>
        <v>100</v>
      </c>
      <c r="J116" s="12">
        <f t="shared" ref="J116:K118" si="31">C116+G116</f>
        <v>70478400</v>
      </c>
      <c r="K116" s="12">
        <f t="shared" si="31"/>
        <v>70478400</v>
      </c>
      <c r="L116" s="17">
        <f t="shared" si="30"/>
        <v>100</v>
      </c>
    </row>
    <row r="117" spans="1:12" ht="31.5">
      <c r="A117" s="10">
        <v>41053700</v>
      </c>
      <c r="B117" s="281" t="s">
        <v>699</v>
      </c>
      <c r="C117" s="11"/>
      <c r="D117" s="11"/>
      <c r="E117" s="16">
        <f t="shared" si="16"/>
        <v>0</v>
      </c>
      <c r="F117" s="174">
        <v>3500000</v>
      </c>
      <c r="G117" s="174">
        <v>3500000</v>
      </c>
      <c r="H117" s="174">
        <v>3500000</v>
      </c>
      <c r="I117" s="223">
        <f t="shared" si="17"/>
        <v>100</v>
      </c>
      <c r="J117" s="12">
        <f t="shared" si="31"/>
        <v>3500000</v>
      </c>
      <c r="K117" s="12">
        <f t="shared" si="31"/>
        <v>3500000</v>
      </c>
      <c r="L117" s="17">
        <f>IF(J117=0,0,K117/J117*100)</f>
        <v>100</v>
      </c>
    </row>
    <row r="118" spans="1:12" ht="28.9" customHeight="1">
      <c r="A118" s="132" t="s">
        <v>437</v>
      </c>
      <c r="B118" s="128" t="s">
        <v>103</v>
      </c>
      <c r="C118" s="250">
        <v>16282005</v>
      </c>
      <c r="D118" s="250">
        <v>16051528.189999999</v>
      </c>
      <c r="E118" s="16">
        <f t="shared" si="16"/>
        <v>98.584469111758651</v>
      </c>
      <c r="F118" s="76">
        <v>86224926</v>
      </c>
      <c r="G118" s="76">
        <v>86224926</v>
      </c>
      <c r="H118" s="76">
        <v>82614350.819999993</v>
      </c>
      <c r="I118" s="223">
        <f t="shared" si="17"/>
        <v>95.812608548947892</v>
      </c>
      <c r="J118" s="12">
        <f t="shared" si="31"/>
        <v>102506931</v>
      </c>
      <c r="K118" s="12">
        <f t="shared" si="31"/>
        <v>98665879.00999999</v>
      </c>
      <c r="L118" s="17">
        <f t="shared" si="30"/>
        <v>96.252885582927064</v>
      </c>
    </row>
    <row r="119" spans="1:12" s="2" customFormat="1" ht="21.6" customHeight="1">
      <c r="A119" s="410" t="s">
        <v>104</v>
      </c>
      <c r="B119" s="410"/>
      <c r="C119" s="13">
        <f>C90+C91</f>
        <v>3198052607</v>
      </c>
      <c r="D119" s="13">
        <f t="shared" ref="D119:K119" si="32">D90+D91</f>
        <v>3121921915.3899999</v>
      </c>
      <c r="E119" s="14">
        <f t="shared" si="16"/>
        <v>97.61946718939636</v>
      </c>
      <c r="F119" s="78">
        <f t="shared" si="32"/>
        <v>299436935.48000002</v>
      </c>
      <c r="G119" s="78">
        <f t="shared" si="32"/>
        <v>437638864.25</v>
      </c>
      <c r="H119" s="78">
        <f t="shared" si="32"/>
        <v>442903203.92000002</v>
      </c>
      <c r="I119" s="221">
        <f t="shared" si="17"/>
        <v>101.20289583490757</v>
      </c>
      <c r="J119" s="13">
        <f t="shared" si="32"/>
        <v>3635691471.25</v>
      </c>
      <c r="K119" s="13">
        <f t="shared" si="32"/>
        <v>3564825119.3099995</v>
      </c>
      <c r="L119" s="15">
        <f t="shared" si="30"/>
        <v>98.050815023761189</v>
      </c>
    </row>
    <row r="120" spans="1:12" s="390" customFormat="1" ht="15.75">
      <c r="B120" s="391"/>
      <c r="F120" s="392"/>
      <c r="J120" s="392"/>
      <c r="K120" s="392"/>
    </row>
    <row r="121" spans="1:12" s="390" customFormat="1" ht="18.75">
      <c r="B121" s="397"/>
      <c r="C121" s="398"/>
      <c r="D121" s="398"/>
      <c r="E121" s="398"/>
      <c r="F121" s="398"/>
      <c r="G121" s="399"/>
      <c r="H121" s="398"/>
      <c r="I121" s="398"/>
      <c r="J121" s="399"/>
      <c r="K121" s="392"/>
    </row>
    <row r="122" spans="1:12" s="390" customFormat="1" ht="18.75">
      <c r="B122" s="400" t="s">
        <v>944</v>
      </c>
      <c r="C122" s="401"/>
      <c r="D122" s="401"/>
      <c r="E122" s="401"/>
      <c r="F122" s="402"/>
      <c r="G122" s="402"/>
      <c r="H122" s="401"/>
      <c r="I122" s="401"/>
      <c r="J122" s="402" t="s">
        <v>945</v>
      </c>
      <c r="K122" s="393"/>
    </row>
    <row r="123" spans="1:12" s="390" customFormat="1" ht="15.75">
      <c r="B123" s="394"/>
      <c r="C123" s="209"/>
      <c r="D123" s="395"/>
      <c r="E123" s="395"/>
      <c r="F123" s="209"/>
      <c r="G123" s="209"/>
      <c r="H123" s="396"/>
      <c r="I123" s="209"/>
      <c r="J123" s="409"/>
      <c r="K123" s="409"/>
    </row>
  </sheetData>
  <customSheetViews>
    <customSheetView guid="{85DC9BB0-28A9-4114-8FF0-A0FEF2049BAC}" zeroValues="0">
      <pane xSplit="2" ySplit="6" topLeftCell="C109" activePane="bottomRight" state="frozen"/>
      <selection pane="bottomRight" activeCell="D111" sqref="D111"/>
      <pageMargins left="0.19685039370078741" right="0.23622047244094491" top="0.78740157480314965" bottom="0.23622047244094491" header="0" footer="0"/>
      <pageSetup paperSize="9" scale="72" orientation="landscape" r:id="rId1"/>
      <headerFooter alignWithMargins="0">
        <oddFooter>&amp;R&amp;P</oddFooter>
      </headerFooter>
    </customSheetView>
  </customSheetViews>
  <mergeCells count="19">
    <mergeCell ref="J123:K123"/>
    <mergeCell ref="L9:L10"/>
    <mergeCell ref="A119:B119"/>
    <mergeCell ref="A8:A10"/>
    <mergeCell ref="B8:B10"/>
    <mergeCell ref="C8:E8"/>
    <mergeCell ref="F8:I8"/>
    <mergeCell ref="H9:H10"/>
    <mergeCell ref="I9:I10"/>
    <mergeCell ref="A5:L5"/>
    <mergeCell ref="A6:L6"/>
    <mergeCell ref="J8:L8"/>
    <mergeCell ref="C9:C10"/>
    <mergeCell ref="D9:D10"/>
    <mergeCell ref="E9:E10"/>
    <mergeCell ref="F9:F10"/>
    <mergeCell ref="G9:G10"/>
    <mergeCell ref="J9:J10"/>
    <mergeCell ref="K9:K10"/>
  </mergeCells>
  <phoneticPr fontId="0" type="noConversion"/>
  <conditionalFormatting sqref="B84:B86">
    <cfRule type="expression" dxfId="117" priority="60" stopIfTrue="1">
      <formula>A84=1</formula>
    </cfRule>
  </conditionalFormatting>
  <conditionalFormatting sqref="B99:B102 B104:B114">
    <cfRule type="expression" dxfId="116" priority="57" stopIfTrue="1">
      <formula>A99=1</formula>
    </cfRule>
  </conditionalFormatting>
  <conditionalFormatting sqref="F43:G45 F47:G47">
    <cfRule type="expression" dxfId="115" priority="56" stopIfTrue="1">
      <formula>C43=1</formula>
    </cfRule>
  </conditionalFormatting>
  <conditionalFormatting sqref="B40">
    <cfRule type="expression" dxfId="114" priority="45" stopIfTrue="1">
      <formula>A40=1</formula>
    </cfRule>
  </conditionalFormatting>
  <conditionalFormatting sqref="B61">
    <cfRule type="expression" dxfId="113" priority="42" stopIfTrue="1">
      <formula>A61=1</formula>
    </cfRule>
  </conditionalFormatting>
  <conditionalFormatting sqref="B103">
    <cfRule type="expression" dxfId="112" priority="37" stopIfTrue="1">
      <formula>A103=1</formula>
    </cfRule>
  </conditionalFormatting>
  <conditionalFormatting sqref="C118 C14:C19 C21:C31 C34:C36 C38:C40 C55:C64 C94:C96 C98:C114">
    <cfRule type="expression" dxfId="111" priority="34" stopIfTrue="1">
      <formula>XFC14=1</formula>
    </cfRule>
  </conditionalFormatting>
  <conditionalFormatting sqref="H43:H45 H47">
    <cfRule type="expression" dxfId="110" priority="32" stopIfTrue="1">
      <formula>C43=1</formula>
    </cfRule>
  </conditionalFormatting>
  <conditionalFormatting sqref="H71:H72">
    <cfRule type="expression" dxfId="109" priority="31" stopIfTrue="1">
      <formula>C71=1</formula>
    </cfRule>
  </conditionalFormatting>
  <conditionalFormatting sqref="F77:F80">
    <cfRule type="expression" dxfId="108" priority="28" stopIfTrue="1">
      <formula>C77=1</formula>
    </cfRule>
  </conditionalFormatting>
  <conditionalFormatting sqref="G77:G80">
    <cfRule type="expression" dxfId="107" priority="29" stopIfTrue="1">
      <formula>C77=1</formula>
    </cfRule>
  </conditionalFormatting>
  <conditionalFormatting sqref="H77:H80">
    <cfRule type="expression" dxfId="106" priority="30" stopIfTrue="1">
      <formula>C77=1</formula>
    </cfRule>
  </conditionalFormatting>
  <conditionalFormatting sqref="F82:F83">
    <cfRule type="expression" dxfId="105" priority="25" stopIfTrue="1">
      <formula>C82=1</formula>
    </cfRule>
  </conditionalFormatting>
  <conditionalFormatting sqref="G82:G83">
    <cfRule type="expression" dxfId="104" priority="26" stopIfTrue="1">
      <formula>C82=1</formula>
    </cfRule>
  </conditionalFormatting>
  <conditionalFormatting sqref="H82:H83">
    <cfRule type="expression" dxfId="103" priority="27" stopIfTrue="1">
      <formula>C82=1</formula>
    </cfRule>
  </conditionalFormatting>
  <conditionalFormatting sqref="F86:G86 F89:G89 F87:H88">
    <cfRule type="expression" dxfId="102" priority="22" stopIfTrue="1">
      <formula>C86=1</formula>
    </cfRule>
  </conditionalFormatting>
  <conditionalFormatting sqref="H86 H89">
    <cfRule type="expression" dxfId="101" priority="24" stopIfTrue="1">
      <formula>C86=1</formula>
    </cfRule>
  </conditionalFormatting>
  <conditionalFormatting sqref="B87:B89">
    <cfRule type="expression" dxfId="100" priority="21" stopIfTrue="1">
      <formula>A87=1</formula>
    </cfRule>
  </conditionalFormatting>
  <conditionalFormatting sqref="A87:A89">
    <cfRule type="expression" dxfId="99" priority="20" stopIfTrue="1">
      <formula>XFB87=1</formula>
    </cfRule>
  </conditionalFormatting>
  <conditionalFormatting sqref="D29:D30">
    <cfRule type="expression" dxfId="98" priority="16" stopIfTrue="1">
      <formula>A29=1</formula>
    </cfRule>
  </conditionalFormatting>
  <conditionalFormatting sqref="A46:A47">
    <cfRule type="expression" dxfId="97" priority="5" stopIfTrue="1">
      <formula>XFB46=1</formula>
    </cfRule>
  </conditionalFormatting>
  <conditionalFormatting sqref="B46:B47">
    <cfRule type="expression" dxfId="96" priority="4" stopIfTrue="1">
      <formula>A46=1</formula>
    </cfRule>
  </conditionalFormatting>
  <conditionalFormatting sqref="A29:A31">
    <cfRule type="expression" dxfId="95" priority="3" stopIfTrue="1">
      <formula>XFB29=1</formula>
    </cfRule>
  </conditionalFormatting>
  <conditionalFormatting sqref="F29:H30">
    <cfRule type="expression" dxfId="94" priority="1" stopIfTrue="1">
      <formula>C29=1</formula>
    </cfRule>
  </conditionalFormatting>
  <conditionalFormatting sqref="D118 D14:D19 D21:D28 D31 D34:D36 D38:D40 D55:D64 D94:D96 D98:D114">
    <cfRule type="expression" dxfId="93" priority="418" stopIfTrue="1">
      <formula>XFC14=1</formula>
    </cfRule>
  </conditionalFormatting>
  <pageMargins left="0.19685039370078741" right="0.23622047244094491" top="0.78740157480314965" bottom="0.23622047244094491" header="0" footer="0"/>
  <pageSetup paperSize="9" scale="72" orientation="landscape" r:id="rId2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341CF-D0C9-49BA-A283-F61DBAA3C252}">
  <sheetPr codeName="Лист2"/>
  <dimension ref="A1:L224"/>
  <sheetViews>
    <sheetView showZeros="0" view="pageBreakPreview" zoomScale="60" zoomScaleNormal="85" workbookViewId="0">
      <pane xSplit="2" ySplit="9" topLeftCell="C211" activePane="bottomRight" state="frozen"/>
      <selection pane="topRight" activeCell="C1" sqref="C1"/>
      <selection pane="bottomLeft" activeCell="A10" sqref="A10"/>
      <selection pane="bottomRight" activeCell="F212" sqref="F212"/>
    </sheetView>
  </sheetViews>
  <sheetFormatPr defaultColWidth="11.5703125" defaultRowHeight="12.75"/>
  <cols>
    <col min="1" max="1" width="11.42578125" style="70" customWidth="1"/>
    <col min="2" max="2" width="46.28515625" style="22" customWidth="1"/>
    <col min="3" max="3" width="17.7109375" style="18" customWidth="1"/>
    <col min="4" max="4" width="18.7109375" style="18" customWidth="1"/>
    <col min="5" max="5" width="12.28515625" style="18" customWidth="1"/>
    <col min="6" max="6" width="17.28515625" style="18" customWidth="1"/>
    <col min="7" max="7" width="18" style="18" customWidth="1"/>
    <col min="8" max="8" width="16.85546875" style="18" customWidth="1"/>
    <col min="9" max="9" width="13.42578125" style="18" customWidth="1"/>
    <col min="10" max="11" width="17.7109375" style="18" customWidth="1"/>
    <col min="12" max="12" width="9.140625" style="18" customWidth="1"/>
    <col min="13" max="16384" width="11.5703125" style="18"/>
  </cols>
  <sheetData>
    <row r="1" spans="1:12" ht="15.75">
      <c r="J1" s="209" t="s">
        <v>929</v>
      </c>
      <c r="K1" s="209"/>
    </row>
    <row r="2" spans="1:12" ht="15.75">
      <c r="J2" s="209" t="s">
        <v>926</v>
      </c>
      <c r="K2" s="209"/>
    </row>
    <row r="3" spans="1:12" ht="15.75">
      <c r="J3" s="209" t="s">
        <v>927</v>
      </c>
      <c r="K3" s="209"/>
    </row>
    <row r="4" spans="1:12" ht="20.45" customHeight="1">
      <c r="A4" s="415" t="s">
        <v>402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</row>
    <row r="5" spans="1:12" ht="19.899999999999999" customHeight="1">
      <c r="A5" s="416" t="s">
        <v>831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</row>
    <row r="6" spans="1:12">
      <c r="A6" s="19"/>
      <c r="B6" s="20"/>
      <c r="C6" s="3"/>
      <c r="D6" s="3"/>
      <c r="E6" s="3"/>
      <c r="F6" s="139"/>
      <c r="G6" s="21"/>
      <c r="H6" s="21"/>
      <c r="I6" s="3"/>
      <c r="J6" s="3"/>
      <c r="K6" s="3"/>
      <c r="L6" s="3" t="s">
        <v>411</v>
      </c>
    </row>
    <row r="7" spans="1:12" s="87" customFormat="1" ht="12.6" customHeight="1">
      <c r="A7" s="417" t="s">
        <v>320</v>
      </c>
      <c r="B7" s="418" t="s">
        <v>467</v>
      </c>
      <c r="C7" s="419" t="s">
        <v>107</v>
      </c>
      <c r="D7" s="419"/>
      <c r="E7" s="419"/>
      <c r="F7" s="419" t="s">
        <v>468</v>
      </c>
      <c r="G7" s="419"/>
      <c r="H7" s="419"/>
      <c r="I7" s="419"/>
      <c r="J7" s="419" t="s">
        <v>109</v>
      </c>
      <c r="K7" s="419"/>
      <c r="L7" s="419"/>
    </row>
    <row r="8" spans="1:12" s="87" customFormat="1" ht="12.6" customHeight="1">
      <c r="A8" s="417"/>
      <c r="B8" s="418"/>
      <c r="C8" s="408" t="s">
        <v>546</v>
      </c>
      <c r="D8" s="408" t="s">
        <v>276</v>
      </c>
      <c r="E8" s="408" t="s">
        <v>469</v>
      </c>
      <c r="F8" s="408" t="s">
        <v>546</v>
      </c>
      <c r="G8" s="408" t="s">
        <v>547</v>
      </c>
      <c r="H8" s="408" t="s">
        <v>276</v>
      </c>
      <c r="I8" s="413" t="s">
        <v>470</v>
      </c>
      <c r="J8" s="408" t="s">
        <v>548</v>
      </c>
      <c r="K8" s="408" t="s">
        <v>276</v>
      </c>
      <c r="L8" s="408" t="s">
        <v>111</v>
      </c>
    </row>
    <row r="9" spans="1:12" s="87" customFormat="1" ht="87" customHeight="1">
      <c r="A9" s="417"/>
      <c r="B9" s="418"/>
      <c r="C9" s="408"/>
      <c r="D9" s="408"/>
      <c r="E9" s="408"/>
      <c r="F9" s="408"/>
      <c r="G9" s="408"/>
      <c r="H9" s="408"/>
      <c r="I9" s="413"/>
      <c r="J9" s="408"/>
      <c r="K9" s="408"/>
      <c r="L9" s="408"/>
    </row>
    <row r="10" spans="1:12" s="23" customFormat="1" ht="33" customHeight="1">
      <c r="A10" s="24" t="s">
        <v>471</v>
      </c>
      <c r="B10" s="25" t="s">
        <v>472</v>
      </c>
      <c r="C10" s="28">
        <f>C11+C17</f>
        <v>79601200</v>
      </c>
      <c r="D10" s="28">
        <f>D11+D17</f>
        <v>74871314.889999986</v>
      </c>
      <c r="E10" s="14">
        <f t="shared" ref="E10:E84" si="0">IF(C10=0,0,D10/C10*100)</f>
        <v>94.058022856439322</v>
      </c>
      <c r="F10" s="28">
        <f>F11+F17</f>
        <v>196774118.78999999</v>
      </c>
      <c r="G10" s="75">
        <f>G11+G17</f>
        <v>222627802.37999997</v>
      </c>
      <c r="H10" s="28">
        <f>H11+H17</f>
        <v>171052068.98999998</v>
      </c>
      <c r="I10" s="14">
        <f t="shared" ref="I10:I106" si="1">IF(G10=0,0,H10/G10*100)</f>
        <v>76.83320194574523</v>
      </c>
      <c r="J10" s="28">
        <f>J11+J17</f>
        <v>302229002.38</v>
      </c>
      <c r="K10" s="28">
        <f>K11+K17</f>
        <v>245923383.87999997</v>
      </c>
      <c r="L10" s="15">
        <f t="shared" ref="L10:L28" si="2">IF(J10=0,0,K10/J10*100)</f>
        <v>81.369882421407851</v>
      </c>
    </row>
    <row r="11" spans="1:12" s="23" customFormat="1" ht="32.450000000000003" customHeight="1">
      <c r="A11" s="24" t="s">
        <v>473</v>
      </c>
      <c r="B11" s="25" t="s">
        <v>474</v>
      </c>
      <c r="C11" s="28">
        <f>SUM(C12:C16)</f>
        <v>46196500</v>
      </c>
      <c r="D11" s="28">
        <f>SUM(D12:D16)</f>
        <v>45249398.859999992</v>
      </c>
      <c r="E11" s="14">
        <f t="shared" si="0"/>
        <v>97.94984221748399</v>
      </c>
      <c r="F11" s="28">
        <f>SUM(F12:F16)</f>
        <v>329000</v>
      </c>
      <c r="G11" s="28">
        <f>SUM(G12:G16)</f>
        <v>329000</v>
      </c>
      <c r="H11" s="28">
        <f>SUM(H12:H16)</f>
        <v>324490</v>
      </c>
      <c r="I11" s="14">
        <f t="shared" si="1"/>
        <v>98.629179331307</v>
      </c>
      <c r="J11" s="28">
        <f>SUM(J12:J16)</f>
        <v>46525500</v>
      </c>
      <c r="K11" s="28">
        <f>SUM(K12:K16)</f>
        <v>45573888.859999992</v>
      </c>
      <c r="L11" s="15">
        <f t="shared" si="2"/>
        <v>97.954646075807872</v>
      </c>
    </row>
    <row r="12" spans="1:12" ht="97.15" customHeight="1">
      <c r="A12" s="134" t="s">
        <v>475</v>
      </c>
      <c r="B12" s="135" t="s">
        <v>39</v>
      </c>
      <c r="C12" s="250">
        <v>43851500</v>
      </c>
      <c r="D12" s="250">
        <v>42912271.389999993</v>
      </c>
      <c r="E12" s="16">
        <f t="shared" si="0"/>
        <v>97.858160815479494</v>
      </c>
      <c r="F12" s="176">
        <v>329000</v>
      </c>
      <c r="G12" s="176">
        <v>329000</v>
      </c>
      <c r="H12" s="176">
        <v>324490</v>
      </c>
      <c r="I12" s="16">
        <f t="shared" si="1"/>
        <v>98.629179331307</v>
      </c>
      <c r="J12" s="29">
        <f t="shared" ref="J12:K14" si="3">C12+G12</f>
        <v>44180500</v>
      </c>
      <c r="K12" s="29">
        <f t="shared" si="3"/>
        <v>43236761.389999993</v>
      </c>
      <c r="L12" s="17">
        <f t="shared" si="2"/>
        <v>97.863902377745831</v>
      </c>
    </row>
    <row r="13" spans="1:12" ht="33" customHeight="1">
      <c r="A13" s="137" t="s">
        <v>579</v>
      </c>
      <c r="B13" s="135" t="s">
        <v>40</v>
      </c>
      <c r="C13" s="250">
        <v>200000</v>
      </c>
      <c r="D13" s="250">
        <v>195243.62</v>
      </c>
      <c r="E13" s="16">
        <f t="shared" si="0"/>
        <v>97.621809999999996</v>
      </c>
      <c r="F13" s="176">
        <v>0</v>
      </c>
      <c r="G13" s="176">
        <v>0</v>
      </c>
      <c r="H13" s="176">
        <v>0</v>
      </c>
      <c r="I13" s="16">
        <f t="shared" si="1"/>
        <v>0</v>
      </c>
      <c r="J13" s="29">
        <f t="shared" si="3"/>
        <v>200000</v>
      </c>
      <c r="K13" s="29">
        <f t="shared" si="3"/>
        <v>195243.62</v>
      </c>
      <c r="L13" s="17">
        <f t="shared" si="2"/>
        <v>97.621809999999996</v>
      </c>
    </row>
    <row r="14" spans="1:12" ht="33" customHeight="1">
      <c r="A14" s="137" t="s">
        <v>661</v>
      </c>
      <c r="B14" s="135" t="s">
        <v>91</v>
      </c>
      <c r="C14" s="250">
        <v>100000</v>
      </c>
      <c r="D14" s="250">
        <v>100000</v>
      </c>
      <c r="E14" s="16">
        <f t="shared" si="0"/>
        <v>100</v>
      </c>
      <c r="F14" s="176">
        <v>0</v>
      </c>
      <c r="G14" s="176">
        <v>0</v>
      </c>
      <c r="H14" s="176">
        <v>0</v>
      </c>
      <c r="I14" s="16">
        <f t="shared" si="1"/>
        <v>0</v>
      </c>
      <c r="J14" s="29">
        <f t="shared" si="3"/>
        <v>100000</v>
      </c>
      <c r="K14" s="29">
        <f t="shared" si="3"/>
        <v>100000</v>
      </c>
      <c r="L14" s="17">
        <f t="shared" si="2"/>
        <v>100</v>
      </c>
    </row>
    <row r="15" spans="1:12" ht="45" customHeight="1">
      <c r="A15" s="134" t="s">
        <v>478</v>
      </c>
      <c r="B15" s="135" t="s">
        <v>42</v>
      </c>
      <c r="C15" s="250">
        <v>1780000</v>
      </c>
      <c r="D15" s="250">
        <v>1779881.01</v>
      </c>
      <c r="E15" s="16">
        <f t="shared" si="0"/>
        <v>99.993315168539326</v>
      </c>
      <c r="F15" s="176">
        <v>0</v>
      </c>
      <c r="G15" s="176">
        <v>0</v>
      </c>
      <c r="H15" s="176">
        <v>0</v>
      </c>
      <c r="I15" s="16">
        <f t="shared" si="1"/>
        <v>0</v>
      </c>
      <c r="J15" s="29">
        <f t="shared" ref="J15:J92" si="4">C15+G15</f>
        <v>1780000</v>
      </c>
      <c r="K15" s="29">
        <f>D15+H15</f>
        <v>1779881.01</v>
      </c>
      <c r="L15" s="17">
        <f t="shared" si="2"/>
        <v>99.993315168539326</v>
      </c>
    </row>
    <row r="16" spans="1:12" ht="44.45" customHeight="1">
      <c r="A16" s="134" t="s">
        <v>479</v>
      </c>
      <c r="B16" s="135" t="s">
        <v>359</v>
      </c>
      <c r="C16" s="250">
        <v>265000</v>
      </c>
      <c r="D16" s="250">
        <v>262002.84</v>
      </c>
      <c r="E16" s="16">
        <f t="shared" si="0"/>
        <v>98.868996226415092</v>
      </c>
      <c r="F16" s="176">
        <v>0</v>
      </c>
      <c r="G16" s="176">
        <v>0</v>
      </c>
      <c r="H16" s="176">
        <v>0</v>
      </c>
      <c r="I16" s="16">
        <f t="shared" si="1"/>
        <v>0</v>
      </c>
      <c r="J16" s="29">
        <f t="shared" si="4"/>
        <v>265000</v>
      </c>
      <c r="K16" s="29">
        <f>D16+H16</f>
        <v>262002.84</v>
      </c>
      <c r="L16" s="17">
        <f t="shared" si="2"/>
        <v>98.868996226415092</v>
      </c>
    </row>
    <row r="17" spans="1:12" s="23" customFormat="1" ht="74.45" customHeight="1">
      <c r="A17" s="24" t="s">
        <v>476</v>
      </c>
      <c r="B17" s="26" t="s">
        <v>1</v>
      </c>
      <c r="C17" s="30">
        <f>SUM(C18:C27)</f>
        <v>33404700</v>
      </c>
      <c r="D17" s="30">
        <f>SUM(D18:D27)</f>
        <v>29621916.030000001</v>
      </c>
      <c r="E17" s="14">
        <f t="shared" si="0"/>
        <v>88.675893003080404</v>
      </c>
      <c r="F17" s="30">
        <f>SUM(F18:F27)</f>
        <v>196445118.78999999</v>
      </c>
      <c r="G17" s="30">
        <f>SUM(G18:G27)</f>
        <v>222298802.37999997</v>
      </c>
      <c r="H17" s="30">
        <f>SUM(H18:H27)</f>
        <v>170727578.98999998</v>
      </c>
      <c r="I17" s="14">
        <f t="shared" si="1"/>
        <v>76.800944117618968</v>
      </c>
      <c r="J17" s="30">
        <f>SUM(J18:J27)</f>
        <v>255703502.37999997</v>
      </c>
      <c r="K17" s="30">
        <f>SUM(K18:K27)</f>
        <v>200349495.01999998</v>
      </c>
      <c r="L17" s="15">
        <f t="shared" si="2"/>
        <v>78.352268606106691</v>
      </c>
    </row>
    <row r="18" spans="1:12" ht="31.15" customHeight="1">
      <c r="A18" s="134" t="s">
        <v>477</v>
      </c>
      <c r="B18" s="135" t="s">
        <v>40</v>
      </c>
      <c r="C18" s="250">
        <v>33379700</v>
      </c>
      <c r="D18" s="250">
        <v>29596916.030000001</v>
      </c>
      <c r="E18" s="16">
        <f t="shared" si="0"/>
        <v>88.667411720297068</v>
      </c>
      <c r="F18" s="176">
        <v>83476025.150000006</v>
      </c>
      <c r="G18" s="176">
        <v>99845107.169999987</v>
      </c>
      <c r="H18" s="176">
        <v>72712264.899999991</v>
      </c>
      <c r="I18" s="16">
        <f t="shared" si="1"/>
        <v>72.825065705220169</v>
      </c>
      <c r="J18" s="29">
        <f t="shared" si="4"/>
        <v>133224807.16999999</v>
      </c>
      <c r="K18" s="29">
        <f t="shared" ref="K18:K27" si="5">D18+H18</f>
        <v>102309180.92999999</v>
      </c>
      <c r="L18" s="17">
        <f t="shared" si="2"/>
        <v>76.794392203134905</v>
      </c>
    </row>
    <row r="19" spans="1:12" ht="31.15" customHeight="1">
      <c r="A19" s="137" t="s">
        <v>551</v>
      </c>
      <c r="B19" s="135" t="s">
        <v>584</v>
      </c>
      <c r="C19" s="176"/>
      <c r="D19" s="176"/>
      <c r="E19" s="16">
        <f t="shared" si="0"/>
        <v>0</v>
      </c>
      <c r="F19" s="176">
        <v>5897300</v>
      </c>
      <c r="G19" s="176">
        <v>15381901.57</v>
      </c>
      <c r="H19" s="176">
        <v>15381888.460000001</v>
      </c>
      <c r="I19" s="16">
        <f t="shared" si="1"/>
        <v>99.999914769965599</v>
      </c>
      <c r="J19" s="29">
        <f>C19+G19</f>
        <v>15381901.57</v>
      </c>
      <c r="K19" s="29">
        <f t="shared" si="5"/>
        <v>15381888.460000001</v>
      </c>
      <c r="L19" s="17">
        <f t="shared" si="2"/>
        <v>99.999914769965599</v>
      </c>
    </row>
    <row r="20" spans="1:12" ht="63" customHeight="1">
      <c r="A20" s="134" t="s">
        <v>191</v>
      </c>
      <c r="B20" s="135" t="s">
        <v>315</v>
      </c>
      <c r="C20" s="71"/>
      <c r="D20" s="71"/>
      <c r="E20" s="16">
        <f t="shared" si="0"/>
        <v>0</v>
      </c>
      <c r="F20" s="176">
        <v>1580800</v>
      </c>
      <c r="G20" s="176">
        <v>1580800</v>
      </c>
      <c r="H20" s="176">
        <v>126024</v>
      </c>
      <c r="I20" s="16">
        <f t="shared" si="1"/>
        <v>7.972165991902834</v>
      </c>
      <c r="J20" s="29">
        <f t="shared" si="4"/>
        <v>1580800</v>
      </c>
      <c r="K20" s="29">
        <f t="shared" si="5"/>
        <v>126024</v>
      </c>
      <c r="L20" s="17">
        <f t="shared" si="2"/>
        <v>7.972165991902834</v>
      </c>
    </row>
    <row r="21" spans="1:12" ht="45" customHeight="1">
      <c r="A21" s="137" t="s">
        <v>580</v>
      </c>
      <c r="B21" s="135" t="s">
        <v>466</v>
      </c>
      <c r="C21" s="128"/>
      <c r="D21" s="71"/>
      <c r="E21" s="16">
        <f t="shared" si="0"/>
        <v>0</v>
      </c>
      <c r="F21" s="176">
        <v>21299400</v>
      </c>
      <c r="G21" s="176">
        <v>21299400</v>
      </c>
      <c r="H21" s="361">
        <v>20814617.469999999</v>
      </c>
      <c r="I21" s="16">
        <f t="shared" si="1"/>
        <v>97.723961566992486</v>
      </c>
      <c r="J21" s="29">
        <f t="shared" si="4"/>
        <v>21299400</v>
      </c>
      <c r="K21" s="29">
        <f t="shared" si="5"/>
        <v>20814617.469999999</v>
      </c>
      <c r="L21" s="17">
        <f t="shared" si="2"/>
        <v>97.723961566992486</v>
      </c>
    </row>
    <row r="22" spans="1:12" ht="135" customHeight="1">
      <c r="A22" s="137" t="s">
        <v>850</v>
      </c>
      <c r="B22" s="135" t="s">
        <v>852</v>
      </c>
      <c r="C22" s="128"/>
      <c r="D22" s="71"/>
      <c r="E22" s="16">
        <f t="shared" si="0"/>
        <v>0</v>
      </c>
      <c r="F22" s="176">
        <v>382873</v>
      </c>
      <c r="G22" s="176">
        <v>382873</v>
      </c>
      <c r="H22" s="176">
        <v>382873</v>
      </c>
      <c r="I22" s="16">
        <f>IF(G22=0,0,H22/G22*100)</f>
        <v>100</v>
      </c>
      <c r="J22" s="29">
        <f t="shared" ref="J22:J27" si="6">C22+G22</f>
        <v>382873</v>
      </c>
      <c r="K22" s="29">
        <f t="shared" si="5"/>
        <v>382873</v>
      </c>
      <c r="L22" s="17">
        <f t="shared" si="2"/>
        <v>100</v>
      </c>
    </row>
    <row r="23" spans="1:12" ht="126">
      <c r="A23" s="137" t="s">
        <v>851</v>
      </c>
      <c r="B23" s="135" t="s">
        <v>853</v>
      </c>
      <c r="C23" s="128"/>
      <c r="D23" s="71"/>
      <c r="E23" s="16">
        <f t="shared" si="0"/>
        <v>0</v>
      </c>
      <c r="F23" s="176">
        <v>11367199</v>
      </c>
      <c r="G23" s="176">
        <v>11367199</v>
      </c>
      <c r="H23" s="176">
        <v>11367199</v>
      </c>
      <c r="I23" s="16">
        <f>IF(G23=0,0,H23/G23*100)</f>
        <v>100</v>
      </c>
      <c r="J23" s="29">
        <f t="shared" si="6"/>
        <v>11367199</v>
      </c>
      <c r="K23" s="29">
        <f t="shared" si="5"/>
        <v>11367199</v>
      </c>
      <c r="L23" s="17">
        <f t="shared" si="2"/>
        <v>100</v>
      </c>
    </row>
    <row r="24" spans="1:12" ht="31.5">
      <c r="A24" s="137" t="s">
        <v>214</v>
      </c>
      <c r="B24" s="135" t="s">
        <v>412</v>
      </c>
      <c r="C24" s="128"/>
      <c r="D24" s="71"/>
      <c r="E24" s="16"/>
      <c r="F24" s="176">
        <v>1949612.16</v>
      </c>
      <c r="G24" s="176">
        <v>1949612.16</v>
      </c>
      <c r="H24" s="405">
        <v>1949612.16</v>
      </c>
      <c r="I24" s="16">
        <f>IF(G24=0,0,H24/G24*100)</f>
        <v>100</v>
      </c>
      <c r="J24" s="29">
        <f t="shared" si="6"/>
        <v>1949612.16</v>
      </c>
      <c r="K24" s="29">
        <f t="shared" si="5"/>
        <v>1949612.16</v>
      </c>
      <c r="L24" s="17">
        <f t="shared" si="2"/>
        <v>100</v>
      </c>
    </row>
    <row r="25" spans="1:12" ht="35.25" customHeight="1">
      <c r="A25" s="137" t="s">
        <v>813</v>
      </c>
      <c r="B25" s="135" t="s">
        <v>692</v>
      </c>
      <c r="C25" s="128"/>
      <c r="D25" s="71"/>
      <c r="E25" s="16">
        <f t="shared" si="0"/>
        <v>0</v>
      </c>
      <c r="F25" s="176">
        <v>70478400</v>
      </c>
      <c r="G25" s="176">
        <v>70478400</v>
      </c>
      <c r="H25" s="176">
        <v>47980100</v>
      </c>
      <c r="I25" s="16">
        <f>IF(G25=0,0,H25/G25*100)</f>
        <v>68.077737292560556</v>
      </c>
      <c r="J25" s="29">
        <f t="shared" si="6"/>
        <v>70478400</v>
      </c>
      <c r="K25" s="29">
        <f t="shared" si="5"/>
        <v>47980100</v>
      </c>
      <c r="L25" s="17">
        <f t="shared" si="2"/>
        <v>68.077737292560556</v>
      </c>
    </row>
    <row r="26" spans="1:12" ht="48.6" customHeight="1">
      <c r="A26" s="137" t="s">
        <v>662</v>
      </c>
      <c r="B26" s="135" t="s">
        <v>663</v>
      </c>
      <c r="C26" s="128"/>
      <c r="D26" s="71"/>
      <c r="E26" s="16">
        <f t="shared" si="0"/>
        <v>0</v>
      </c>
      <c r="F26" s="176">
        <v>13509.48</v>
      </c>
      <c r="G26" s="176">
        <v>13509.48</v>
      </c>
      <c r="H26" s="176">
        <v>13000</v>
      </c>
      <c r="I26" s="16">
        <f>IF(G26=0,0,H26/G26*100)</f>
        <v>96.228722349046748</v>
      </c>
      <c r="J26" s="29">
        <f t="shared" si="6"/>
        <v>13509.48</v>
      </c>
      <c r="K26" s="29">
        <f t="shared" si="5"/>
        <v>13000</v>
      </c>
      <c r="L26" s="17">
        <f t="shared" si="2"/>
        <v>96.228722349046748</v>
      </c>
    </row>
    <row r="27" spans="1:12" ht="35.25" customHeight="1">
      <c r="A27" s="137" t="s">
        <v>581</v>
      </c>
      <c r="B27" s="135" t="s">
        <v>582</v>
      </c>
      <c r="C27" s="141">
        <v>25000</v>
      </c>
      <c r="D27" s="138">
        <v>25000</v>
      </c>
      <c r="E27" s="217"/>
      <c r="F27" s="218">
        <v>0</v>
      </c>
      <c r="G27" s="218">
        <v>0</v>
      </c>
      <c r="H27" s="218">
        <v>0</v>
      </c>
      <c r="I27" s="217">
        <f t="shared" si="1"/>
        <v>0</v>
      </c>
      <c r="J27" s="29">
        <f t="shared" si="6"/>
        <v>25000</v>
      </c>
      <c r="K27" s="29">
        <f t="shared" si="5"/>
        <v>25000</v>
      </c>
      <c r="L27" s="219">
        <f t="shared" si="2"/>
        <v>100</v>
      </c>
    </row>
    <row r="28" spans="1:12" s="23" customFormat="1" ht="37.15" customHeight="1">
      <c r="A28" s="220" t="s">
        <v>480</v>
      </c>
      <c r="B28" s="136" t="s">
        <v>420</v>
      </c>
      <c r="C28" s="75">
        <f>SUM(C29:C34)</f>
        <v>42636700</v>
      </c>
      <c r="D28" s="75">
        <f>SUM(D29:D34)</f>
        <v>42429610.700000003</v>
      </c>
      <c r="E28" s="221">
        <f t="shared" si="0"/>
        <v>99.514293320074032</v>
      </c>
      <c r="F28" s="75">
        <f>SUM(F29:F34)</f>
        <v>5678800</v>
      </c>
      <c r="G28" s="75">
        <f>SUM(G29:G34)</f>
        <v>5821800.0800000001</v>
      </c>
      <c r="H28" s="75">
        <f>SUM(H29:H34)</f>
        <v>5545782.6899999995</v>
      </c>
      <c r="I28" s="221">
        <f t="shared" si="1"/>
        <v>95.258899546409694</v>
      </c>
      <c r="J28" s="75">
        <f>SUM(J29:J34)</f>
        <v>48458500.079999998</v>
      </c>
      <c r="K28" s="75">
        <f>SUM(K29:K34)</f>
        <v>47975393.390000001</v>
      </c>
      <c r="L28" s="222">
        <f t="shared" si="2"/>
        <v>99.003050673870547</v>
      </c>
    </row>
    <row r="29" spans="1:12" ht="44.45" customHeight="1">
      <c r="A29" s="137" t="s">
        <v>558</v>
      </c>
      <c r="B29" s="135" t="s">
        <v>40</v>
      </c>
      <c r="C29" s="250">
        <v>1883900</v>
      </c>
      <c r="D29" s="250">
        <v>1762441.13</v>
      </c>
      <c r="E29" s="223">
        <f t="shared" si="0"/>
        <v>93.552796326768927</v>
      </c>
      <c r="F29" s="176">
        <v>0</v>
      </c>
      <c r="G29" s="176">
        <v>0</v>
      </c>
      <c r="H29" s="176">
        <v>0</v>
      </c>
      <c r="I29" s="223">
        <f t="shared" si="1"/>
        <v>0</v>
      </c>
      <c r="J29" s="224">
        <f t="shared" si="4"/>
        <v>1883900</v>
      </c>
      <c r="K29" s="224">
        <f t="shared" ref="K29:K34" si="7">D29+H29</f>
        <v>1762441.13</v>
      </c>
      <c r="L29" s="162">
        <f t="shared" ref="L29:L36" si="8">IF(J29=0,0,K29/J29*100)</f>
        <v>93.552796326768927</v>
      </c>
    </row>
    <row r="30" spans="1:12" ht="44.45" customHeight="1">
      <c r="A30" s="137" t="s">
        <v>76</v>
      </c>
      <c r="B30" s="135" t="s">
        <v>361</v>
      </c>
      <c r="C30" s="250">
        <v>50000</v>
      </c>
      <c r="D30" s="250">
        <v>0</v>
      </c>
      <c r="E30" s="223">
        <f t="shared" si="0"/>
        <v>0</v>
      </c>
      <c r="F30" s="176">
        <v>0</v>
      </c>
      <c r="G30" s="176">
        <v>0</v>
      </c>
      <c r="H30" s="176">
        <v>0</v>
      </c>
      <c r="I30" s="223">
        <f t="shared" si="1"/>
        <v>0</v>
      </c>
      <c r="J30" s="224">
        <f>C30+G30</f>
        <v>50000</v>
      </c>
      <c r="K30" s="224">
        <f t="shared" si="7"/>
        <v>0</v>
      </c>
      <c r="L30" s="162">
        <f t="shared" si="8"/>
        <v>0</v>
      </c>
    </row>
    <row r="31" spans="1:12" ht="43.15" customHeight="1">
      <c r="A31" s="225" t="s">
        <v>481</v>
      </c>
      <c r="B31" s="226" t="s">
        <v>41</v>
      </c>
      <c r="C31" s="250">
        <v>813000</v>
      </c>
      <c r="D31" s="250">
        <v>812999.73</v>
      </c>
      <c r="E31" s="223">
        <f t="shared" si="0"/>
        <v>99.999966789667894</v>
      </c>
      <c r="F31" s="176">
        <v>360000</v>
      </c>
      <c r="G31" s="176">
        <v>360000</v>
      </c>
      <c r="H31" s="176">
        <v>359999.46</v>
      </c>
      <c r="I31" s="223">
        <f t="shared" si="1"/>
        <v>99.999849999999995</v>
      </c>
      <c r="J31" s="224">
        <f t="shared" si="4"/>
        <v>1173000</v>
      </c>
      <c r="K31" s="224">
        <f t="shared" si="7"/>
        <v>1172999.19</v>
      </c>
      <c r="L31" s="162">
        <f t="shared" si="8"/>
        <v>99.999930946291556</v>
      </c>
    </row>
    <row r="32" spans="1:12" ht="28.9" customHeight="1">
      <c r="A32" s="225" t="s">
        <v>482</v>
      </c>
      <c r="B32" s="226" t="s">
        <v>93</v>
      </c>
      <c r="C32" s="250">
        <v>13771500</v>
      </c>
      <c r="D32" s="250">
        <v>13735884.82</v>
      </c>
      <c r="E32" s="223">
        <f t="shared" si="0"/>
        <v>99.741384889082525</v>
      </c>
      <c r="F32" s="176">
        <v>1914000</v>
      </c>
      <c r="G32" s="176">
        <v>2057000.08</v>
      </c>
      <c r="H32" s="176">
        <v>1781870.87</v>
      </c>
      <c r="I32" s="223">
        <f t="shared" si="1"/>
        <v>86.624735085085661</v>
      </c>
      <c r="J32" s="224">
        <f t="shared" si="4"/>
        <v>15828500.08</v>
      </c>
      <c r="K32" s="224">
        <f t="shared" si="7"/>
        <v>15517755.690000001</v>
      </c>
      <c r="L32" s="162">
        <f t="shared" si="8"/>
        <v>98.036804571314761</v>
      </c>
    </row>
    <row r="33" spans="1:12" ht="41.45" customHeight="1">
      <c r="A33" s="134" t="s">
        <v>28</v>
      </c>
      <c r="B33" s="135" t="s">
        <v>27</v>
      </c>
      <c r="C33" s="250">
        <v>950000</v>
      </c>
      <c r="D33" s="250">
        <v>949985.02</v>
      </c>
      <c r="E33" s="223">
        <f t="shared" si="0"/>
        <v>99.998423157894734</v>
      </c>
      <c r="F33" s="176">
        <v>795800</v>
      </c>
      <c r="G33" s="176">
        <v>795800</v>
      </c>
      <c r="H33" s="176">
        <v>795395.56</v>
      </c>
      <c r="I33" s="223">
        <f t="shared" si="1"/>
        <v>99.949178185473741</v>
      </c>
      <c r="J33" s="224">
        <f t="shared" si="4"/>
        <v>1745800</v>
      </c>
      <c r="K33" s="224">
        <f t="shared" si="7"/>
        <v>1745380.58</v>
      </c>
      <c r="L33" s="162">
        <f t="shared" si="8"/>
        <v>99.975975484018804</v>
      </c>
    </row>
    <row r="34" spans="1:12" ht="60.6" customHeight="1">
      <c r="A34" s="137" t="s">
        <v>611</v>
      </c>
      <c r="B34" s="135" t="s">
        <v>664</v>
      </c>
      <c r="C34" s="250">
        <v>25168300</v>
      </c>
      <c r="D34" s="250">
        <v>25168300</v>
      </c>
      <c r="E34" s="223">
        <f t="shared" si="0"/>
        <v>100</v>
      </c>
      <c r="F34" s="176">
        <v>2609000</v>
      </c>
      <c r="G34" s="176">
        <v>2609000</v>
      </c>
      <c r="H34" s="176">
        <v>2608516.7999999998</v>
      </c>
      <c r="I34" s="223">
        <f t="shared" si="1"/>
        <v>99.981479494059016</v>
      </c>
      <c r="J34" s="224">
        <f>C34+G34</f>
        <v>27777300</v>
      </c>
      <c r="K34" s="224">
        <f t="shared" si="7"/>
        <v>27776816.800000001</v>
      </c>
      <c r="L34" s="162">
        <f>IF(J34=0,0,K34/J34*100)</f>
        <v>99.998260450079741</v>
      </c>
    </row>
    <row r="35" spans="1:12" s="23" customFormat="1" ht="58.9" customHeight="1">
      <c r="A35" s="220" t="s">
        <v>483</v>
      </c>
      <c r="B35" s="136" t="s">
        <v>421</v>
      </c>
      <c r="C35" s="75">
        <f>SUM(C36:C88)</f>
        <v>1056775416</v>
      </c>
      <c r="D35" s="75">
        <f>SUM(D36:D88)</f>
        <v>884737157.20999992</v>
      </c>
      <c r="E35" s="221">
        <f t="shared" si="0"/>
        <v>83.720452218581883</v>
      </c>
      <c r="F35" s="75">
        <f>SUM(F36:F88)</f>
        <v>349052830.20999998</v>
      </c>
      <c r="G35" s="75">
        <f>SUM(G36:G88)</f>
        <v>419284826.83999997</v>
      </c>
      <c r="H35" s="75">
        <f>SUM(H36:H88)</f>
        <v>332770842.75</v>
      </c>
      <c r="I35" s="221">
        <f t="shared" si="1"/>
        <v>79.366297430311278</v>
      </c>
      <c r="J35" s="75">
        <f>SUM(J36:J88)</f>
        <v>1476060242.8400002</v>
      </c>
      <c r="K35" s="75">
        <f>SUM(K36:K88)</f>
        <v>1217507999.96</v>
      </c>
      <c r="L35" s="222">
        <f t="shared" si="8"/>
        <v>82.48362530363022</v>
      </c>
    </row>
    <row r="36" spans="1:12" ht="69" customHeight="1">
      <c r="A36" s="134" t="s">
        <v>2</v>
      </c>
      <c r="B36" s="135" t="s">
        <v>29</v>
      </c>
      <c r="C36" s="250">
        <v>6936784.1799999997</v>
      </c>
      <c r="D36" s="250">
        <v>6936784.1799999997</v>
      </c>
      <c r="E36" s="223">
        <f t="shared" si="0"/>
        <v>100</v>
      </c>
      <c r="F36" s="176">
        <v>0</v>
      </c>
      <c r="G36" s="176">
        <v>0</v>
      </c>
      <c r="H36" s="176">
        <v>0</v>
      </c>
      <c r="I36" s="223">
        <f t="shared" si="1"/>
        <v>0</v>
      </c>
      <c r="J36" s="224">
        <f t="shared" si="4"/>
        <v>6936784.1799999997</v>
      </c>
      <c r="K36" s="224">
        <f>D36+H36</f>
        <v>6936784.1799999997</v>
      </c>
      <c r="L36" s="162">
        <f t="shared" si="8"/>
        <v>100</v>
      </c>
    </row>
    <row r="37" spans="1:12" ht="126" customHeight="1">
      <c r="A37" s="134" t="s">
        <v>3</v>
      </c>
      <c r="B37" s="135" t="s">
        <v>665</v>
      </c>
      <c r="C37" s="250">
        <v>47641184</v>
      </c>
      <c r="D37" s="250">
        <v>45576236.740000002</v>
      </c>
      <c r="E37" s="223">
        <f t="shared" si="0"/>
        <v>95.665625648598493</v>
      </c>
      <c r="F37" s="250">
        <v>2189000</v>
      </c>
      <c r="G37" s="250">
        <v>4575877.79</v>
      </c>
      <c r="H37" s="250">
        <v>4456889.1500000004</v>
      </c>
      <c r="I37" s="223">
        <f t="shared" si="1"/>
        <v>97.399654329492051</v>
      </c>
      <c r="J37" s="224">
        <f t="shared" si="4"/>
        <v>52217061.789999999</v>
      </c>
      <c r="K37" s="224">
        <f t="shared" ref="K37:K82" si="9">D37+H37</f>
        <v>50033125.890000001</v>
      </c>
      <c r="L37" s="162">
        <f t="shared" ref="L37:L82" si="10">IF(J37=0,0,K37/J37*100)</f>
        <v>95.81758179197621</v>
      </c>
    </row>
    <row r="38" spans="1:12" ht="70.150000000000006" customHeight="1">
      <c r="A38" s="134" t="s">
        <v>4</v>
      </c>
      <c r="B38" s="135" t="s">
        <v>386</v>
      </c>
      <c r="C38" s="250">
        <v>51427615.819999993</v>
      </c>
      <c r="D38" s="250">
        <v>47408333.660000004</v>
      </c>
      <c r="E38" s="223">
        <f t="shared" si="0"/>
        <v>92.184583912916096</v>
      </c>
      <c r="F38" s="250">
        <v>1656700</v>
      </c>
      <c r="G38" s="250">
        <v>33782103.82</v>
      </c>
      <c r="H38" s="250">
        <v>33700053.339999996</v>
      </c>
      <c r="I38" s="223">
        <f t="shared" si="1"/>
        <v>99.757118501449199</v>
      </c>
      <c r="J38" s="224">
        <f t="shared" si="4"/>
        <v>85209719.639999986</v>
      </c>
      <c r="K38" s="224">
        <f t="shared" si="9"/>
        <v>81108387</v>
      </c>
      <c r="L38" s="162">
        <f t="shared" si="10"/>
        <v>95.186778389451831</v>
      </c>
    </row>
    <row r="39" spans="1:12" ht="80.45" customHeight="1">
      <c r="A39" s="134" t="s">
        <v>5</v>
      </c>
      <c r="B39" s="135" t="s">
        <v>387</v>
      </c>
      <c r="C39" s="250">
        <v>23353900</v>
      </c>
      <c r="D39" s="250">
        <v>22060602.919999998</v>
      </c>
      <c r="E39" s="223">
        <f t="shared" si="0"/>
        <v>94.46217942185244</v>
      </c>
      <c r="F39" s="250">
        <v>0</v>
      </c>
      <c r="G39" s="250">
        <v>2419781.46</v>
      </c>
      <c r="H39" s="250">
        <v>2419781.46</v>
      </c>
      <c r="I39" s="223">
        <f t="shared" si="1"/>
        <v>100</v>
      </c>
      <c r="J39" s="224">
        <f t="shared" si="4"/>
        <v>25773681.460000001</v>
      </c>
      <c r="K39" s="224">
        <f t="shared" si="9"/>
        <v>24480384.379999999</v>
      </c>
      <c r="L39" s="162">
        <f t="shared" si="10"/>
        <v>94.982101870052361</v>
      </c>
    </row>
    <row r="40" spans="1:12" ht="67.900000000000006" customHeight="1">
      <c r="A40" s="134" t="s">
        <v>6</v>
      </c>
      <c r="B40" s="135" t="s">
        <v>388</v>
      </c>
      <c r="C40" s="250">
        <v>5903523.9699999997</v>
      </c>
      <c r="D40" s="250">
        <v>5903523.9699999997</v>
      </c>
      <c r="E40" s="223">
        <f t="shared" si="0"/>
        <v>100</v>
      </c>
      <c r="F40" s="176">
        <v>0</v>
      </c>
      <c r="G40" s="176">
        <v>0</v>
      </c>
      <c r="H40" s="176">
        <v>0</v>
      </c>
      <c r="I40" s="223">
        <f t="shared" si="1"/>
        <v>0</v>
      </c>
      <c r="J40" s="224">
        <f t="shared" si="4"/>
        <v>5903523.9699999997</v>
      </c>
      <c r="K40" s="224">
        <f t="shared" si="9"/>
        <v>5903523.9699999997</v>
      </c>
      <c r="L40" s="162">
        <f t="shared" si="10"/>
        <v>100</v>
      </c>
    </row>
    <row r="41" spans="1:12" ht="123" customHeight="1">
      <c r="A41" s="134" t="s">
        <v>7</v>
      </c>
      <c r="B41" s="135" t="s">
        <v>666</v>
      </c>
      <c r="C41" s="250">
        <v>41380400</v>
      </c>
      <c r="D41" s="250">
        <v>41358406.690000005</v>
      </c>
      <c r="E41" s="223">
        <f t="shared" si="0"/>
        <v>99.946850900426298</v>
      </c>
      <c r="F41" s="176">
        <v>0</v>
      </c>
      <c r="G41" s="176">
        <v>0</v>
      </c>
      <c r="H41" s="176">
        <v>0</v>
      </c>
      <c r="I41" s="223">
        <f t="shared" si="1"/>
        <v>0</v>
      </c>
      <c r="J41" s="224">
        <f t="shared" si="4"/>
        <v>41380400</v>
      </c>
      <c r="K41" s="224">
        <f t="shared" si="9"/>
        <v>41358406.690000005</v>
      </c>
      <c r="L41" s="162">
        <f t="shared" si="10"/>
        <v>99.946850900426298</v>
      </c>
    </row>
    <row r="42" spans="1:12" ht="63" customHeight="1">
      <c r="A42" s="134" t="s">
        <v>8</v>
      </c>
      <c r="B42" s="135" t="s">
        <v>389</v>
      </c>
      <c r="C42" s="250">
        <v>27917676.030000001</v>
      </c>
      <c r="D42" s="250">
        <v>27894658.09</v>
      </c>
      <c r="E42" s="223">
        <f t="shared" si="0"/>
        <v>99.917550658674941</v>
      </c>
      <c r="F42" s="176">
        <v>0</v>
      </c>
      <c r="G42" s="176">
        <v>0</v>
      </c>
      <c r="H42" s="176">
        <v>0</v>
      </c>
      <c r="I42" s="223">
        <f t="shared" si="1"/>
        <v>0</v>
      </c>
      <c r="J42" s="224">
        <f t="shared" si="4"/>
        <v>27917676.030000001</v>
      </c>
      <c r="K42" s="224">
        <f t="shared" si="9"/>
        <v>27894658.09</v>
      </c>
      <c r="L42" s="162">
        <f t="shared" si="10"/>
        <v>99.917550658674941</v>
      </c>
    </row>
    <row r="43" spans="1:12" ht="82.9" customHeight="1">
      <c r="A43" s="134" t="s">
        <v>9</v>
      </c>
      <c r="B43" s="135" t="s">
        <v>390</v>
      </c>
      <c r="C43" s="250">
        <v>5777400</v>
      </c>
      <c r="D43" s="250">
        <v>5777333.8399999999</v>
      </c>
      <c r="E43" s="223">
        <f t="shared" si="0"/>
        <v>99.998854848201617</v>
      </c>
      <c r="F43" s="176">
        <v>0</v>
      </c>
      <c r="G43" s="176">
        <v>0</v>
      </c>
      <c r="H43" s="176">
        <v>0</v>
      </c>
      <c r="I43" s="223">
        <f t="shared" si="1"/>
        <v>0</v>
      </c>
      <c r="J43" s="224">
        <f t="shared" si="4"/>
        <v>5777400</v>
      </c>
      <c r="K43" s="224">
        <f t="shared" si="9"/>
        <v>5777333.8399999999</v>
      </c>
      <c r="L43" s="162">
        <f t="shared" si="10"/>
        <v>99.998854848201617</v>
      </c>
    </row>
    <row r="44" spans="1:12" ht="63" customHeight="1">
      <c r="A44" s="134" t="s">
        <v>10</v>
      </c>
      <c r="B44" s="135" t="s">
        <v>95</v>
      </c>
      <c r="C44" s="250">
        <v>57031100</v>
      </c>
      <c r="D44" s="250">
        <v>56105649.490000002</v>
      </c>
      <c r="E44" s="223">
        <f t="shared" si="0"/>
        <v>98.377287988483474</v>
      </c>
      <c r="F44" s="250">
        <v>388700</v>
      </c>
      <c r="G44" s="250">
        <v>3125363</v>
      </c>
      <c r="H44" s="250">
        <v>2982713.9000000004</v>
      </c>
      <c r="I44" s="223">
        <f t="shared" si="1"/>
        <v>95.435758982236635</v>
      </c>
      <c r="J44" s="224">
        <f t="shared" si="4"/>
        <v>60156463</v>
      </c>
      <c r="K44" s="224">
        <f t="shared" si="9"/>
        <v>59088363.390000001</v>
      </c>
      <c r="L44" s="162">
        <f t="shared" si="10"/>
        <v>98.224464077949534</v>
      </c>
    </row>
    <row r="45" spans="1:12" ht="77.45" customHeight="1">
      <c r="A45" s="134" t="s">
        <v>11</v>
      </c>
      <c r="B45" s="135" t="s">
        <v>12</v>
      </c>
      <c r="C45" s="250">
        <v>301932600</v>
      </c>
      <c r="D45" s="250">
        <v>294925557.19</v>
      </c>
      <c r="E45" s="223">
        <f t="shared" si="0"/>
        <v>97.679269211075578</v>
      </c>
      <c r="F45" s="250">
        <v>38640500</v>
      </c>
      <c r="G45" s="250">
        <v>62799712.990000002</v>
      </c>
      <c r="H45" s="250">
        <v>57613196.829999998</v>
      </c>
      <c r="I45" s="223">
        <f t="shared" si="1"/>
        <v>91.741178561077362</v>
      </c>
      <c r="J45" s="224">
        <f t="shared" si="4"/>
        <v>364732312.99000001</v>
      </c>
      <c r="K45" s="224">
        <f t="shared" si="9"/>
        <v>352538754.01999998</v>
      </c>
      <c r="L45" s="162">
        <f t="shared" si="10"/>
        <v>96.656847080523306</v>
      </c>
    </row>
    <row r="46" spans="1:12" ht="79.900000000000006" customHeight="1">
      <c r="A46" s="134" t="s">
        <v>13</v>
      </c>
      <c r="B46" s="135" t="s">
        <v>230</v>
      </c>
      <c r="C46" s="250">
        <v>35984800</v>
      </c>
      <c r="D46" s="250">
        <v>35950271.859999999</v>
      </c>
      <c r="E46" s="223">
        <f t="shared" si="0"/>
        <v>99.904047986927807</v>
      </c>
      <c r="F46" s="176">
        <v>0</v>
      </c>
      <c r="G46" s="176">
        <v>0</v>
      </c>
      <c r="H46" s="176">
        <v>0</v>
      </c>
      <c r="I46" s="223">
        <f t="shared" si="1"/>
        <v>0</v>
      </c>
      <c r="J46" s="224">
        <f t="shared" si="4"/>
        <v>35984800</v>
      </c>
      <c r="K46" s="224">
        <f t="shared" si="9"/>
        <v>35950271.859999999</v>
      </c>
      <c r="L46" s="162">
        <f t="shared" si="10"/>
        <v>99.904047986927807</v>
      </c>
    </row>
    <row r="47" spans="1:12" ht="61.15" customHeight="1">
      <c r="A47" s="134" t="s">
        <v>231</v>
      </c>
      <c r="B47" s="135" t="s">
        <v>232</v>
      </c>
      <c r="C47" s="250">
        <v>16884400</v>
      </c>
      <c r="D47" s="250">
        <v>16320363.75</v>
      </c>
      <c r="E47" s="223">
        <f t="shared" si="0"/>
        <v>96.659423787638289</v>
      </c>
      <c r="F47" s="176">
        <v>2000000</v>
      </c>
      <c r="G47" s="176">
        <v>2047985.21</v>
      </c>
      <c r="H47" s="176">
        <v>1941478.81</v>
      </c>
      <c r="I47" s="223">
        <f t="shared" si="1"/>
        <v>94.799454630827157</v>
      </c>
      <c r="J47" s="224">
        <f t="shared" si="4"/>
        <v>18932385.210000001</v>
      </c>
      <c r="K47" s="224">
        <f t="shared" si="9"/>
        <v>18261842.559999999</v>
      </c>
      <c r="L47" s="162">
        <f t="shared" si="10"/>
        <v>96.458224135193362</v>
      </c>
    </row>
    <row r="48" spans="1:12" ht="57" customHeight="1">
      <c r="A48" s="134" t="s">
        <v>325</v>
      </c>
      <c r="B48" s="135" t="s">
        <v>17</v>
      </c>
      <c r="C48" s="250">
        <v>2793800</v>
      </c>
      <c r="D48" s="250">
        <v>2793800</v>
      </c>
      <c r="E48" s="223">
        <f t="shared" si="0"/>
        <v>100</v>
      </c>
      <c r="F48" s="176">
        <v>0</v>
      </c>
      <c r="G48" s="176">
        <v>0</v>
      </c>
      <c r="H48" s="176">
        <v>0</v>
      </c>
      <c r="I48" s="223">
        <f t="shared" si="1"/>
        <v>0</v>
      </c>
      <c r="J48" s="224">
        <f t="shared" si="4"/>
        <v>2793800</v>
      </c>
      <c r="K48" s="224">
        <f t="shared" si="9"/>
        <v>2793800</v>
      </c>
      <c r="L48" s="162">
        <f t="shared" si="10"/>
        <v>100</v>
      </c>
    </row>
    <row r="49" spans="1:12" ht="48.6" customHeight="1">
      <c r="A49" s="134" t="s">
        <v>484</v>
      </c>
      <c r="B49" s="135" t="s">
        <v>96</v>
      </c>
      <c r="C49" s="250">
        <v>21894980</v>
      </c>
      <c r="D49" s="250">
        <v>21764285.879999999</v>
      </c>
      <c r="E49" s="223">
        <f t="shared" si="0"/>
        <v>99.403086369569635</v>
      </c>
      <c r="F49" s="176">
        <v>8188700</v>
      </c>
      <c r="G49" s="176">
        <v>11685752.359999999</v>
      </c>
      <c r="H49" s="176">
        <v>10722510.5</v>
      </c>
      <c r="I49" s="223">
        <f t="shared" si="1"/>
        <v>91.757125854410972</v>
      </c>
      <c r="J49" s="224">
        <f t="shared" si="4"/>
        <v>33580732.359999999</v>
      </c>
      <c r="K49" s="224">
        <f t="shared" si="9"/>
        <v>32486796.379999999</v>
      </c>
      <c r="L49" s="162">
        <f t="shared" si="10"/>
        <v>96.742370094039245</v>
      </c>
    </row>
    <row r="50" spans="1:12" ht="46.9" customHeight="1">
      <c r="A50" s="134" t="s">
        <v>392</v>
      </c>
      <c r="B50" s="135" t="s">
        <v>391</v>
      </c>
      <c r="C50" s="250">
        <v>3108700</v>
      </c>
      <c r="D50" s="250">
        <v>3011698.58</v>
      </c>
      <c r="E50" s="223">
        <f t="shared" si="0"/>
        <v>96.879678965483961</v>
      </c>
      <c r="F50" s="176">
        <v>0</v>
      </c>
      <c r="G50" s="176">
        <v>0</v>
      </c>
      <c r="H50" s="176">
        <v>0</v>
      </c>
      <c r="I50" s="223">
        <f t="shared" si="1"/>
        <v>0</v>
      </c>
      <c r="J50" s="224">
        <f t="shared" si="4"/>
        <v>3108700</v>
      </c>
      <c r="K50" s="224">
        <f t="shared" si="9"/>
        <v>3011698.58</v>
      </c>
      <c r="L50" s="162">
        <f t="shared" si="10"/>
        <v>96.879678965483961</v>
      </c>
    </row>
    <row r="51" spans="1:12" ht="32.450000000000003" customHeight="1">
      <c r="A51" s="134" t="s">
        <v>18</v>
      </c>
      <c r="B51" s="135" t="s">
        <v>361</v>
      </c>
      <c r="C51" s="250">
        <v>5345600</v>
      </c>
      <c r="D51" s="250">
        <v>4579531.47</v>
      </c>
      <c r="E51" s="223">
        <f t="shared" si="0"/>
        <v>85.669175957797066</v>
      </c>
      <c r="F51" s="176">
        <v>0</v>
      </c>
      <c r="G51" s="176">
        <v>0</v>
      </c>
      <c r="H51" s="176">
        <v>0</v>
      </c>
      <c r="I51" s="223">
        <f t="shared" si="1"/>
        <v>0</v>
      </c>
      <c r="J51" s="224">
        <f t="shared" si="4"/>
        <v>5345600</v>
      </c>
      <c r="K51" s="224">
        <f t="shared" si="9"/>
        <v>4579531.47</v>
      </c>
      <c r="L51" s="162">
        <f t="shared" si="10"/>
        <v>85.669175957797066</v>
      </c>
    </row>
    <row r="52" spans="1:12" ht="90" customHeight="1">
      <c r="A52" s="137" t="s">
        <v>533</v>
      </c>
      <c r="B52" s="135" t="s">
        <v>534</v>
      </c>
      <c r="C52" s="250">
        <v>6588800</v>
      </c>
      <c r="D52" s="250">
        <v>3396984.7399999998</v>
      </c>
      <c r="E52" s="223">
        <f t="shared" si="0"/>
        <v>51.556956350169983</v>
      </c>
      <c r="F52" s="176">
        <v>0</v>
      </c>
      <c r="G52" s="176">
        <v>0</v>
      </c>
      <c r="H52" s="176">
        <v>0</v>
      </c>
      <c r="I52" s="223">
        <f t="shared" si="1"/>
        <v>0</v>
      </c>
      <c r="J52" s="224">
        <f t="shared" ref="J52:K54" si="11">C52+G52</f>
        <v>6588800</v>
      </c>
      <c r="K52" s="224">
        <f t="shared" si="11"/>
        <v>3396984.7399999998</v>
      </c>
      <c r="L52" s="162">
        <f t="shared" ref="L52:L67" si="12">IF(J52=0,0,K52/J52*100)</f>
        <v>51.556956350169983</v>
      </c>
    </row>
    <row r="53" spans="1:12" ht="125.45" customHeight="1">
      <c r="A53" s="137" t="s">
        <v>667</v>
      </c>
      <c r="B53" s="135" t="s">
        <v>668</v>
      </c>
      <c r="C53" s="250">
        <v>72400</v>
      </c>
      <c r="D53" s="250">
        <v>36200</v>
      </c>
      <c r="E53" s="223">
        <f t="shared" si="0"/>
        <v>50</v>
      </c>
      <c r="F53" s="250">
        <v>108700</v>
      </c>
      <c r="G53" s="250">
        <v>108700</v>
      </c>
      <c r="H53" s="250">
        <v>107600</v>
      </c>
      <c r="I53" s="223">
        <f t="shared" si="1"/>
        <v>98.988040478380867</v>
      </c>
      <c r="J53" s="224">
        <f t="shared" si="11"/>
        <v>181100</v>
      </c>
      <c r="K53" s="224">
        <f t="shared" si="11"/>
        <v>143800</v>
      </c>
      <c r="L53" s="162">
        <f t="shared" si="12"/>
        <v>79.403644395361681</v>
      </c>
    </row>
    <row r="54" spans="1:12" ht="103.9" customHeight="1">
      <c r="A54" s="137" t="s">
        <v>585</v>
      </c>
      <c r="B54" s="135" t="s">
        <v>586</v>
      </c>
      <c r="C54" s="250">
        <v>169000</v>
      </c>
      <c r="D54" s="250">
        <v>84500</v>
      </c>
      <c r="E54" s="223">
        <f t="shared" si="0"/>
        <v>50</v>
      </c>
      <c r="F54" s="250">
        <v>253700</v>
      </c>
      <c r="G54" s="250">
        <v>253700</v>
      </c>
      <c r="H54" s="250">
        <v>251100</v>
      </c>
      <c r="I54" s="223">
        <f t="shared" si="1"/>
        <v>98.975167520693731</v>
      </c>
      <c r="J54" s="224">
        <f t="shared" si="11"/>
        <v>422700</v>
      </c>
      <c r="K54" s="224">
        <f t="shared" si="11"/>
        <v>335600</v>
      </c>
      <c r="L54" s="162">
        <f t="shared" si="12"/>
        <v>79.394369529216931</v>
      </c>
    </row>
    <row r="55" spans="1:12" ht="63">
      <c r="A55" s="137" t="s">
        <v>280</v>
      </c>
      <c r="B55" s="173" t="s">
        <v>281</v>
      </c>
      <c r="C55" s="250">
        <v>8600</v>
      </c>
      <c r="D55" s="250">
        <v>8270.0499999999993</v>
      </c>
      <c r="E55" s="223">
        <f t="shared" si="0"/>
        <v>96.163372093023241</v>
      </c>
      <c r="F55" s="176">
        <v>0</v>
      </c>
      <c r="G55" s="176">
        <v>0</v>
      </c>
      <c r="H55" s="176">
        <v>0</v>
      </c>
      <c r="I55" s="223">
        <f t="shared" si="1"/>
        <v>0</v>
      </c>
      <c r="J55" s="224">
        <f t="shared" si="4"/>
        <v>8600</v>
      </c>
      <c r="K55" s="224">
        <f t="shared" ref="K55:K67" si="13">D55+H55</f>
        <v>8270.0499999999993</v>
      </c>
      <c r="L55" s="162">
        <f t="shared" si="12"/>
        <v>96.163372093023241</v>
      </c>
    </row>
    <row r="56" spans="1:12" ht="156.6" customHeight="1">
      <c r="A56" s="137" t="s">
        <v>678</v>
      </c>
      <c r="B56" s="173" t="s">
        <v>680</v>
      </c>
      <c r="C56" s="250">
        <v>0</v>
      </c>
      <c r="D56" s="250">
        <v>0</v>
      </c>
      <c r="E56" s="223">
        <f t="shared" si="0"/>
        <v>0</v>
      </c>
      <c r="F56" s="250">
        <v>8020000</v>
      </c>
      <c r="G56" s="250">
        <v>8020000</v>
      </c>
      <c r="H56" s="250">
        <v>7433067.4399999995</v>
      </c>
      <c r="I56" s="223">
        <f t="shared" ref="I56:I66" si="14">IF(G56=0,0,H56/G56*100)</f>
        <v>92.681638902743131</v>
      </c>
      <c r="J56" s="224">
        <f t="shared" ref="J56:J66" si="15">C56+G56</f>
        <v>8020000</v>
      </c>
      <c r="K56" s="224">
        <f t="shared" si="13"/>
        <v>7433067.4399999995</v>
      </c>
      <c r="L56" s="162">
        <f t="shared" si="12"/>
        <v>92.681638902743131</v>
      </c>
    </row>
    <row r="57" spans="1:12" ht="132.6" customHeight="1">
      <c r="A57" s="137" t="s">
        <v>679</v>
      </c>
      <c r="B57" s="173" t="s">
        <v>681</v>
      </c>
      <c r="C57" s="250">
        <v>0</v>
      </c>
      <c r="D57" s="250">
        <v>0</v>
      </c>
      <c r="E57" s="223">
        <f t="shared" si="0"/>
        <v>0</v>
      </c>
      <c r="F57" s="250">
        <v>15913000</v>
      </c>
      <c r="G57" s="250">
        <v>15913000</v>
      </c>
      <c r="H57" s="250">
        <v>15212904.09</v>
      </c>
      <c r="I57" s="223">
        <f t="shared" si="14"/>
        <v>95.600478162508637</v>
      </c>
      <c r="J57" s="224">
        <f t="shared" si="15"/>
        <v>15913000</v>
      </c>
      <c r="K57" s="224">
        <f t="shared" si="13"/>
        <v>15212904.09</v>
      </c>
      <c r="L57" s="162">
        <f t="shared" si="12"/>
        <v>95.600478162508637</v>
      </c>
    </row>
    <row r="58" spans="1:12" ht="157.5">
      <c r="A58" s="137" t="s">
        <v>669</v>
      </c>
      <c r="B58" s="173" t="s">
        <v>672</v>
      </c>
      <c r="C58" s="305">
        <v>200000</v>
      </c>
      <c r="D58" s="305">
        <v>132492.5</v>
      </c>
      <c r="E58" s="223">
        <f t="shared" si="0"/>
        <v>66.246249999999989</v>
      </c>
      <c r="F58" s="250">
        <v>225000</v>
      </c>
      <c r="G58" s="250">
        <v>225000</v>
      </c>
      <c r="H58" s="250">
        <v>0</v>
      </c>
      <c r="I58" s="223">
        <f t="shared" si="14"/>
        <v>0</v>
      </c>
      <c r="J58" s="224">
        <f t="shared" si="15"/>
        <v>425000</v>
      </c>
      <c r="K58" s="224">
        <f t="shared" si="13"/>
        <v>132492.5</v>
      </c>
      <c r="L58" s="162">
        <f t="shared" si="12"/>
        <v>31.174705882352942</v>
      </c>
    </row>
    <row r="59" spans="1:12" ht="162.6" customHeight="1">
      <c r="A59" s="137" t="s">
        <v>670</v>
      </c>
      <c r="B59" s="173" t="s">
        <v>673</v>
      </c>
      <c r="C59" s="305">
        <v>200000</v>
      </c>
      <c r="D59" s="305">
        <v>132492.5</v>
      </c>
      <c r="E59" s="223">
        <f t="shared" si="0"/>
        <v>66.246249999999989</v>
      </c>
      <c r="F59" s="250">
        <v>0</v>
      </c>
      <c r="G59" s="250">
        <v>0</v>
      </c>
      <c r="H59" s="250">
        <v>0</v>
      </c>
      <c r="I59" s="223">
        <f t="shared" si="14"/>
        <v>0</v>
      </c>
      <c r="J59" s="224">
        <f t="shared" si="15"/>
        <v>200000</v>
      </c>
      <c r="K59" s="224">
        <f t="shared" si="13"/>
        <v>132492.5</v>
      </c>
      <c r="L59" s="162">
        <f t="shared" si="12"/>
        <v>66.246249999999989</v>
      </c>
    </row>
    <row r="60" spans="1:12" ht="94.5">
      <c r="A60" s="137" t="s">
        <v>536</v>
      </c>
      <c r="B60" s="227" t="s">
        <v>589</v>
      </c>
      <c r="C60" s="176">
        <v>0</v>
      </c>
      <c r="D60" s="176">
        <v>0</v>
      </c>
      <c r="E60" s="223">
        <f>IF(C60=0,0,D60/C60*100)</f>
        <v>0</v>
      </c>
      <c r="F60" s="250">
        <v>22880000</v>
      </c>
      <c r="G60" s="250">
        <v>22880000</v>
      </c>
      <c r="H60" s="250">
        <v>14480000</v>
      </c>
      <c r="I60" s="223">
        <f t="shared" si="14"/>
        <v>63.286713286713294</v>
      </c>
      <c r="J60" s="224">
        <f t="shared" si="15"/>
        <v>22880000</v>
      </c>
      <c r="K60" s="224">
        <f t="shared" si="13"/>
        <v>14480000</v>
      </c>
      <c r="L60" s="162">
        <f t="shared" si="12"/>
        <v>63.286713286713294</v>
      </c>
    </row>
    <row r="61" spans="1:12" ht="78.75">
      <c r="A61" s="137" t="s">
        <v>537</v>
      </c>
      <c r="B61" s="227" t="s">
        <v>590</v>
      </c>
      <c r="C61" s="176">
        <v>0</v>
      </c>
      <c r="D61" s="176">
        <v>0</v>
      </c>
      <c r="E61" s="223">
        <f>IF(C61=0,0,D61/C61*100)</f>
        <v>0</v>
      </c>
      <c r="F61" s="250">
        <v>169309000</v>
      </c>
      <c r="G61" s="250">
        <v>169309000</v>
      </c>
      <c r="H61" s="250">
        <v>118069900</v>
      </c>
      <c r="I61" s="223">
        <f t="shared" si="14"/>
        <v>69.73634006461559</v>
      </c>
      <c r="J61" s="224">
        <f t="shared" si="15"/>
        <v>169309000</v>
      </c>
      <c r="K61" s="224">
        <f t="shared" si="13"/>
        <v>118069900</v>
      </c>
      <c r="L61" s="162">
        <f t="shared" si="12"/>
        <v>69.73634006461559</v>
      </c>
    </row>
    <row r="62" spans="1:12" ht="78.75">
      <c r="A62" s="137" t="s">
        <v>814</v>
      </c>
      <c r="B62" s="227" t="s">
        <v>815</v>
      </c>
      <c r="C62" s="176">
        <v>0</v>
      </c>
      <c r="D62" s="176">
        <v>0</v>
      </c>
      <c r="E62" s="223">
        <f>IF(C62=0,0,D62/C62*100)</f>
        <v>0</v>
      </c>
      <c r="F62" s="250">
        <v>5806000</v>
      </c>
      <c r="G62" s="250">
        <v>5806000</v>
      </c>
      <c r="H62" s="250">
        <v>0</v>
      </c>
      <c r="I62" s="223">
        <f t="shared" si="14"/>
        <v>0</v>
      </c>
      <c r="J62" s="224">
        <f>C62+G62</f>
        <v>5806000</v>
      </c>
      <c r="K62" s="224">
        <f>D62+H62</f>
        <v>0</v>
      </c>
      <c r="L62" s="162">
        <f>IF(J62=0,0,K62/J62*100)</f>
        <v>0</v>
      </c>
    </row>
    <row r="63" spans="1:12" ht="126">
      <c r="A63" s="137" t="s">
        <v>671</v>
      </c>
      <c r="B63" s="173" t="s">
        <v>674</v>
      </c>
      <c r="C63" s="250">
        <v>449500</v>
      </c>
      <c r="D63" s="250">
        <v>449499.99</v>
      </c>
      <c r="E63" s="223">
        <f t="shared" si="0"/>
        <v>99.9999977753059</v>
      </c>
      <c r="F63" s="250">
        <v>480000</v>
      </c>
      <c r="G63" s="250">
        <v>480000</v>
      </c>
      <c r="H63" s="250">
        <v>480000</v>
      </c>
      <c r="I63" s="223">
        <f t="shared" si="14"/>
        <v>100</v>
      </c>
      <c r="J63" s="224">
        <f t="shared" si="15"/>
        <v>929500</v>
      </c>
      <c r="K63" s="224">
        <f t="shared" si="13"/>
        <v>929499.99</v>
      </c>
      <c r="L63" s="162">
        <f t="shared" si="12"/>
        <v>99.999998924152763</v>
      </c>
    </row>
    <row r="64" spans="1:12" ht="120" customHeight="1">
      <c r="A64" s="137" t="s">
        <v>682</v>
      </c>
      <c r="B64" s="173" t="s">
        <v>683</v>
      </c>
      <c r="C64" s="250">
        <v>0</v>
      </c>
      <c r="D64" s="250">
        <v>0</v>
      </c>
      <c r="E64" s="223">
        <f t="shared" si="0"/>
        <v>0</v>
      </c>
      <c r="F64" s="250">
        <v>7387764.21</v>
      </c>
      <c r="G64" s="250">
        <v>7387764.21</v>
      </c>
      <c r="H64" s="250">
        <v>2387610.79</v>
      </c>
      <c r="I64" s="223">
        <f t="shared" si="14"/>
        <v>32.318448750274882</v>
      </c>
      <c r="J64" s="224">
        <f t="shared" si="15"/>
        <v>7387764.21</v>
      </c>
      <c r="K64" s="224">
        <f t="shared" si="13"/>
        <v>2387610.79</v>
      </c>
      <c r="L64" s="162">
        <f t="shared" si="12"/>
        <v>32.318448750274882</v>
      </c>
    </row>
    <row r="65" spans="1:12" ht="31.9" customHeight="1">
      <c r="A65" s="137" t="s">
        <v>840</v>
      </c>
      <c r="B65" s="173" t="s">
        <v>38</v>
      </c>
      <c r="C65" s="250">
        <v>0</v>
      </c>
      <c r="D65" s="250">
        <v>0</v>
      </c>
      <c r="E65" s="223">
        <f t="shared" si="0"/>
        <v>0</v>
      </c>
      <c r="F65" s="250">
        <v>2027000</v>
      </c>
      <c r="G65" s="250">
        <v>2027000</v>
      </c>
      <c r="H65" s="250">
        <v>1870447.0099999998</v>
      </c>
      <c r="I65" s="223">
        <f t="shared" si="14"/>
        <v>92.276616181549073</v>
      </c>
      <c r="J65" s="224">
        <f>C65+G65</f>
        <v>2027000</v>
      </c>
      <c r="K65" s="224">
        <f>D65+H65</f>
        <v>1870447.0099999998</v>
      </c>
      <c r="L65" s="162">
        <f>IF(J65=0,0,K65/J65*100)</f>
        <v>92.276616181549073</v>
      </c>
    </row>
    <row r="66" spans="1:12" ht="81.599999999999994" customHeight="1">
      <c r="A66" s="137" t="s">
        <v>684</v>
      </c>
      <c r="B66" s="173" t="s">
        <v>685</v>
      </c>
      <c r="C66" s="250">
        <v>0</v>
      </c>
      <c r="D66" s="250">
        <v>0</v>
      </c>
      <c r="E66" s="223">
        <f t="shared" si="0"/>
        <v>0</v>
      </c>
      <c r="F66" s="250">
        <v>418700</v>
      </c>
      <c r="G66" s="250">
        <v>418700</v>
      </c>
      <c r="H66" s="250">
        <v>189342.57</v>
      </c>
      <c r="I66" s="223">
        <f t="shared" si="14"/>
        <v>45.221535705755912</v>
      </c>
      <c r="J66" s="224">
        <f t="shared" si="15"/>
        <v>418700</v>
      </c>
      <c r="K66" s="224">
        <f t="shared" si="13"/>
        <v>189342.57</v>
      </c>
      <c r="L66" s="162">
        <f t="shared" si="12"/>
        <v>45.221535705755912</v>
      </c>
    </row>
    <row r="67" spans="1:12" ht="79.150000000000006" customHeight="1">
      <c r="A67" s="137" t="s">
        <v>587</v>
      </c>
      <c r="B67" s="173" t="s">
        <v>588</v>
      </c>
      <c r="C67" s="250">
        <v>7424600</v>
      </c>
      <c r="D67" s="250">
        <v>6777880.8399999999</v>
      </c>
      <c r="E67" s="223">
        <f t="shared" si="0"/>
        <v>91.289508391024427</v>
      </c>
      <c r="F67" s="176">
        <v>0</v>
      </c>
      <c r="G67" s="176">
        <v>0</v>
      </c>
      <c r="H67" s="176">
        <v>0</v>
      </c>
      <c r="I67" s="223">
        <f t="shared" si="1"/>
        <v>0</v>
      </c>
      <c r="J67" s="224">
        <f t="shared" si="4"/>
        <v>7424600</v>
      </c>
      <c r="K67" s="224">
        <f t="shared" si="13"/>
        <v>6777880.8399999999</v>
      </c>
      <c r="L67" s="162">
        <f t="shared" si="12"/>
        <v>91.289508391024427</v>
      </c>
    </row>
    <row r="68" spans="1:12" ht="63">
      <c r="A68" s="137" t="s">
        <v>841</v>
      </c>
      <c r="B68" s="173" t="s">
        <v>842</v>
      </c>
      <c r="C68" s="250">
        <v>78200</v>
      </c>
      <c r="D68" s="250">
        <v>5482</v>
      </c>
      <c r="E68" s="223">
        <f t="shared" si="0"/>
        <v>7.0102301790281336</v>
      </c>
      <c r="F68" s="176">
        <v>0</v>
      </c>
      <c r="G68" s="176">
        <v>0</v>
      </c>
      <c r="H68" s="176">
        <v>0</v>
      </c>
      <c r="I68" s="223">
        <f t="shared" si="1"/>
        <v>0</v>
      </c>
      <c r="J68" s="224">
        <f>C68+G68</f>
        <v>78200</v>
      </c>
      <c r="K68" s="224">
        <f>D68+H68</f>
        <v>5482</v>
      </c>
      <c r="L68" s="162">
        <f>IF(J68=0,0,K68/J68*100)</f>
        <v>7.0102301790281336</v>
      </c>
    </row>
    <row r="69" spans="1:12" ht="60.6" customHeight="1">
      <c r="A69" s="134" t="s">
        <v>187</v>
      </c>
      <c r="B69" s="135" t="s">
        <v>393</v>
      </c>
      <c r="C69" s="250">
        <v>2200000</v>
      </c>
      <c r="D69" s="250">
        <v>1705947.58</v>
      </c>
      <c r="E69" s="223">
        <f t="shared" si="0"/>
        <v>77.543071818181815</v>
      </c>
      <c r="F69" s="176">
        <v>0</v>
      </c>
      <c r="G69" s="176">
        <v>0</v>
      </c>
      <c r="H69" s="176">
        <v>0</v>
      </c>
      <c r="I69" s="223">
        <f t="shared" si="1"/>
        <v>0</v>
      </c>
      <c r="J69" s="224">
        <f t="shared" si="4"/>
        <v>2200000</v>
      </c>
      <c r="K69" s="224">
        <f t="shared" si="9"/>
        <v>1705947.58</v>
      </c>
      <c r="L69" s="162">
        <f t="shared" si="10"/>
        <v>77.543071818181815</v>
      </c>
    </row>
    <row r="70" spans="1:12" ht="60.6" customHeight="1">
      <c r="A70" s="137" t="s">
        <v>777</v>
      </c>
      <c r="B70" s="135" t="s">
        <v>812</v>
      </c>
      <c r="C70" s="250">
        <v>380000</v>
      </c>
      <c r="D70" s="250">
        <v>379699.18</v>
      </c>
      <c r="E70" s="223">
        <f t="shared" si="0"/>
        <v>99.92083684210526</v>
      </c>
      <c r="F70" s="176">
        <v>0</v>
      </c>
      <c r="G70" s="176">
        <v>0</v>
      </c>
      <c r="H70" s="176">
        <v>0</v>
      </c>
      <c r="I70" s="223">
        <f t="shared" si="1"/>
        <v>0</v>
      </c>
      <c r="J70" s="224">
        <f>C70+G70</f>
        <v>380000</v>
      </c>
      <c r="K70" s="224">
        <f>D70+H70</f>
        <v>379699.18</v>
      </c>
      <c r="L70" s="162">
        <f>IF(J70=0,0,K70/J70*100)</f>
        <v>99.92083684210526</v>
      </c>
    </row>
    <row r="71" spans="1:12" ht="78.599999999999994" customHeight="1">
      <c r="A71" s="137" t="s">
        <v>560</v>
      </c>
      <c r="B71" s="135" t="s">
        <v>591</v>
      </c>
      <c r="C71" s="250">
        <v>200000</v>
      </c>
      <c r="D71" s="250">
        <v>0</v>
      </c>
      <c r="E71" s="223">
        <f t="shared" si="0"/>
        <v>0</v>
      </c>
      <c r="F71" s="176">
        <v>0</v>
      </c>
      <c r="G71" s="176">
        <v>0</v>
      </c>
      <c r="H71" s="176">
        <v>0</v>
      </c>
      <c r="I71" s="223">
        <f t="shared" si="1"/>
        <v>0</v>
      </c>
      <c r="J71" s="224">
        <f>C71+G71</f>
        <v>200000</v>
      </c>
      <c r="K71" s="224">
        <f>D71+H71</f>
        <v>0</v>
      </c>
      <c r="L71" s="162">
        <f>IF(J71=0,0,K71/J71*100)</f>
        <v>0</v>
      </c>
    </row>
    <row r="72" spans="1:12" ht="63">
      <c r="A72" s="134" t="s">
        <v>372</v>
      </c>
      <c r="B72" s="135" t="s">
        <v>315</v>
      </c>
      <c r="C72" s="250">
        <v>2604600</v>
      </c>
      <c r="D72" s="250">
        <v>1918349.86</v>
      </c>
      <c r="E72" s="223">
        <f t="shared" si="0"/>
        <v>73.652378868156347</v>
      </c>
      <c r="F72" s="176">
        <v>0</v>
      </c>
      <c r="G72" s="176">
        <v>0</v>
      </c>
      <c r="H72" s="176">
        <v>0</v>
      </c>
      <c r="I72" s="223">
        <f t="shared" si="1"/>
        <v>0</v>
      </c>
      <c r="J72" s="224">
        <f t="shared" si="4"/>
        <v>2604600</v>
      </c>
      <c r="K72" s="224">
        <f t="shared" si="9"/>
        <v>1918349.86</v>
      </c>
      <c r="L72" s="162">
        <f t="shared" si="10"/>
        <v>73.652378868156347</v>
      </c>
    </row>
    <row r="73" spans="1:12" ht="61.9" customHeight="1">
      <c r="A73" s="134" t="s">
        <v>438</v>
      </c>
      <c r="B73" s="135" t="s">
        <v>66</v>
      </c>
      <c r="C73" s="250">
        <v>7365000</v>
      </c>
      <c r="D73" s="250">
        <v>6361161.25</v>
      </c>
      <c r="E73" s="223">
        <f t="shared" si="0"/>
        <v>86.370145960624583</v>
      </c>
      <c r="F73" s="176">
        <v>0</v>
      </c>
      <c r="G73" s="176">
        <v>0</v>
      </c>
      <c r="H73" s="176">
        <v>0</v>
      </c>
      <c r="I73" s="223">
        <f t="shared" si="1"/>
        <v>0</v>
      </c>
      <c r="J73" s="224">
        <f t="shared" si="4"/>
        <v>7365000</v>
      </c>
      <c r="K73" s="224">
        <f t="shared" si="9"/>
        <v>6361161.25</v>
      </c>
      <c r="L73" s="162">
        <f t="shared" si="10"/>
        <v>86.370145960624583</v>
      </c>
    </row>
    <row r="74" spans="1:12" ht="47.45" customHeight="1">
      <c r="A74" s="134" t="s">
        <v>439</v>
      </c>
      <c r="B74" s="135" t="s">
        <v>67</v>
      </c>
      <c r="C74" s="250">
        <v>2600000</v>
      </c>
      <c r="D74" s="250">
        <v>2587440.02</v>
      </c>
      <c r="E74" s="223">
        <f t="shared" si="0"/>
        <v>99.516923846153844</v>
      </c>
      <c r="F74" s="176">
        <v>0</v>
      </c>
      <c r="G74" s="176">
        <v>0</v>
      </c>
      <c r="H74" s="176">
        <v>0</v>
      </c>
      <c r="I74" s="223">
        <f t="shared" si="1"/>
        <v>0</v>
      </c>
      <c r="J74" s="224">
        <f t="shared" si="4"/>
        <v>2600000</v>
      </c>
      <c r="K74" s="224">
        <f t="shared" si="9"/>
        <v>2587440.02</v>
      </c>
      <c r="L74" s="162">
        <f t="shared" si="10"/>
        <v>99.516923846153844</v>
      </c>
    </row>
    <row r="75" spans="1:12" ht="48" customHeight="1">
      <c r="A75" s="134" t="s">
        <v>440</v>
      </c>
      <c r="B75" s="135" t="s">
        <v>68</v>
      </c>
      <c r="C75" s="250">
        <v>8433800</v>
      </c>
      <c r="D75" s="250">
        <v>8232545.3999999994</v>
      </c>
      <c r="E75" s="223">
        <f t="shared" si="0"/>
        <v>97.613713865635887</v>
      </c>
      <c r="F75" s="176">
        <v>0</v>
      </c>
      <c r="G75" s="176">
        <v>0</v>
      </c>
      <c r="H75" s="176">
        <v>0</v>
      </c>
      <c r="I75" s="223">
        <f t="shared" si="1"/>
        <v>0</v>
      </c>
      <c r="J75" s="224">
        <f t="shared" si="4"/>
        <v>8433800</v>
      </c>
      <c r="K75" s="224">
        <f t="shared" si="9"/>
        <v>8232545.3999999994</v>
      </c>
      <c r="L75" s="162">
        <f t="shared" si="10"/>
        <v>97.613713865635887</v>
      </c>
    </row>
    <row r="76" spans="1:12" ht="46.15" customHeight="1">
      <c r="A76" s="134" t="s">
        <v>441</v>
      </c>
      <c r="B76" s="135" t="s">
        <v>69</v>
      </c>
      <c r="C76" s="250">
        <v>3990300</v>
      </c>
      <c r="D76" s="250">
        <v>3942660.3800000004</v>
      </c>
      <c r="E76" s="223">
        <f t="shared" si="0"/>
        <v>98.806114327243577</v>
      </c>
      <c r="F76" s="250">
        <v>4423000</v>
      </c>
      <c r="G76" s="250">
        <v>4423000</v>
      </c>
      <c r="H76" s="250">
        <v>922922</v>
      </c>
      <c r="I76" s="223">
        <f t="shared" si="1"/>
        <v>20.866425503052227</v>
      </c>
      <c r="J76" s="224">
        <f t="shared" si="4"/>
        <v>8413300</v>
      </c>
      <c r="K76" s="224">
        <f t="shared" si="9"/>
        <v>4865582.3800000008</v>
      </c>
      <c r="L76" s="162">
        <f t="shared" si="10"/>
        <v>57.832032377307364</v>
      </c>
    </row>
    <row r="77" spans="1:12" ht="52.15" customHeight="1">
      <c r="A77" s="134" t="s">
        <v>442</v>
      </c>
      <c r="B77" s="135" t="s">
        <v>70</v>
      </c>
      <c r="C77" s="250">
        <v>33972300</v>
      </c>
      <c r="D77" s="250">
        <v>32664103.270000003</v>
      </c>
      <c r="E77" s="223">
        <f t="shared" si="0"/>
        <v>96.149225310032008</v>
      </c>
      <c r="F77" s="250">
        <v>557000</v>
      </c>
      <c r="G77" s="250">
        <v>716020</v>
      </c>
      <c r="H77" s="250">
        <v>713136.31</v>
      </c>
      <c r="I77" s="223">
        <f t="shared" si="1"/>
        <v>99.597261249685772</v>
      </c>
      <c r="J77" s="224">
        <f t="shared" si="4"/>
        <v>34688320</v>
      </c>
      <c r="K77" s="224">
        <f t="shared" si="9"/>
        <v>33377239.580000002</v>
      </c>
      <c r="L77" s="162">
        <f t="shared" si="10"/>
        <v>96.22039804752724</v>
      </c>
    </row>
    <row r="78" spans="1:12" ht="51.6" customHeight="1">
      <c r="A78" s="134" t="s">
        <v>443</v>
      </c>
      <c r="B78" s="135" t="s">
        <v>373</v>
      </c>
      <c r="C78" s="250">
        <v>40016400</v>
      </c>
      <c r="D78" s="250">
        <v>39517439.07</v>
      </c>
      <c r="E78" s="223">
        <f t="shared" si="0"/>
        <v>98.753108900350867</v>
      </c>
      <c r="F78" s="176">
        <v>0</v>
      </c>
      <c r="G78" s="176">
        <v>0</v>
      </c>
      <c r="H78" s="176">
        <v>0</v>
      </c>
      <c r="I78" s="223">
        <f t="shared" si="1"/>
        <v>0</v>
      </c>
      <c r="J78" s="224">
        <f t="shared" si="4"/>
        <v>40016400</v>
      </c>
      <c r="K78" s="224">
        <f t="shared" si="9"/>
        <v>39517439.07</v>
      </c>
      <c r="L78" s="162">
        <f t="shared" si="10"/>
        <v>98.753108900350867</v>
      </c>
    </row>
    <row r="79" spans="1:12" ht="66" customHeight="1">
      <c r="A79" s="134" t="s">
        <v>444</v>
      </c>
      <c r="B79" s="135" t="s">
        <v>374</v>
      </c>
      <c r="C79" s="250">
        <v>29479700</v>
      </c>
      <c r="D79" s="250">
        <v>27988377.999999996</v>
      </c>
      <c r="E79" s="223">
        <f t="shared" si="0"/>
        <v>94.941190039247331</v>
      </c>
      <c r="F79" s="250">
        <v>0</v>
      </c>
      <c r="G79" s="250">
        <v>2700000</v>
      </c>
      <c r="H79" s="250">
        <v>2016808.3</v>
      </c>
      <c r="I79" s="223">
        <f t="shared" si="1"/>
        <v>74.696603703703701</v>
      </c>
      <c r="J79" s="224">
        <f t="shared" si="4"/>
        <v>32179700</v>
      </c>
      <c r="K79" s="224">
        <f t="shared" si="9"/>
        <v>30005186.299999997</v>
      </c>
      <c r="L79" s="162">
        <f t="shared" si="10"/>
        <v>93.242591758158085</v>
      </c>
    </row>
    <row r="80" spans="1:12" ht="90" customHeight="1">
      <c r="A80" s="134" t="s">
        <v>445</v>
      </c>
      <c r="B80" s="135" t="s">
        <v>394</v>
      </c>
      <c r="C80" s="250">
        <v>2880600</v>
      </c>
      <c r="D80" s="250">
        <v>2876018.62</v>
      </c>
      <c r="E80" s="223">
        <f t="shared" si="0"/>
        <v>99.840957439422354</v>
      </c>
      <c r="F80" s="176">
        <v>0</v>
      </c>
      <c r="G80" s="176">
        <v>0</v>
      </c>
      <c r="H80" s="176">
        <v>0</v>
      </c>
      <c r="I80" s="223">
        <f t="shared" si="1"/>
        <v>0</v>
      </c>
      <c r="J80" s="224">
        <f t="shared" si="4"/>
        <v>2880600</v>
      </c>
      <c r="K80" s="224">
        <f t="shared" si="9"/>
        <v>2876018.62</v>
      </c>
      <c r="L80" s="162">
        <f t="shared" si="10"/>
        <v>99.840957439422354</v>
      </c>
    </row>
    <row r="81" spans="1:12" ht="54.6" customHeight="1">
      <c r="A81" s="134" t="s">
        <v>188</v>
      </c>
      <c r="B81" s="135" t="s">
        <v>71</v>
      </c>
      <c r="C81" s="250">
        <v>14567600</v>
      </c>
      <c r="D81" s="250">
        <v>12630378.18</v>
      </c>
      <c r="E81" s="223">
        <f t="shared" si="0"/>
        <v>86.701846426315939</v>
      </c>
      <c r="F81" s="176">
        <v>1000000</v>
      </c>
      <c r="G81" s="176">
        <v>1000000</v>
      </c>
      <c r="H81" s="176">
        <v>619900</v>
      </c>
      <c r="I81" s="223">
        <f t="shared" si="1"/>
        <v>61.99</v>
      </c>
      <c r="J81" s="224">
        <f t="shared" si="4"/>
        <v>15567600</v>
      </c>
      <c r="K81" s="224">
        <f t="shared" si="9"/>
        <v>13250278.18</v>
      </c>
      <c r="L81" s="162">
        <f t="shared" si="10"/>
        <v>85.114456820576066</v>
      </c>
    </row>
    <row r="82" spans="1:12" ht="76.900000000000006" customHeight="1">
      <c r="A82" s="134" t="s">
        <v>485</v>
      </c>
      <c r="B82" s="135" t="s">
        <v>97</v>
      </c>
      <c r="C82" s="250">
        <v>218128900</v>
      </c>
      <c r="D82" s="250">
        <v>78747241.319999993</v>
      </c>
      <c r="E82" s="223">
        <f t="shared" si="0"/>
        <v>36.101241660321023</v>
      </c>
      <c r="F82" s="176">
        <v>0</v>
      </c>
      <c r="G82" s="176">
        <v>0</v>
      </c>
      <c r="H82" s="176">
        <v>0</v>
      </c>
      <c r="I82" s="223">
        <f t="shared" si="1"/>
        <v>0</v>
      </c>
      <c r="J82" s="224">
        <f t="shared" si="4"/>
        <v>218128900</v>
      </c>
      <c r="K82" s="224">
        <f t="shared" si="9"/>
        <v>78747241.319999993</v>
      </c>
      <c r="L82" s="162">
        <f t="shared" si="10"/>
        <v>36.101241660321023</v>
      </c>
    </row>
    <row r="83" spans="1:12" ht="168.6" customHeight="1">
      <c r="A83" s="137" t="s">
        <v>675</v>
      </c>
      <c r="B83" s="135" t="s">
        <v>657</v>
      </c>
      <c r="C83" s="250">
        <v>11900000</v>
      </c>
      <c r="D83" s="250">
        <v>8525882.9100000001</v>
      </c>
      <c r="E83" s="223">
        <f t="shared" si="0"/>
        <v>71.646074873949587</v>
      </c>
      <c r="F83" s="176">
        <v>0</v>
      </c>
      <c r="G83" s="176">
        <v>0</v>
      </c>
      <c r="H83" s="176">
        <v>0</v>
      </c>
      <c r="I83" s="223">
        <f t="shared" ref="I83:I88" si="16">IF(G83=0,0,H83/G83*100)</f>
        <v>0</v>
      </c>
      <c r="J83" s="224">
        <f t="shared" ref="J83:J88" si="17">C83+G83</f>
        <v>11900000</v>
      </c>
      <c r="K83" s="224">
        <f t="shared" ref="K83:K88" si="18">D83+H83</f>
        <v>8525882.9100000001</v>
      </c>
      <c r="L83" s="162">
        <f t="shared" ref="L83:L88" si="19">IF(J83=0,0,K83/J83*100)</f>
        <v>71.646074873949587</v>
      </c>
    </row>
    <row r="84" spans="1:12" ht="64.900000000000006" customHeight="1">
      <c r="A84" s="137" t="s">
        <v>686</v>
      </c>
      <c r="B84" s="135" t="s">
        <v>658</v>
      </c>
      <c r="C84" s="250">
        <v>0</v>
      </c>
      <c r="D84" s="250">
        <v>0</v>
      </c>
      <c r="E84" s="223">
        <f t="shared" si="0"/>
        <v>0</v>
      </c>
      <c r="F84" s="250">
        <v>14210900</v>
      </c>
      <c r="G84" s="250">
        <v>14210900</v>
      </c>
      <c r="H84" s="250">
        <v>13804688.609999999</v>
      </c>
      <c r="I84" s="223">
        <f>IF(G84=0,0,H84/G84*100)</f>
        <v>97.141550570336861</v>
      </c>
      <c r="J84" s="224">
        <f>C84+G84</f>
        <v>14210900</v>
      </c>
      <c r="K84" s="224">
        <f>D84+H84</f>
        <v>13804688.609999999</v>
      </c>
      <c r="L84" s="162">
        <f>IF(J84=0,0,K84/J84*100)</f>
        <v>97.141550570336861</v>
      </c>
    </row>
    <row r="85" spans="1:12" ht="103.9" customHeight="1">
      <c r="A85" s="137" t="s">
        <v>676</v>
      </c>
      <c r="B85" s="135" t="s">
        <v>946</v>
      </c>
      <c r="C85" s="250">
        <v>1343952</v>
      </c>
      <c r="D85" s="250">
        <v>1062371.24</v>
      </c>
      <c r="E85" s="223">
        <f>IF(C85=0,0,D85/C85*100)</f>
        <v>79.048302320320957</v>
      </c>
      <c r="F85" s="176">
        <v>0</v>
      </c>
      <c r="G85" s="176">
        <v>0</v>
      </c>
      <c r="H85" s="176">
        <v>0</v>
      </c>
      <c r="I85" s="223">
        <f t="shared" si="16"/>
        <v>0</v>
      </c>
      <c r="J85" s="224">
        <f t="shared" si="17"/>
        <v>1343952</v>
      </c>
      <c r="K85" s="224">
        <f t="shared" si="18"/>
        <v>1062371.24</v>
      </c>
      <c r="L85" s="162">
        <f t="shared" si="19"/>
        <v>79.048302320320957</v>
      </c>
    </row>
    <row r="86" spans="1:12" ht="50.45" customHeight="1">
      <c r="A86" s="137" t="s">
        <v>687</v>
      </c>
      <c r="B86" s="135" t="s">
        <v>688</v>
      </c>
      <c r="C86" s="250">
        <v>0</v>
      </c>
      <c r="D86" s="250">
        <v>0</v>
      </c>
      <c r="E86" s="223">
        <f>IF(C86=0,0,D86/C86*100)</f>
        <v>0</v>
      </c>
      <c r="F86" s="250">
        <v>10375000</v>
      </c>
      <c r="G86" s="250">
        <v>10375000</v>
      </c>
      <c r="H86" s="250">
        <v>9895226.1199999992</v>
      </c>
      <c r="I86" s="223">
        <f>IF(G86=0,0,H86/G86*100)</f>
        <v>95.375673445783121</v>
      </c>
      <c r="J86" s="224">
        <f t="shared" si="17"/>
        <v>10375000</v>
      </c>
      <c r="K86" s="224">
        <f t="shared" si="18"/>
        <v>9895226.1199999992</v>
      </c>
      <c r="L86" s="162">
        <f>IF(J86=0,0,K86/J86*100)</f>
        <v>95.375673445783121</v>
      </c>
    </row>
    <row r="87" spans="1:12" ht="36" customHeight="1">
      <c r="A87" s="137" t="s">
        <v>677</v>
      </c>
      <c r="B87" s="135" t="s">
        <v>103</v>
      </c>
      <c r="C87" s="250">
        <v>1400000</v>
      </c>
      <c r="D87" s="250">
        <v>1400000</v>
      </c>
      <c r="E87" s="223">
        <f>IF(C87=0,0,D87/C87*100)</f>
        <v>100</v>
      </c>
      <c r="F87" s="176">
        <v>32594466</v>
      </c>
      <c r="G87" s="176">
        <v>32594466</v>
      </c>
      <c r="H87" s="176">
        <v>30479565.52</v>
      </c>
      <c r="I87" s="223">
        <f t="shared" si="16"/>
        <v>93.511473757539093</v>
      </c>
      <c r="J87" s="224">
        <f t="shared" si="17"/>
        <v>33994466</v>
      </c>
      <c r="K87" s="224">
        <f t="shared" si="18"/>
        <v>31879565.52</v>
      </c>
      <c r="L87" s="162">
        <f t="shared" si="19"/>
        <v>93.778691861198809</v>
      </c>
    </row>
    <row r="88" spans="1:12" ht="57.6" customHeight="1">
      <c r="A88" s="137" t="s">
        <v>613</v>
      </c>
      <c r="B88" s="135" t="s">
        <v>664</v>
      </c>
      <c r="C88" s="250">
        <v>4806700</v>
      </c>
      <c r="D88" s="250">
        <v>4806700</v>
      </c>
      <c r="E88" s="223">
        <f>IF(C88=0,0,D88/C88*100)</f>
        <v>100</v>
      </c>
      <c r="F88" s="176">
        <v>0</v>
      </c>
      <c r="G88" s="176">
        <v>0</v>
      </c>
      <c r="H88" s="176">
        <v>0</v>
      </c>
      <c r="I88" s="223">
        <f t="shared" si="16"/>
        <v>0</v>
      </c>
      <c r="J88" s="224">
        <f t="shared" si="17"/>
        <v>4806700</v>
      </c>
      <c r="K88" s="224">
        <f t="shared" si="18"/>
        <v>4806700</v>
      </c>
      <c r="L88" s="162">
        <f t="shared" si="19"/>
        <v>100</v>
      </c>
    </row>
    <row r="89" spans="1:12" s="23" customFormat="1" ht="56.45" customHeight="1">
      <c r="A89" s="220" t="s">
        <v>486</v>
      </c>
      <c r="B89" s="136" t="s">
        <v>422</v>
      </c>
      <c r="C89" s="75">
        <f>SUM(C90:C108)</f>
        <v>253240517</v>
      </c>
      <c r="D89" s="75">
        <f>SUM(D90:D108)</f>
        <v>246678026.54000002</v>
      </c>
      <c r="E89" s="221">
        <f t="shared" ref="E89:E145" si="20">IF(C89=0,0,D89/C89*100)</f>
        <v>97.408593799387972</v>
      </c>
      <c r="F89" s="75">
        <f>SUM(F90:F108)</f>
        <v>108424471</v>
      </c>
      <c r="G89" s="75">
        <f>SUM(G90:G108)</f>
        <v>109206084</v>
      </c>
      <c r="H89" s="75">
        <f>SUM(H90:H108)</f>
        <v>100070336.25</v>
      </c>
      <c r="I89" s="221">
        <f t="shared" si="1"/>
        <v>91.634396715479696</v>
      </c>
      <c r="J89" s="75">
        <f>SUM(J90:J108)</f>
        <v>362446601</v>
      </c>
      <c r="K89" s="75">
        <f>SUM(K90:K108)</f>
        <v>346748362.78999996</v>
      </c>
      <c r="L89" s="222">
        <f>IF(J89=0,0,K89/J89*100)</f>
        <v>95.668813511648835</v>
      </c>
    </row>
    <row r="90" spans="1:12" ht="64.900000000000006" customHeight="1">
      <c r="A90" s="134" t="s">
        <v>19</v>
      </c>
      <c r="B90" s="135" t="s">
        <v>232</v>
      </c>
      <c r="C90" s="250">
        <v>41613050</v>
      </c>
      <c r="D90" s="250">
        <v>40867682.600000001</v>
      </c>
      <c r="E90" s="223">
        <f t="shared" si="20"/>
        <v>98.2088133410072</v>
      </c>
      <c r="F90" s="250">
        <v>19832100</v>
      </c>
      <c r="G90" s="250">
        <v>20167802</v>
      </c>
      <c r="H90" s="250">
        <v>17882116.689999998</v>
      </c>
      <c r="I90" s="223">
        <f t="shared" si="1"/>
        <v>88.666661295068238</v>
      </c>
      <c r="J90" s="224">
        <f t="shared" si="4"/>
        <v>61780852</v>
      </c>
      <c r="K90" s="224">
        <f>D90+H90</f>
        <v>58749799.289999999</v>
      </c>
      <c r="L90" s="162">
        <f>IF(J90=0,0,K90/J90*100)</f>
        <v>95.093863856069845</v>
      </c>
    </row>
    <row r="91" spans="1:12" ht="63.6" customHeight="1">
      <c r="A91" s="134" t="s">
        <v>20</v>
      </c>
      <c r="B91" s="135" t="s">
        <v>17</v>
      </c>
      <c r="C91" s="250">
        <v>4940000</v>
      </c>
      <c r="D91" s="250">
        <v>4940000</v>
      </c>
      <c r="E91" s="223">
        <f t="shared" si="20"/>
        <v>100</v>
      </c>
      <c r="F91" s="176">
        <v>0</v>
      </c>
      <c r="G91" s="176">
        <v>0</v>
      </c>
      <c r="H91" s="176">
        <v>0</v>
      </c>
      <c r="I91" s="223">
        <f t="shared" si="1"/>
        <v>0</v>
      </c>
      <c r="J91" s="224">
        <f t="shared" si="4"/>
        <v>4940000</v>
      </c>
      <c r="K91" s="224">
        <f t="shared" ref="K91:K105" si="21">D91+H91</f>
        <v>4940000</v>
      </c>
      <c r="L91" s="162">
        <f t="shared" ref="L91:L105" si="22">IF(J91=0,0,K91/J91*100)</f>
        <v>100</v>
      </c>
    </row>
    <row r="92" spans="1:12" ht="42" customHeight="1">
      <c r="A92" s="134" t="s">
        <v>487</v>
      </c>
      <c r="B92" s="135" t="s">
        <v>96</v>
      </c>
      <c r="C92" s="250">
        <v>4129800</v>
      </c>
      <c r="D92" s="250">
        <v>4128204.63</v>
      </c>
      <c r="E92" s="223">
        <f t="shared" si="20"/>
        <v>99.961369315705355</v>
      </c>
      <c r="F92" s="250">
        <v>0</v>
      </c>
      <c r="G92" s="250">
        <v>445911</v>
      </c>
      <c r="H92" s="250">
        <v>419263.43999999994</v>
      </c>
      <c r="I92" s="223">
        <f t="shared" si="1"/>
        <v>94.024018245793428</v>
      </c>
      <c r="J92" s="224">
        <f t="shared" si="4"/>
        <v>4575711</v>
      </c>
      <c r="K92" s="224">
        <f t="shared" si="21"/>
        <v>4547468.07</v>
      </c>
      <c r="L92" s="162">
        <f t="shared" si="22"/>
        <v>99.382764121248044</v>
      </c>
    </row>
    <row r="93" spans="1:12" ht="42" customHeight="1">
      <c r="A93" s="137" t="s">
        <v>843</v>
      </c>
      <c r="B93" s="135" t="s">
        <v>38</v>
      </c>
      <c r="C93" s="250">
        <v>0</v>
      </c>
      <c r="D93" s="250">
        <v>0</v>
      </c>
      <c r="E93" s="223">
        <f t="shared" si="20"/>
        <v>0</v>
      </c>
      <c r="F93" s="250">
        <v>112150</v>
      </c>
      <c r="G93" s="250">
        <v>112150</v>
      </c>
      <c r="H93" s="250">
        <v>111073.97</v>
      </c>
      <c r="I93" s="223">
        <f>IF(G93=0,0,H93/G93*100)</f>
        <v>99.040543914400359</v>
      </c>
      <c r="J93" s="224">
        <f>C93+G93</f>
        <v>112150</v>
      </c>
      <c r="K93" s="224">
        <f>D93+H93</f>
        <v>111073.97</v>
      </c>
      <c r="L93" s="162">
        <f>IF(J93=0,0,K93/J93*100)</f>
        <v>99.040543914400359</v>
      </c>
    </row>
    <row r="94" spans="1:12" ht="45" customHeight="1">
      <c r="A94" s="134" t="s">
        <v>488</v>
      </c>
      <c r="B94" s="135" t="s">
        <v>43</v>
      </c>
      <c r="C94" s="250">
        <v>54141828.710000001</v>
      </c>
      <c r="D94" s="250">
        <v>50086513.869999997</v>
      </c>
      <c r="E94" s="223">
        <f t="shared" si="20"/>
        <v>92.509830316738103</v>
      </c>
      <c r="F94" s="250">
        <v>28016100</v>
      </c>
      <c r="G94" s="250">
        <v>28016100</v>
      </c>
      <c r="H94" s="250">
        <v>25488239.579999998</v>
      </c>
      <c r="I94" s="223">
        <f t="shared" si="1"/>
        <v>90.977115230171208</v>
      </c>
      <c r="J94" s="224">
        <f t="shared" ref="J94:J160" si="23">C94+G94</f>
        <v>82157928.710000008</v>
      </c>
      <c r="K94" s="224">
        <f t="shared" si="21"/>
        <v>75574753.449999988</v>
      </c>
      <c r="L94" s="162">
        <f t="shared" si="22"/>
        <v>91.987169877131123</v>
      </c>
    </row>
    <row r="95" spans="1:12" ht="47.45" customHeight="1">
      <c r="A95" s="134" t="s">
        <v>489</v>
      </c>
      <c r="B95" s="135" t="s">
        <v>44</v>
      </c>
      <c r="C95" s="250">
        <v>67396767</v>
      </c>
      <c r="D95" s="250">
        <v>66987350.479999997</v>
      </c>
      <c r="E95" s="223">
        <f t="shared" si="20"/>
        <v>99.392527953158336</v>
      </c>
      <c r="F95" s="250">
        <v>16794580</v>
      </c>
      <c r="G95" s="250">
        <v>16794580</v>
      </c>
      <c r="H95" s="250">
        <v>15649790.470000001</v>
      </c>
      <c r="I95" s="223">
        <f t="shared" si="1"/>
        <v>93.183577499407562</v>
      </c>
      <c r="J95" s="224">
        <f t="shared" si="23"/>
        <v>84191347</v>
      </c>
      <c r="K95" s="224">
        <f t="shared" si="21"/>
        <v>82637140.950000003</v>
      </c>
      <c r="L95" s="162">
        <f t="shared" si="22"/>
        <v>98.153959871909407</v>
      </c>
    </row>
    <row r="96" spans="1:12" ht="29.45" customHeight="1">
      <c r="A96" s="134" t="s">
        <v>490</v>
      </c>
      <c r="B96" s="135" t="s">
        <v>45</v>
      </c>
      <c r="C96" s="250">
        <v>2356000</v>
      </c>
      <c r="D96" s="250">
        <v>2269962.66</v>
      </c>
      <c r="E96" s="223">
        <f t="shared" si="20"/>
        <v>96.34816044142616</v>
      </c>
      <c r="F96" s="176">
        <v>0</v>
      </c>
      <c r="G96" s="176">
        <v>0</v>
      </c>
      <c r="H96" s="176">
        <v>0</v>
      </c>
      <c r="I96" s="223">
        <f t="shared" si="1"/>
        <v>0</v>
      </c>
      <c r="J96" s="224">
        <f t="shared" si="23"/>
        <v>2356000</v>
      </c>
      <c r="K96" s="224">
        <f t="shared" si="21"/>
        <v>2269962.66</v>
      </c>
      <c r="L96" s="162">
        <f t="shared" si="22"/>
        <v>96.34816044142616</v>
      </c>
    </row>
    <row r="97" spans="1:12" ht="48" customHeight="1">
      <c r="A97" s="134" t="s">
        <v>491</v>
      </c>
      <c r="B97" s="135" t="s">
        <v>46</v>
      </c>
      <c r="C97" s="250">
        <v>24001900</v>
      </c>
      <c r="D97" s="250">
        <v>23222551.34</v>
      </c>
      <c r="E97" s="223">
        <f t="shared" si="20"/>
        <v>96.752970973131298</v>
      </c>
      <c r="F97" s="250">
        <v>208000</v>
      </c>
      <c r="G97" s="250">
        <v>208000</v>
      </c>
      <c r="H97" s="250">
        <v>198000</v>
      </c>
      <c r="I97" s="223">
        <f t="shared" si="1"/>
        <v>95.192307692307693</v>
      </c>
      <c r="J97" s="224">
        <f t="shared" si="23"/>
        <v>24209900</v>
      </c>
      <c r="K97" s="224">
        <f t="shared" si="21"/>
        <v>23420551.34</v>
      </c>
      <c r="L97" s="162">
        <f t="shared" si="22"/>
        <v>96.739562493029709</v>
      </c>
    </row>
    <row r="98" spans="1:12" ht="26.45" customHeight="1">
      <c r="A98" s="134" t="s">
        <v>492</v>
      </c>
      <c r="B98" s="135" t="s">
        <v>47</v>
      </c>
      <c r="C98" s="250">
        <v>20031500</v>
      </c>
      <c r="D98" s="250">
        <v>19878528.670000002</v>
      </c>
      <c r="E98" s="223">
        <f t="shared" si="20"/>
        <v>99.236346104884817</v>
      </c>
      <c r="F98" s="176">
        <v>0</v>
      </c>
      <c r="G98" s="176">
        <v>0</v>
      </c>
      <c r="H98" s="176">
        <v>0</v>
      </c>
      <c r="I98" s="223">
        <f t="shared" si="1"/>
        <v>0</v>
      </c>
      <c r="J98" s="224">
        <f t="shared" si="23"/>
        <v>20031500</v>
      </c>
      <c r="K98" s="224">
        <f t="shared" si="21"/>
        <v>19878528.670000002</v>
      </c>
      <c r="L98" s="162">
        <f t="shared" si="22"/>
        <v>99.236346104884817</v>
      </c>
    </row>
    <row r="99" spans="1:12" ht="45" customHeight="1">
      <c r="A99" s="134" t="s">
        <v>493</v>
      </c>
      <c r="B99" s="135" t="s">
        <v>48</v>
      </c>
      <c r="C99" s="250">
        <v>6889741</v>
      </c>
      <c r="D99" s="250">
        <v>6888393.9100000001</v>
      </c>
      <c r="E99" s="223">
        <f t="shared" si="20"/>
        <v>99.980447886212275</v>
      </c>
      <c r="F99" s="176">
        <v>0</v>
      </c>
      <c r="G99" s="176">
        <v>0</v>
      </c>
      <c r="H99" s="176">
        <v>0</v>
      </c>
      <c r="I99" s="223">
        <f t="shared" si="1"/>
        <v>0</v>
      </c>
      <c r="J99" s="224">
        <f t="shared" si="23"/>
        <v>6889741</v>
      </c>
      <c r="K99" s="224">
        <f t="shared" si="21"/>
        <v>6888393.9100000001</v>
      </c>
      <c r="L99" s="162">
        <f t="shared" si="22"/>
        <v>99.980447886212275</v>
      </c>
    </row>
    <row r="100" spans="1:12" ht="46.15" customHeight="1">
      <c r="A100" s="134" t="s">
        <v>494</v>
      </c>
      <c r="B100" s="135" t="s">
        <v>98</v>
      </c>
      <c r="C100" s="250">
        <v>3482740.95</v>
      </c>
      <c r="D100" s="250">
        <v>3482740.95</v>
      </c>
      <c r="E100" s="223">
        <f t="shared" si="20"/>
        <v>100</v>
      </c>
      <c r="F100" s="176">
        <v>0</v>
      </c>
      <c r="G100" s="176">
        <v>0</v>
      </c>
      <c r="H100" s="176">
        <v>0</v>
      </c>
      <c r="I100" s="223">
        <f t="shared" si="1"/>
        <v>0</v>
      </c>
      <c r="J100" s="224">
        <f t="shared" si="23"/>
        <v>3482740.95</v>
      </c>
      <c r="K100" s="224">
        <f t="shared" si="21"/>
        <v>3482740.95</v>
      </c>
      <c r="L100" s="162">
        <f t="shared" si="22"/>
        <v>100</v>
      </c>
    </row>
    <row r="101" spans="1:12" ht="46.15" customHeight="1">
      <c r="A101" s="137" t="s">
        <v>844</v>
      </c>
      <c r="B101" s="135" t="s">
        <v>845</v>
      </c>
      <c r="C101" s="250">
        <v>600000</v>
      </c>
      <c r="D101" s="250">
        <v>599998.25</v>
      </c>
      <c r="E101" s="223">
        <f t="shared" si="20"/>
        <v>99.999708333333331</v>
      </c>
      <c r="F101" s="176">
        <v>0</v>
      </c>
      <c r="G101" s="176">
        <v>0</v>
      </c>
      <c r="H101" s="176">
        <v>0</v>
      </c>
      <c r="I101" s="223">
        <f>IF(G101=0,0,H101/G101*100)</f>
        <v>0</v>
      </c>
      <c r="J101" s="224">
        <f>C101+G101</f>
        <v>600000</v>
      </c>
      <c r="K101" s="224">
        <f>D101+H101</f>
        <v>599998.25</v>
      </c>
      <c r="L101" s="162">
        <f>IF(J101=0,0,K101/J101*100)</f>
        <v>99.999708333333331</v>
      </c>
    </row>
    <row r="102" spans="1:12" ht="46.15" customHeight="1">
      <c r="A102" s="137" t="s">
        <v>615</v>
      </c>
      <c r="B102" s="135" t="s">
        <v>689</v>
      </c>
      <c r="C102" s="250">
        <v>2638800</v>
      </c>
      <c r="D102" s="250">
        <v>2638074.2999999998</v>
      </c>
      <c r="E102" s="223">
        <f t="shared" si="20"/>
        <v>99.972498863119597</v>
      </c>
      <c r="F102" s="176">
        <v>0</v>
      </c>
      <c r="G102" s="176">
        <v>0</v>
      </c>
      <c r="H102" s="176">
        <v>0</v>
      </c>
      <c r="I102" s="223">
        <f>IF(G102=0,0,H102/G102*100)</f>
        <v>0</v>
      </c>
      <c r="J102" s="224">
        <f>C102+G102</f>
        <v>2638800</v>
      </c>
      <c r="K102" s="224">
        <f>D102+H102</f>
        <v>2638074.2999999998</v>
      </c>
      <c r="L102" s="162">
        <f>IF(J102=0,0,K102/J102*100)</f>
        <v>99.972498863119597</v>
      </c>
    </row>
    <row r="103" spans="1:12" ht="39" customHeight="1">
      <c r="A103" s="134" t="s">
        <v>495</v>
      </c>
      <c r="B103" s="135" t="s">
        <v>367</v>
      </c>
      <c r="C103" s="250">
        <v>1000000</v>
      </c>
      <c r="D103" s="250">
        <v>997581.12</v>
      </c>
      <c r="E103" s="223">
        <f t="shared" si="20"/>
        <v>99.758111999999997</v>
      </c>
      <c r="F103" s="176">
        <v>0</v>
      </c>
      <c r="G103" s="176">
        <v>0</v>
      </c>
      <c r="H103" s="176">
        <v>0</v>
      </c>
      <c r="I103" s="223">
        <f t="shared" si="1"/>
        <v>0</v>
      </c>
      <c r="J103" s="224">
        <f t="shared" si="23"/>
        <v>1000000</v>
      </c>
      <c r="K103" s="224">
        <f t="shared" si="21"/>
        <v>997581.12</v>
      </c>
      <c r="L103" s="162">
        <f t="shared" si="22"/>
        <v>99.758111999999997</v>
      </c>
    </row>
    <row r="104" spans="1:12" ht="43.15" customHeight="1">
      <c r="A104" s="134" t="s">
        <v>496</v>
      </c>
      <c r="B104" s="135" t="s">
        <v>21</v>
      </c>
      <c r="C104" s="250">
        <v>6077500</v>
      </c>
      <c r="D104" s="250">
        <v>6005434.0800000001</v>
      </c>
      <c r="E104" s="223">
        <f t="shared" si="20"/>
        <v>98.814217688194162</v>
      </c>
      <c r="F104" s="176">
        <v>173500</v>
      </c>
      <c r="G104" s="176">
        <v>173500</v>
      </c>
      <c r="H104" s="176">
        <v>171618</v>
      </c>
      <c r="I104" s="223">
        <f t="shared" si="1"/>
        <v>98.915273775216136</v>
      </c>
      <c r="J104" s="224">
        <f t="shared" si="23"/>
        <v>6251000</v>
      </c>
      <c r="K104" s="224">
        <f t="shared" si="21"/>
        <v>6177052.0800000001</v>
      </c>
      <c r="L104" s="162">
        <f t="shared" si="22"/>
        <v>98.817022556390981</v>
      </c>
    </row>
    <row r="105" spans="1:12" ht="37.9" customHeight="1">
      <c r="A105" s="134" t="s">
        <v>497</v>
      </c>
      <c r="B105" s="135" t="s">
        <v>22</v>
      </c>
      <c r="C105" s="250">
        <v>6881989.3399999999</v>
      </c>
      <c r="D105" s="250">
        <v>6663597.6799999997</v>
      </c>
      <c r="E105" s="223">
        <f t="shared" si="20"/>
        <v>96.82662019351514</v>
      </c>
      <c r="F105" s="176">
        <v>0</v>
      </c>
      <c r="G105" s="176">
        <v>0</v>
      </c>
      <c r="H105" s="176">
        <v>0</v>
      </c>
      <c r="I105" s="223">
        <f t="shared" si="1"/>
        <v>0</v>
      </c>
      <c r="J105" s="224">
        <f t="shared" si="23"/>
        <v>6881989.3399999999</v>
      </c>
      <c r="K105" s="224">
        <f t="shared" si="21"/>
        <v>6663597.6799999997</v>
      </c>
      <c r="L105" s="162">
        <f t="shared" si="22"/>
        <v>96.82662019351514</v>
      </c>
    </row>
    <row r="106" spans="1:12" ht="37.9" customHeight="1">
      <c r="A106" s="137" t="s">
        <v>592</v>
      </c>
      <c r="B106" s="135" t="s">
        <v>584</v>
      </c>
      <c r="C106" s="216">
        <v>0</v>
      </c>
      <c r="D106" s="216">
        <v>0</v>
      </c>
      <c r="E106" s="223">
        <f t="shared" si="20"/>
        <v>0</v>
      </c>
      <c r="F106" s="250">
        <v>5574000</v>
      </c>
      <c r="G106" s="250">
        <v>5574000</v>
      </c>
      <c r="H106" s="250">
        <v>2768067.71</v>
      </c>
      <c r="I106" s="223">
        <f t="shared" si="1"/>
        <v>49.660346429852886</v>
      </c>
      <c r="J106" s="224">
        <f t="shared" ref="J106:K108" si="24">C106+G106</f>
        <v>5574000</v>
      </c>
      <c r="K106" s="224">
        <f t="shared" si="24"/>
        <v>2768067.71</v>
      </c>
      <c r="L106" s="162">
        <f>IF(J106=0,0,K106/J106*100)</f>
        <v>49.660346429852886</v>
      </c>
    </row>
    <row r="107" spans="1:12" ht="37.9" customHeight="1">
      <c r="A107" s="137" t="s">
        <v>690</v>
      </c>
      <c r="B107" s="135" t="s">
        <v>103</v>
      </c>
      <c r="C107" s="250">
        <v>4370000</v>
      </c>
      <c r="D107" s="250">
        <v>4332512</v>
      </c>
      <c r="E107" s="223">
        <f t="shared" si="20"/>
        <v>99.142151029748277</v>
      </c>
      <c r="F107" s="250">
        <v>37691041</v>
      </c>
      <c r="G107" s="250">
        <v>37691041</v>
      </c>
      <c r="H107" s="250">
        <v>37359166.390000001</v>
      </c>
      <c r="I107" s="223">
        <f>IF(G107=0,0,H107/G107*100)</f>
        <v>99.119486750180243</v>
      </c>
      <c r="J107" s="224">
        <f t="shared" si="24"/>
        <v>42061041</v>
      </c>
      <c r="K107" s="224">
        <f t="shared" si="24"/>
        <v>41691678.390000001</v>
      </c>
      <c r="L107" s="162">
        <f>IF(J107=0,0,K107/J107*100)</f>
        <v>99.121841492225542</v>
      </c>
    </row>
    <row r="108" spans="1:12" ht="66" customHeight="1">
      <c r="A108" s="137" t="s">
        <v>617</v>
      </c>
      <c r="B108" s="135" t="s">
        <v>664</v>
      </c>
      <c r="C108" s="250">
        <v>2688900</v>
      </c>
      <c r="D108" s="250">
        <v>2688900</v>
      </c>
      <c r="E108" s="223">
        <f t="shared" si="20"/>
        <v>100</v>
      </c>
      <c r="F108" s="250">
        <v>23000</v>
      </c>
      <c r="G108" s="250">
        <v>23000</v>
      </c>
      <c r="H108" s="250">
        <v>23000</v>
      </c>
      <c r="I108" s="223">
        <f>IF(G108=0,0,H108/G108*100)</f>
        <v>100</v>
      </c>
      <c r="J108" s="224">
        <f t="shared" si="24"/>
        <v>2711900</v>
      </c>
      <c r="K108" s="224">
        <f t="shared" si="24"/>
        <v>2711900</v>
      </c>
      <c r="L108" s="162">
        <f>IF(J108=0,0,K108/J108*100)</f>
        <v>100</v>
      </c>
    </row>
    <row r="109" spans="1:12" s="23" customFormat="1" ht="52.15" customHeight="1">
      <c r="A109" s="220" t="s">
        <v>498</v>
      </c>
      <c r="B109" s="136" t="s">
        <v>423</v>
      </c>
      <c r="C109" s="75">
        <f>SUM(C110:C126)</f>
        <v>294350128</v>
      </c>
      <c r="D109" s="75">
        <f>SUM(D110:D126)</f>
        <v>291899893.66000003</v>
      </c>
      <c r="E109" s="221">
        <f t="shared" si="20"/>
        <v>99.167578299813073</v>
      </c>
      <c r="F109" s="75">
        <f>SUM(F110:F126)</f>
        <v>60768300</v>
      </c>
      <c r="G109" s="75">
        <f>SUM(G110:G126)</f>
        <v>121506335.52</v>
      </c>
      <c r="H109" s="75">
        <f>SUM(H110:H126)</f>
        <v>110411631.34</v>
      </c>
      <c r="I109" s="221">
        <f t="shared" ref="I109:I165" si="25">IF(G109=0,0,H109/G109*100)</f>
        <v>90.869032357433085</v>
      </c>
      <c r="J109" s="75">
        <f>SUM(J110:J126)</f>
        <v>415856463.51999998</v>
      </c>
      <c r="K109" s="75">
        <f>SUM(K110:K126)</f>
        <v>402311525.00000006</v>
      </c>
      <c r="L109" s="222">
        <f>IF(J109=0,0,K109/J109*100)</f>
        <v>96.742881328487869</v>
      </c>
    </row>
    <row r="110" spans="1:12" ht="51" customHeight="1">
      <c r="A110" s="134" t="s">
        <v>499</v>
      </c>
      <c r="B110" s="135" t="s">
        <v>369</v>
      </c>
      <c r="C110" s="250">
        <v>1400000</v>
      </c>
      <c r="D110" s="250">
        <v>1396491.64</v>
      </c>
      <c r="E110" s="223">
        <f t="shared" si="20"/>
        <v>99.749402857142854</v>
      </c>
      <c r="F110" s="176">
        <v>0</v>
      </c>
      <c r="G110" s="176">
        <v>0</v>
      </c>
      <c r="H110" s="176">
        <v>0</v>
      </c>
      <c r="I110" s="223">
        <f t="shared" si="25"/>
        <v>0</v>
      </c>
      <c r="J110" s="224">
        <f t="shared" si="23"/>
        <v>1400000</v>
      </c>
      <c r="K110" s="224">
        <f>D110+H110</f>
        <v>1396491.64</v>
      </c>
      <c r="L110" s="162">
        <f>IF(J110=0,0,K110/J110*100)</f>
        <v>99.749402857142854</v>
      </c>
    </row>
    <row r="111" spans="1:12" ht="42" customHeight="1">
      <c r="A111" s="134" t="s">
        <v>500</v>
      </c>
      <c r="B111" s="135" t="s">
        <v>370</v>
      </c>
      <c r="C111" s="250">
        <v>250000</v>
      </c>
      <c r="D111" s="250">
        <v>201697.16</v>
      </c>
      <c r="E111" s="223">
        <f t="shared" si="20"/>
        <v>80.678864000000004</v>
      </c>
      <c r="F111" s="176">
        <v>0</v>
      </c>
      <c r="G111" s="176">
        <v>0</v>
      </c>
      <c r="H111" s="176">
        <v>0</v>
      </c>
      <c r="I111" s="223">
        <f t="shared" si="25"/>
        <v>0</v>
      </c>
      <c r="J111" s="224">
        <f t="shared" si="23"/>
        <v>250000</v>
      </c>
      <c r="K111" s="224">
        <f t="shared" ref="K111:K125" si="26">D111+H111</f>
        <v>201697.16</v>
      </c>
      <c r="L111" s="162">
        <f t="shared" ref="L111:L125" si="27">IF(J111=0,0,K111/J111*100)</f>
        <v>80.678864000000004</v>
      </c>
    </row>
    <row r="112" spans="1:12" ht="82.15" customHeight="1">
      <c r="A112" s="134" t="s">
        <v>501</v>
      </c>
      <c r="B112" s="135" t="s">
        <v>371</v>
      </c>
      <c r="C112" s="250">
        <v>76609728</v>
      </c>
      <c r="D112" s="250">
        <v>75748816.61999999</v>
      </c>
      <c r="E112" s="223">
        <f t="shared" si="20"/>
        <v>98.876237519078501</v>
      </c>
      <c r="F112" s="250">
        <v>21820000</v>
      </c>
      <c r="G112" s="250">
        <v>49021209.019999996</v>
      </c>
      <c r="H112" s="250">
        <v>41089726.109999999</v>
      </c>
      <c r="I112" s="223">
        <f t="shared" si="25"/>
        <v>83.820303357340578</v>
      </c>
      <c r="J112" s="224">
        <f t="shared" si="23"/>
        <v>125630937.02</v>
      </c>
      <c r="K112" s="224">
        <f t="shared" si="26"/>
        <v>116838542.72999999</v>
      </c>
      <c r="L112" s="162">
        <f t="shared" si="27"/>
        <v>93.001409924531345</v>
      </c>
    </row>
    <row r="113" spans="1:12" ht="118.9" customHeight="1">
      <c r="A113" s="134" t="s">
        <v>502</v>
      </c>
      <c r="B113" s="228" t="s">
        <v>99</v>
      </c>
      <c r="C113" s="250">
        <v>134593800</v>
      </c>
      <c r="D113" s="250">
        <v>133918809.29000002</v>
      </c>
      <c r="E113" s="223">
        <f t="shared" si="20"/>
        <v>99.498497917437518</v>
      </c>
      <c r="F113" s="250">
        <v>37887300</v>
      </c>
      <c r="G113" s="250">
        <v>44417500.909999996</v>
      </c>
      <c r="H113" s="250">
        <v>41661357.370000005</v>
      </c>
      <c r="I113" s="223">
        <f t="shared" si="25"/>
        <v>93.794915329467614</v>
      </c>
      <c r="J113" s="224">
        <f t="shared" si="23"/>
        <v>179011300.91</v>
      </c>
      <c r="K113" s="224">
        <f t="shared" si="26"/>
        <v>175580166.66000003</v>
      </c>
      <c r="L113" s="162">
        <f t="shared" si="27"/>
        <v>98.083286232456899</v>
      </c>
    </row>
    <row r="114" spans="1:12" ht="45.6" customHeight="1">
      <c r="A114" s="134" t="s">
        <v>503</v>
      </c>
      <c r="B114" s="135" t="s">
        <v>122</v>
      </c>
      <c r="C114" s="250">
        <v>20448100</v>
      </c>
      <c r="D114" s="250">
        <v>20070825.82</v>
      </c>
      <c r="E114" s="223">
        <f t="shared" si="20"/>
        <v>98.154967062954498</v>
      </c>
      <c r="F114" s="250">
        <v>981000</v>
      </c>
      <c r="G114" s="250">
        <v>27199646.390000001</v>
      </c>
      <c r="H114" s="250">
        <v>26799596.16</v>
      </c>
      <c r="I114" s="223">
        <f t="shared" si="25"/>
        <v>98.529207974751174</v>
      </c>
      <c r="J114" s="224">
        <f t="shared" si="23"/>
        <v>47647746.390000001</v>
      </c>
      <c r="K114" s="224">
        <f t="shared" si="26"/>
        <v>46870421.980000004</v>
      </c>
      <c r="L114" s="162">
        <f t="shared" si="27"/>
        <v>98.368601940504092</v>
      </c>
    </row>
    <row r="115" spans="1:12" ht="103.15" customHeight="1">
      <c r="A115" s="134" t="s">
        <v>504</v>
      </c>
      <c r="B115" s="173" t="s">
        <v>594</v>
      </c>
      <c r="C115" s="250">
        <v>1551100</v>
      </c>
      <c r="D115" s="250">
        <v>1502860.3599999999</v>
      </c>
      <c r="E115" s="223">
        <f t="shared" si="20"/>
        <v>96.889972277738366</v>
      </c>
      <c r="F115" s="176">
        <v>0</v>
      </c>
      <c r="G115" s="176">
        <v>0</v>
      </c>
      <c r="H115" s="176">
        <v>0</v>
      </c>
      <c r="I115" s="223">
        <f t="shared" si="25"/>
        <v>0</v>
      </c>
      <c r="J115" s="224">
        <f t="shared" si="23"/>
        <v>1551100</v>
      </c>
      <c r="K115" s="224">
        <f t="shared" si="26"/>
        <v>1502860.3599999999</v>
      </c>
      <c r="L115" s="162">
        <f t="shared" si="27"/>
        <v>96.889972277738366</v>
      </c>
    </row>
    <row r="116" spans="1:12" ht="106.15" customHeight="1">
      <c r="A116" s="134" t="s">
        <v>505</v>
      </c>
      <c r="B116" s="173" t="s">
        <v>595</v>
      </c>
      <c r="C116" s="250">
        <v>6134800</v>
      </c>
      <c r="D116" s="250">
        <v>6067326.2500000009</v>
      </c>
      <c r="E116" s="223">
        <f t="shared" si="20"/>
        <v>98.900147519071552</v>
      </c>
      <c r="F116" s="176">
        <v>0</v>
      </c>
      <c r="G116" s="176">
        <v>366095</v>
      </c>
      <c r="H116" s="176">
        <v>366095</v>
      </c>
      <c r="I116" s="223">
        <f t="shared" si="25"/>
        <v>100</v>
      </c>
      <c r="J116" s="224">
        <f t="shared" si="23"/>
        <v>6500895</v>
      </c>
      <c r="K116" s="224">
        <f t="shared" si="26"/>
        <v>6433421.2500000009</v>
      </c>
      <c r="L116" s="162">
        <f t="shared" si="27"/>
        <v>98.962085220573499</v>
      </c>
    </row>
    <row r="117" spans="1:12" ht="46.9" customHeight="1">
      <c r="A117" s="134" t="s">
        <v>506</v>
      </c>
      <c r="B117" s="135" t="s">
        <v>514</v>
      </c>
      <c r="C117" s="250">
        <v>429000</v>
      </c>
      <c r="D117" s="250">
        <v>428925</v>
      </c>
      <c r="E117" s="223">
        <f t="shared" si="20"/>
        <v>99.98251748251748</v>
      </c>
      <c r="F117" s="176">
        <v>0</v>
      </c>
      <c r="G117" s="176">
        <v>0</v>
      </c>
      <c r="H117" s="176">
        <v>0</v>
      </c>
      <c r="I117" s="223">
        <f t="shared" si="25"/>
        <v>0</v>
      </c>
      <c r="J117" s="224">
        <f t="shared" si="23"/>
        <v>429000</v>
      </c>
      <c r="K117" s="224">
        <f t="shared" si="26"/>
        <v>428925</v>
      </c>
      <c r="L117" s="162">
        <f t="shared" si="27"/>
        <v>99.98251748251748</v>
      </c>
    </row>
    <row r="118" spans="1:12" ht="27" customHeight="1">
      <c r="A118" s="134" t="s">
        <v>507</v>
      </c>
      <c r="B118" s="135" t="s">
        <v>213</v>
      </c>
      <c r="C118" s="250">
        <v>690000</v>
      </c>
      <c r="D118" s="250">
        <v>689560</v>
      </c>
      <c r="E118" s="223">
        <f t="shared" si="20"/>
        <v>99.936231884057975</v>
      </c>
      <c r="F118" s="176">
        <v>0</v>
      </c>
      <c r="G118" s="176">
        <v>0</v>
      </c>
      <c r="H118" s="176">
        <v>0</v>
      </c>
      <c r="I118" s="223">
        <f t="shared" si="25"/>
        <v>0</v>
      </c>
      <c r="J118" s="224">
        <f t="shared" si="23"/>
        <v>690000</v>
      </c>
      <c r="K118" s="224">
        <f t="shared" si="26"/>
        <v>689560</v>
      </c>
      <c r="L118" s="162">
        <f t="shared" si="27"/>
        <v>99.936231884057975</v>
      </c>
    </row>
    <row r="119" spans="1:12" ht="85.9" customHeight="1">
      <c r="A119" s="134" t="s">
        <v>508</v>
      </c>
      <c r="B119" s="135" t="s">
        <v>515</v>
      </c>
      <c r="C119" s="250">
        <v>7250000</v>
      </c>
      <c r="D119" s="250">
        <v>7249988.8099999996</v>
      </c>
      <c r="E119" s="223">
        <f t="shared" si="20"/>
        <v>99.999845655172408</v>
      </c>
      <c r="F119" s="176">
        <v>0</v>
      </c>
      <c r="G119" s="176">
        <v>0</v>
      </c>
      <c r="H119" s="176">
        <v>0</v>
      </c>
      <c r="I119" s="223">
        <f t="shared" si="25"/>
        <v>0</v>
      </c>
      <c r="J119" s="224">
        <f t="shared" si="23"/>
        <v>7250000</v>
      </c>
      <c r="K119" s="224">
        <f t="shared" si="26"/>
        <v>7249988.8099999996</v>
      </c>
      <c r="L119" s="162">
        <f t="shared" si="27"/>
        <v>99.999845655172408</v>
      </c>
    </row>
    <row r="120" spans="1:12" ht="75" customHeight="1">
      <c r="A120" s="134" t="s">
        <v>24</v>
      </c>
      <c r="B120" s="135" t="s">
        <v>251</v>
      </c>
      <c r="C120" s="250">
        <v>415300</v>
      </c>
      <c r="D120" s="250">
        <v>410429.81</v>
      </c>
      <c r="E120" s="223">
        <f t="shared" si="20"/>
        <v>98.827307970142058</v>
      </c>
      <c r="F120" s="176">
        <v>0</v>
      </c>
      <c r="G120" s="176">
        <v>0</v>
      </c>
      <c r="H120" s="176">
        <v>0</v>
      </c>
      <c r="I120" s="223">
        <f t="shared" si="25"/>
        <v>0</v>
      </c>
      <c r="J120" s="224">
        <f t="shared" si="23"/>
        <v>415300</v>
      </c>
      <c r="K120" s="224">
        <f t="shared" si="26"/>
        <v>410429.81</v>
      </c>
      <c r="L120" s="162">
        <f t="shared" si="27"/>
        <v>98.827307970142058</v>
      </c>
    </row>
    <row r="121" spans="1:12" ht="52.9" customHeight="1">
      <c r="A121" s="134" t="s">
        <v>509</v>
      </c>
      <c r="B121" s="135" t="s">
        <v>516</v>
      </c>
      <c r="C121" s="250">
        <v>9564900</v>
      </c>
      <c r="D121" s="250">
        <v>9522646.8599999994</v>
      </c>
      <c r="E121" s="223">
        <f t="shared" si="20"/>
        <v>99.558247969137142</v>
      </c>
      <c r="F121" s="176">
        <v>0</v>
      </c>
      <c r="G121" s="176">
        <v>0</v>
      </c>
      <c r="H121" s="176">
        <v>0</v>
      </c>
      <c r="I121" s="223">
        <f t="shared" si="25"/>
        <v>0</v>
      </c>
      <c r="J121" s="224">
        <f t="shared" si="23"/>
        <v>9564900</v>
      </c>
      <c r="K121" s="224">
        <f t="shared" si="26"/>
        <v>9522646.8599999994</v>
      </c>
      <c r="L121" s="162">
        <f t="shared" si="27"/>
        <v>99.558247969137142</v>
      </c>
    </row>
    <row r="122" spans="1:12" ht="63">
      <c r="A122" s="137" t="s">
        <v>316</v>
      </c>
      <c r="B122" s="173" t="s">
        <v>315</v>
      </c>
      <c r="C122" s="250">
        <v>700000</v>
      </c>
      <c r="D122" s="250">
        <v>641810</v>
      </c>
      <c r="E122" s="223">
        <f t="shared" si="20"/>
        <v>91.687142857142859</v>
      </c>
      <c r="F122" s="176">
        <v>0</v>
      </c>
      <c r="G122" s="176">
        <v>0</v>
      </c>
      <c r="H122" s="176">
        <v>0</v>
      </c>
      <c r="I122" s="223">
        <f t="shared" si="25"/>
        <v>0</v>
      </c>
      <c r="J122" s="224">
        <f t="shared" si="23"/>
        <v>700000</v>
      </c>
      <c r="K122" s="224">
        <f>D122+H122</f>
        <v>641810</v>
      </c>
      <c r="L122" s="162">
        <f>IF(J122=0,0,K122/J122*100)</f>
        <v>91.687142857142859</v>
      </c>
    </row>
    <row r="123" spans="1:12" ht="76.150000000000006" customHeight="1">
      <c r="A123" s="134" t="s">
        <v>510</v>
      </c>
      <c r="B123" s="135" t="s">
        <v>593</v>
      </c>
      <c r="C123" s="250">
        <v>8352700</v>
      </c>
      <c r="D123" s="250">
        <v>8241896.5899999989</v>
      </c>
      <c r="E123" s="223">
        <f t="shared" si="20"/>
        <v>98.673442000790146</v>
      </c>
      <c r="F123" s="250">
        <v>0</v>
      </c>
      <c r="G123" s="250">
        <v>421884.19999999995</v>
      </c>
      <c r="H123" s="250">
        <v>414856.69999999995</v>
      </c>
      <c r="I123" s="223">
        <f t="shared" si="25"/>
        <v>98.334258547724701</v>
      </c>
      <c r="J123" s="224">
        <f t="shared" si="23"/>
        <v>8774584.1999999993</v>
      </c>
      <c r="K123" s="224">
        <f t="shared" si="26"/>
        <v>8656753.2899999991</v>
      </c>
      <c r="L123" s="162">
        <f t="shared" si="27"/>
        <v>98.657133975647525</v>
      </c>
    </row>
    <row r="124" spans="1:12" ht="41.45" customHeight="1">
      <c r="A124" s="134" t="s">
        <v>511</v>
      </c>
      <c r="B124" s="135" t="s">
        <v>91</v>
      </c>
      <c r="C124" s="250">
        <v>19717900</v>
      </c>
      <c r="D124" s="250">
        <v>19665690.57</v>
      </c>
      <c r="E124" s="223">
        <f t="shared" si="20"/>
        <v>99.735218101319106</v>
      </c>
      <c r="F124" s="176">
        <v>0</v>
      </c>
      <c r="G124" s="176">
        <v>0</v>
      </c>
      <c r="H124" s="176">
        <v>0</v>
      </c>
      <c r="I124" s="223">
        <f t="shared" si="25"/>
        <v>0</v>
      </c>
      <c r="J124" s="224">
        <f t="shared" si="23"/>
        <v>19717900</v>
      </c>
      <c r="K124" s="224">
        <f t="shared" si="26"/>
        <v>19665690.57</v>
      </c>
      <c r="L124" s="162">
        <f t="shared" si="27"/>
        <v>99.735218101319106</v>
      </c>
    </row>
    <row r="125" spans="1:12" s="23" customFormat="1" ht="59.45" customHeight="1">
      <c r="A125" s="134" t="s">
        <v>200</v>
      </c>
      <c r="B125" s="135" t="s">
        <v>199</v>
      </c>
      <c r="C125" s="250">
        <v>1360000</v>
      </c>
      <c r="D125" s="250">
        <v>1259318.8799999999</v>
      </c>
      <c r="E125" s="223">
        <f t="shared" si="20"/>
        <v>92.596976470588231</v>
      </c>
      <c r="F125" s="176">
        <v>0</v>
      </c>
      <c r="G125" s="176">
        <v>0</v>
      </c>
      <c r="H125" s="176">
        <v>0</v>
      </c>
      <c r="I125" s="223">
        <f t="shared" si="25"/>
        <v>0</v>
      </c>
      <c r="J125" s="224">
        <f t="shared" si="23"/>
        <v>1360000</v>
      </c>
      <c r="K125" s="224">
        <f t="shared" si="26"/>
        <v>1259318.8799999999</v>
      </c>
      <c r="L125" s="162">
        <f t="shared" si="27"/>
        <v>92.596976470588231</v>
      </c>
    </row>
    <row r="126" spans="1:12" s="23" customFormat="1" ht="59.45" customHeight="1">
      <c r="A126" s="137" t="s">
        <v>619</v>
      </c>
      <c r="B126" s="135" t="s">
        <v>664</v>
      </c>
      <c r="C126" s="250">
        <v>4882800</v>
      </c>
      <c r="D126" s="250">
        <v>4882800</v>
      </c>
      <c r="E126" s="223">
        <f t="shared" si="20"/>
        <v>100</v>
      </c>
      <c r="F126" s="176">
        <v>80000</v>
      </c>
      <c r="G126" s="176">
        <v>80000</v>
      </c>
      <c r="H126" s="176">
        <v>80000</v>
      </c>
      <c r="I126" s="223">
        <f>IF(G126=0,0,H126/G126*100)</f>
        <v>100</v>
      </c>
      <c r="J126" s="224">
        <f>C126+G126</f>
        <v>4962800</v>
      </c>
      <c r="K126" s="224">
        <f>D126+H126</f>
        <v>4962800</v>
      </c>
      <c r="L126" s="162">
        <f>IF(J126=0,0,K126/J126*100)</f>
        <v>100</v>
      </c>
    </row>
    <row r="127" spans="1:12" s="23" customFormat="1" ht="60" customHeight="1">
      <c r="A127" s="229" t="s">
        <v>203</v>
      </c>
      <c r="B127" s="136" t="s">
        <v>201</v>
      </c>
      <c r="C127" s="230">
        <f>SUM(C128:C132)</f>
        <v>50814698</v>
      </c>
      <c r="D127" s="230">
        <f>SUM(D128:D132)</f>
        <v>39682019.039999992</v>
      </c>
      <c r="E127" s="223">
        <f t="shared" si="20"/>
        <v>78.091616405946155</v>
      </c>
      <c r="F127" s="230">
        <f>SUM(F128:F132)</f>
        <v>314200</v>
      </c>
      <c r="G127" s="230">
        <f>SUM(G128:G132)</f>
        <v>362200</v>
      </c>
      <c r="H127" s="230">
        <f>SUM(H128:H132)</f>
        <v>339341.25</v>
      </c>
      <c r="I127" s="223">
        <f t="shared" si="25"/>
        <v>93.688914964108221</v>
      </c>
      <c r="J127" s="230">
        <f>SUM(J128:J132)</f>
        <v>51176898</v>
      </c>
      <c r="K127" s="230">
        <f>SUM(K128:K132)</f>
        <v>40021360.289999992</v>
      </c>
      <c r="L127" s="222">
        <f t="shared" ref="L127:L134" si="28">IF(J127=0,0,K127/J127*100)</f>
        <v>78.202004916358931</v>
      </c>
    </row>
    <row r="128" spans="1:12" ht="75" customHeight="1">
      <c r="A128" s="134" t="s">
        <v>512</v>
      </c>
      <c r="B128" s="135" t="s">
        <v>593</v>
      </c>
      <c r="C128" s="250">
        <v>23114500</v>
      </c>
      <c r="D128" s="250">
        <v>20411558.939999994</v>
      </c>
      <c r="E128" s="223">
        <f t="shared" si="20"/>
        <v>88.306296653615675</v>
      </c>
      <c r="F128" s="176">
        <v>214200</v>
      </c>
      <c r="G128" s="176">
        <v>262200</v>
      </c>
      <c r="H128" s="176">
        <v>241589.58</v>
      </c>
      <c r="I128" s="223">
        <f t="shared" si="25"/>
        <v>92.139427917620125</v>
      </c>
      <c r="J128" s="224">
        <f t="shared" si="23"/>
        <v>23376700</v>
      </c>
      <c r="K128" s="224">
        <f>D128+H128</f>
        <v>20653148.519999992</v>
      </c>
      <c r="L128" s="162">
        <f t="shared" si="28"/>
        <v>88.3492901906599</v>
      </c>
    </row>
    <row r="129" spans="1:12" ht="48" customHeight="1">
      <c r="A129" s="134" t="s">
        <v>513</v>
      </c>
      <c r="B129" s="135" t="s">
        <v>518</v>
      </c>
      <c r="C129" s="250">
        <v>300000</v>
      </c>
      <c r="D129" s="250">
        <v>299751.09999999998</v>
      </c>
      <c r="E129" s="223">
        <f t="shared" si="20"/>
        <v>99.917033333333322</v>
      </c>
      <c r="F129" s="76">
        <v>0</v>
      </c>
      <c r="G129" s="76">
        <v>0</v>
      </c>
      <c r="H129" s="76">
        <v>0</v>
      </c>
      <c r="I129" s="223">
        <f t="shared" si="25"/>
        <v>0</v>
      </c>
      <c r="J129" s="224">
        <f t="shared" si="23"/>
        <v>300000</v>
      </c>
      <c r="K129" s="224">
        <f>D129+H129</f>
        <v>299751.09999999998</v>
      </c>
      <c r="L129" s="162">
        <f t="shared" si="28"/>
        <v>99.917033333333322</v>
      </c>
    </row>
    <row r="130" spans="1:12" ht="48" customHeight="1">
      <c r="A130" s="137" t="s">
        <v>596</v>
      </c>
      <c r="B130" s="135" t="s">
        <v>597</v>
      </c>
      <c r="C130" s="176">
        <v>0</v>
      </c>
      <c r="D130" s="176">
        <v>0</v>
      </c>
      <c r="E130" s="223">
        <f t="shared" si="20"/>
        <v>0</v>
      </c>
      <c r="F130" s="76">
        <v>100000</v>
      </c>
      <c r="G130" s="76">
        <v>100000</v>
      </c>
      <c r="H130" s="76">
        <v>97751.67</v>
      </c>
      <c r="I130" s="223">
        <f t="shared" si="25"/>
        <v>97.751670000000004</v>
      </c>
      <c r="J130" s="224">
        <f>C130+G130</f>
        <v>100000</v>
      </c>
      <c r="K130" s="224">
        <f>D130+H130</f>
        <v>97751.67</v>
      </c>
      <c r="L130" s="162">
        <f>IF(J130=0,0,K130/J130*100)</f>
        <v>97.751670000000004</v>
      </c>
    </row>
    <row r="131" spans="1:12" ht="124.15" customHeight="1">
      <c r="A131" s="137" t="s">
        <v>691</v>
      </c>
      <c r="B131" s="135" t="s">
        <v>656</v>
      </c>
      <c r="C131" s="250">
        <v>26043098</v>
      </c>
      <c r="D131" s="250">
        <v>17613609</v>
      </c>
      <c r="E131" s="223">
        <f t="shared" si="20"/>
        <v>67.632541259108265</v>
      </c>
      <c r="F131" s="76">
        <v>0</v>
      </c>
      <c r="G131" s="76">
        <v>0</v>
      </c>
      <c r="H131" s="76">
        <v>0</v>
      </c>
      <c r="I131" s="223">
        <f>IF(G131=0,0,H131/G131*100)</f>
        <v>0</v>
      </c>
      <c r="J131" s="224">
        <f>C131+G131</f>
        <v>26043098</v>
      </c>
      <c r="K131" s="224">
        <f>D131+H131</f>
        <v>17613609</v>
      </c>
      <c r="L131" s="162">
        <f>IF(J131=0,0,K131/J131*100)</f>
        <v>67.632541259108265</v>
      </c>
    </row>
    <row r="132" spans="1:12" ht="69.599999999999994" customHeight="1">
      <c r="A132" s="137" t="s">
        <v>620</v>
      </c>
      <c r="B132" s="135" t="s">
        <v>664</v>
      </c>
      <c r="C132" s="250">
        <v>1357100</v>
      </c>
      <c r="D132" s="250">
        <v>1357100</v>
      </c>
      <c r="E132" s="223">
        <f t="shared" si="20"/>
        <v>100</v>
      </c>
      <c r="F132" s="76">
        <v>0</v>
      </c>
      <c r="G132" s="76">
        <v>0</v>
      </c>
      <c r="H132" s="76">
        <v>0</v>
      </c>
      <c r="I132" s="223">
        <f>IF(G132=0,0,H132/G132*100)</f>
        <v>0</v>
      </c>
      <c r="J132" s="224">
        <f>C132+G132</f>
        <v>1357100</v>
      </c>
      <c r="K132" s="224">
        <f>D132+H132</f>
        <v>1357100</v>
      </c>
      <c r="L132" s="162">
        <f>IF(J132=0,0,K132/J132*100)</f>
        <v>100</v>
      </c>
    </row>
    <row r="133" spans="1:12" ht="45" customHeight="1">
      <c r="A133" s="231">
        <v>1010000</v>
      </c>
      <c r="B133" s="136" t="s">
        <v>202</v>
      </c>
      <c r="C133" s="230">
        <f>SUM(C134:C144)</f>
        <v>261567700</v>
      </c>
      <c r="D133" s="230">
        <f>SUM(D134:D144)</f>
        <v>259278260.08000001</v>
      </c>
      <c r="E133" s="223">
        <f t="shared" si="20"/>
        <v>99.124723763675718</v>
      </c>
      <c r="F133" s="230">
        <f>SUM(F134:F144)</f>
        <v>26504200</v>
      </c>
      <c r="G133" s="230">
        <f>SUM(G134:G144)</f>
        <v>39835734.079999998</v>
      </c>
      <c r="H133" s="230">
        <f>SUM(H134:H144)</f>
        <v>35520981.25</v>
      </c>
      <c r="I133" s="223">
        <f t="shared" si="25"/>
        <v>89.168637331158735</v>
      </c>
      <c r="J133" s="230">
        <f>SUM(J134:J144)</f>
        <v>301403434.07999998</v>
      </c>
      <c r="K133" s="230">
        <f>SUM(K134:K144)</f>
        <v>294799241.33000004</v>
      </c>
      <c r="L133" s="222">
        <f t="shared" si="28"/>
        <v>97.808852851939633</v>
      </c>
    </row>
    <row r="134" spans="1:12" ht="61.15" customHeight="1">
      <c r="A134" s="134" t="s">
        <v>25</v>
      </c>
      <c r="B134" s="135" t="s">
        <v>232</v>
      </c>
      <c r="C134" s="250">
        <v>31457100</v>
      </c>
      <c r="D134" s="250">
        <v>31401641.559999999</v>
      </c>
      <c r="E134" s="223">
        <f t="shared" si="20"/>
        <v>99.82370135835788</v>
      </c>
      <c r="F134" s="250">
        <v>1432000</v>
      </c>
      <c r="G134" s="250">
        <v>1435200</v>
      </c>
      <c r="H134" s="250">
        <v>1377741.28</v>
      </c>
      <c r="I134" s="223">
        <f t="shared" si="25"/>
        <v>95.996465997770358</v>
      </c>
      <c r="J134" s="224">
        <f t="shared" si="23"/>
        <v>32892300</v>
      </c>
      <c r="K134" s="224">
        <f>D134+H134</f>
        <v>32779382.84</v>
      </c>
      <c r="L134" s="162">
        <f t="shared" si="28"/>
        <v>99.656706402410293</v>
      </c>
    </row>
    <row r="135" spans="1:12" ht="47.25">
      <c r="A135" s="134" t="s">
        <v>26</v>
      </c>
      <c r="B135" s="135" t="s">
        <v>17</v>
      </c>
      <c r="C135" s="250">
        <v>3936500</v>
      </c>
      <c r="D135" s="250">
        <v>3904941.68</v>
      </c>
      <c r="E135" s="223">
        <f t="shared" si="20"/>
        <v>99.198315254667861</v>
      </c>
      <c r="F135" s="176">
        <v>0</v>
      </c>
      <c r="G135" s="176">
        <v>0</v>
      </c>
      <c r="H135" s="176">
        <v>0</v>
      </c>
      <c r="I135" s="223">
        <f t="shared" si="25"/>
        <v>0</v>
      </c>
      <c r="J135" s="224">
        <f t="shared" si="23"/>
        <v>3936500</v>
      </c>
      <c r="K135" s="224">
        <f t="shared" ref="K135:K142" si="29">D135+H135</f>
        <v>3904941.68</v>
      </c>
      <c r="L135" s="162">
        <f t="shared" ref="L135:L142" si="30">IF(J135=0,0,K135/J135*100)</f>
        <v>99.198315254667861</v>
      </c>
    </row>
    <row r="136" spans="1:12" ht="24.6" customHeight="1">
      <c r="A136" s="134" t="s">
        <v>23</v>
      </c>
      <c r="B136" s="135" t="s">
        <v>519</v>
      </c>
      <c r="C136" s="250">
        <v>47217700</v>
      </c>
      <c r="D136" s="250">
        <v>46898675.689999998</v>
      </c>
      <c r="E136" s="223">
        <f t="shared" si="20"/>
        <v>99.324354405233635</v>
      </c>
      <c r="F136" s="250">
        <v>13258200</v>
      </c>
      <c r="G136" s="250">
        <v>13540899</v>
      </c>
      <c r="H136" s="250">
        <v>13206659.24</v>
      </c>
      <c r="I136" s="223">
        <f t="shared" si="25"/>
        <v>97.531627996043696</v>
      </c>
      <c r="J136" s="224">
        <f t="shared" si="23"/>
        <v>60758599</v>
      </c>
      <c r="K136" s="224">
        <f t="shared" si="29"/>
        <v>60105334.93</v>
      </c>
      <c r="L136" s="162">
        <f t="shared" si="30"/>
        <v>98.924820386329188</v>
      </c>
    </row>
    <row r="137" spans="1:12" ht="24.6" customHeight="1">
      <c r="A137" s="134" t="s">
        <v>345</v>
      </c>
      <c r="B137" s="135" t="s">
        <v>520</v>
      </c>
      <c r="C137" s="250">
        <v>55146400</v>
      </c>
      <c r="D137" s="250">
        <v>54830114.420000002</v>
      </c>
      <c r="E137" s="223">
        <f t="shared" si="20"/>
        <v>99.426461963065591</v>
      </c>
      <c r="F137" s="176">
        <v>200000</v>
      </c>
      <c r="G137" s="176">
        <v>200000</v>
      </c>
      <c r="H137" s="176">
        <v>198000</v>
      </c>
      <c r="I137" s="223">
        <f t="shared" si="25"/>
        <v>99</v>
      </c>
      <c r="J137" s="224">
        <f t="shared" si="23"/>
        <v>55346400</v>
      </c>
      <c r="K137" s="224">
        <f t="shared" si="29"/>
        <v>55028114.420000002</v>
      </c>
      <c r="L137" s="162">
        <f t="shared" si="30"/>
        <v>99.424920898197527</v>
      </c>
    </row>
    <row r="138" spans="1:12" ht="64.150000000000006" customHeight="1">
      <c r="A138" s="134" t="s">
        <v>252</v>
      </c>
      <c r="B138" s="135" t="s">
        <v>521</v>
      </c>
      <c r="C138" s="250">
        <v>47022400</v>
      </c>
      <c r="D138" s="250">
        <v>46791901.840000004</v>
      </c>
      <c r="E138" s="223">
        <f t="shared" si="20"/>
        <v>99.509812004491479</v>
      </c>
      <c r="F138" s="176">
        <v>0</v>
      </c>
      <c r="G138" s="176">
        <v>0</v>
      </c>
      <c r="H138" s="176">
        <v>0</v>
      </c>
      <c r="I138" s="223">
        <f t="shared" si="25"/>
        <v>0</v>
      </c>
      <c r="J138" s="224">
        <f t="shared" si="23"/>
        <v>47022400</v>
      </c>
      <c r="K138" s="224">
        <f t="shared" si="29"/>
        <v>46791901.840000004</v>
      </c>
      <c r="L138" s="162">
        <f t="shared" si="30"/>
        <v>99.509812004491479</v>
      </c>
    </row>
    <row r="139" spans="1:12" ht="29.45" customHeight="1">
      <c r="A139" s="134" t="s">
        <v>253</v>
      </c>
      <c r="B139" s="135" t="s">
        <v>332</v>
      </c>
      <c r="C139" s="250">
        <v>23210700</v>
      </c>
      <c r="D139" s="250">
        <v>23083770.059999999</v>
      </c>
      <c r="E139" s="223">
        <f t="shared" si="20"/>
        <v>99.453140405071792</v>
      </c>
      <c r="F139" s="250">
        <v>993000</v>
      </c>
      <c r="G139" s="250">
        <v>1595382.08</v>
      </c>
      <c r="H139" s="250">
        <v>1556664.59</v>
      </c>
      <c r="I139" s="223">
        <f t="shared" si="25"/>
        <v>97.573152507767929</v>
      </c>
      <c r="J139" s="224">
        <f t="shared" si="23"/>
        <v>24806082.079999998</v>
      </c>
      <c r="K139" s="224">
        <f t="shared" si="29"/>
        <v>24640434.649999999</v>
      </c>
      <c r="L139" s="162">
        <f t="shared" si="30"/>
        <v>99.332230581734819</v>
      </c>
    </row>
    <row r="140" spans="1:12" ht="29.45" customHeight="1">
      <c r="A140" s="134" t="s">
        <v>254</v>
      </c>
      <c r="B140" s="135" t="s">
        <v>333</v>
      </c>
      <c r="C140" s="250">
        <v>42242600</v>
      </c>
      <c r="D140" s="250">
        <v>41661021.749999993</v>
      </c>
      <c r="E140" s="223">
        <f t="shared" si="20"/>
        <v>98.623242295692009</v>
      </c>
      <c r="F140" s="250">
        <v>8500000</v>
      </c>
      <c r="G140" s="250">
        <v>20834114</v>
      </c>
      <c r="H140" s="250">
        <v>16952080.140000004</v>
      </c>
      <c r="I140" s="223">
        <f t="shared" si="25"/>
        <v>81.366935690185841</v>
      </c>
      <c r="J140" s="224">
        <f t="shared" si="23"/>
        <v>63076714</v>
      </c>
      <c r="K140" s="224">
        <f t="shared" si="29"/>
        <v>58613101.890000001</v>
      </c>
      <c r="L140" s="162">
        <f t="shared" si="30"/>
        <v>92.923518320881456</v>
      </c>
    </row>
    <row r="141" spans="1:12" ht="37.9" customHeight="1">
      <c r="A141" s="134" t="s">
        <v>255</v>
      </c>
      <c r="B141" s="135" t="s">
        <v>65</v>
      </c>
      <c r="C141" s="250">
        <v>4473500</v>
      </c>
      <c r="D141" s="250">
        <v>4362386.0999999996</v>
      </c>
      <c r="E141" s="223">
        <f t="shared" si="20"/>
        <v>97.516175254275169</v>
      </c>
      <c r="F141" s="250">
        <v>75000</v>
      </c>
      <c r="G141" s="250">
        <v>184139</v>
      </c>
      <c r="H141" s="250">
        <v>184139</v>
      </c>
      <c r="I141" s="223">
        <f t="shared" si="25"/>
        <v>100</v>
      </c>
      <c r="J141" s="224">
        <f t="shared" si="23"/>
        <v>4657639</v>
      </c>
      <c r="K141" s="224">
        <f t="shared" si="29"/>
        <v>4546525.0999999996</v>
      </c>
      <c r="L141" s="162">
        <f t="shared" si="30"/>
        <v>97.614372861443314</v>
      </c>
    </row>
    <row r="142" spans="1:12" ht="28.15" customHeight="1">
      <c r="A142" s="134" t="s">
        <v>256</v>
      </c>
      <c r="B142" s="135" t="s">
        <v>92</v>
      </c>
      <c r="C142" s="250">
        <v>3750000</v>
      </c>
      <c r="D142" s="250">
        <v>3233006.98</v>
      </c>
      <c r="E142" s="223">
        <f t="shared" si="20"/>
        <v>86.213519466666668</v>
      </c>
      <c r="F142" s="250">
        <v>800000</v>
      </c>
      <c r="G142" s="250">
        <v>800000</v>
      </c>
      <c r="H142" s="250">
        <v>799697</v>
      </c>
      <c r="I142" s="223">
        <f t="shared" si="25"/>
        <v>99.962125</v>
      </c>
      <c r="J142" s="224">
        <f t="shared" si="23"/>
        <v>4550000</v>
      </c>
      <c r="K142" s="224">
        <f t="shared" si="29"/>
        <v>4032703.98</v>
      </c>
      <c r="L142" s="162">
        <f t="shared" si="30"/>
        <v>88.630856703296701</v>
      </c>
    </row>
    <row r="143" spans="1:12" ht="37.5" customHeight="1">
      <c r="A143" s="134">
        <v>1019720</v>
      </c>
      <c r="B143" s="135" t="s">
        <v>688</v>
      </c>
      <c r="C143" s="250">
        <v>0</v>
      </c>
      <c r="D143" s="250">
        <v>0</v>
      </c>
      <c r="E143" s="223">
        <f t="shared" si="20"/>
        <v>0</v>
      </c>
      <c r="F143" s="250">
        <v>1200000</v>
      </c>
      <c r="G143" s="250">
        <v>1200000</v>
      </c>
      <c r="H143" s="250">
        <v>1200000</v>
      </c>
      <c r="I143" s="223">
        <f t="shared" si="25"/>
        <v>100</v>
      </c>
      <c r="J143" s="224">
        <f>C143+G143</f>
        <v>1200000</v>
      </c>
      <c r="K143" s="224">
        <f>D143+H143</f>
        <v>1200000</v>
      </c>
      <c r="L143" s="162">
        <f>IF(J143=0,0,K143/J143*100)</f>
        <v>100</v>
      </c>
    </row>
    <row r="144" spans="1:12" ht="66" customHeight="1">
      <c r="A144" s="134">
        <v>1019800</v>
      </c>
      <c r="B144" s="135" t="s">
        <v>664</v>
      </c>
      <c r="C144" s="250">
        <v>3110800</v>
      </c>
      <c r="D144" s="250">
        <v>3110800</v>
      </c>
      <c r="E144" s="223">
        <f t="shared" si="20"/>
        <v>100</v>
      </c>
      <c r="F144" s="176">
        <v>46000</v>
      </c>
      <c r="G144" s="176">
        <v>46000</v>
      </c>
      <c r="H144" s="176">
        <v>46000</v>
      </c>
      <c r="I144" s="223">
        <f>IF(G144=0,0,H144/G144*100)</f>
        <v>100</v>
      </c>
      <c r="J144" s="224">
        <f>C144+G144</f>
        <v>3156800</v>
      </c>
      <c r="K144" s="224">
        <f>D144+H144</f>
        <v>3156800</v>
      </c>
      <c r="L144" s="162">
        <f>IF(J144=0,0,K144/J144*100)</f>
        <v>100</v>
      </c>
    </row>
    <row r="145" spans="1:12" ht="74.45" customHeight="1">
      <c r="A145" s="231">
        <v>1210000</v>
      </c>
      <c r="B145" s="232" t="s">
        <v>193</v>
      </c>
      <c r="C145" s="230">
        <f>SUM(C146:C148)</f>
        <v>1535100</v>
      </c>
      <c r="D145" s="230">
        <f>SUM(D146:D148)</f>
        <v>1535020.91</v>
      </c>
      <c r="E145" s="223">
        <f t="shared" si="20"/>
        <v>99.994847892645424</v>
      </c>
      <c r="F145" s="230">
        <f>SUM(F146:F148)</f>
        <v>3508200</v>
      </c>
      <c r="G145" s="230">
        <f>SUM(G146:G148)</f>
        <v>3508200</v>
      </c>
      <c r="H145" s="230">
        <f>SUM(H146:H148)</f>
        <v>3175791.93</v>
      </c>
      <c r="I145" s="223">
        <f t="shared" si="25"/>
        <v>90.524825551564916</v>
      </c>
      <c r="J145" s="230">
        <f>SUM(J146:J148)</f>
        <v>5043300</v>
      </c>
      <c r="K145" s="230">
        <f>SUM(K146:K148)</f>
        <v>4710812.84</v>
      </c>
      <c r="L145" s="222">
        <f t="shared" ref="L145:L186" si="31">IF(J145=0,0,K145/J145*100)</f>
        <v>93.407349156306381</v>
      </c>
    </row>
    <row r="146" spans="1:12" ht="30.6" customHeight="1">
      <c r="A146" s="233">
        <v>1217640</v>
      </c>
      <c r="B146" s="234" t="s">
        <v>418</v>
      </c>
      <c r="C146" s="176">
        <v>2900</v>
      </c>
      <c r="D146" s="176">
        <v>2820.91</v>
      </c>
      <c r="E146" s="223">
        <f t="shared" ref="E146:E215" si="32">IF(C146=0,0,D146/C146*100)</f>
        <v>97.272758620689643</v>
      </c>
      <c r="F146" s="176">
        <v>0</v>
      </c>
      <c r="G146" s="176">
        <v>0</v>
      </c>
      <c r="H146" s="176">
        <v>0</v>
      </c>
      <c r="I146" s="223">
        <f t="shared" si="25"/>
        <v>0</v>
      </c>
      <c r="J146" s="224">
        <f t="shared" si="23"/>
        <v>2900</v>
      </c>
      <c r="K146" s="224">
        <f>D146+H146</f>
        <v>2820.91</v>
      </c>
      <c r="L146" s="162">
        <f>IF(J146=0,0,K146/J146*100)</f>
        <v>97.272758620689643</v>
      </c>
    </row>
    <row r="147" spans="1:12" ht="46.15" customHeight="1">
      <c r="A147" s="233">
        <v>1219720</v>
      </c>
      <c r="B147" s="404" t="s">
        <v>688</v>
      </c>
      <c r="C147" s="176">
        <v>0</v>
      </c>
      <c r="D147" s="176">
        <v>0</v>
      </c>
      <c r="E147" s="223">
        <f t="shared" si="32"/>
        <v>0</v>
      </c>
      <c r="F147" s="176">
        <v>3462200</v>
      </c>
      <c r="G147" s="176">
        <v>3462200</v>
      </c>
      <c r="H147" s="176">
        <v>3129791.93</v>
      </c>
      <c r="I147" s="223">
        <f>IF(G147=0,0,H147/G147*100)</f>
        <v>90.398935070186596</v>
      </c>
      <c r="J147" s="224">
        <f>C147+G147</f>
        <v>3462200</v>
      </c>
      <c r="K147" s="224">
        <f>D147+H147</f>
        <v>3129791.93</v>
      </c>
      <c r="L147" s="162">
        <f>IF(J147=0,0,K147/J147*100)</f>
        <v>90.398935070186596</v>
      </c>
    </row>
    <row r="148" spans="1:12" ht="60" customHeight="1">
      <c r="A148" s="233">
        <v>1219800</v>
      </c>
      <c r="B148" s="135" t="s">
        <v>664</v>
      </c>
      <c r="C148" s="176">
        <v>1532200</v>
      </c>
      <c r="D148" s="176">
        <v>1532200</v>
      </c>
      <c r="E148" s="223">
        <f t="shared" si="32"/>
        <v>100</v>
      </c>
      <c r="F148" s="176">
        <v>46000</v>
      </c>
      <c r="G148" s="176">
        <v>46000</v>
      </c>
      <c r="H148" s="176">
        <v>46000</v>
      </c>
      <c r="I148" s="223">
        <f>IF(G148=0,0,H148/G148*100)</f>
        <v>100</v>
      </c>
      <c r="J148" s="224">
        <f>C148+G148</f>
        <v>1578200</v>
      </c>
      <c r="K148" s="224">
        <f>D148+H148</f>
        <v>1578200</v>
      </c>
      <c r="L148" s="162">
        <f>IF(J148=0,0,K148/J148*100)</f>
        <v>100</v>
      </c>
    </row>
    <row r="149" spans="1:12" s="23" customFormat="1" ht="61.9" customHeight="1">
      <c r="A149" s="220" t="s">
        <v>257</v>
      </c>
      <c r="B149" s="235" t="s">
        <v>452</v>
      </c>
      <c r="C149" s="75">
        <f>SUM(C150:C153)</f>
        <v>649300</v>
      </c>
      <c r="D149" s="75">
        <f>SUM(D150:D153)</f>
        <v>649300</v>
      </c>
      <c r="E149" s="223">
        <f t="shared" si="32"/>
        <v>100</v>
      </c>
      <c r="F149" s="75">
        <f>SUM(F150:F153)</f>
        <v>47410000</v>
      </c>
      <c r="G149" s="75">
        <f>SUM(G150:G153)</f>
        <v>47410000</v>
      </c>
      <c r="H149" s="75">
        <f>SUM(H150:H153)</f>
        <v>40957716.609999999</v>
      </c>
      <c r="I149" s="223">
        <f t="shared" si="25"/>
        <v>86.390458995992404</v>
      </c>
      <c r="J149" s="75">
        <f>SUM(J150:J153)</f>
        <v>48059300</v>
      </c>
      <c r="K149" s="75">
        <f>SUM(K150:K153)</f>
        <v>41607016.609999999</v>
      </c>
      <c r="L149" s="222">
        <f t="shared" si="31"/>
        <v>86.574329234924349</v>
      </c>
    </row>
    <row r="150" spans="1:12" s="23" customFormat="1" ht="30" customHeight="1">
      <c r="A150" s="134">
        <v>1511300</v>
      </c>
      <c r="B150" s="173" t="s">
        <v>38</v>
      </c>
      <c r="C150" s="75"/>
      <c r="D150" s="75"/>
      <c r="E150" s="223">
        <f t="shared" si="32"/>
        <v>0</v>
      </c>
      <c r="F150" s="250">
        <v>25610000</v>
      </c>
      <c r="G150" s="250">
        <v>25610000</v>
      </c>
      <c r="H150" s="250">
        <v>20484498.82</v>
      </c>
      <c r="I150" s="223">
        <f t="shared" si="25"/>
        <v>79.986328855915659</v>
      </c>
      <c r="J150" s="224">
        <f t="shared" si="23"/>
        <v>25610000</v>
      </c>
      <c r="K150" s="224">
        <f>D150+H150</f>
        <v>20484498.82</v>
      </c>
      <c r="L150" s="162">
        <f t="shared" si="31"/>
        <v>79.986328855915659</v>
      </c>
    </row>
    <row r="151" spans="1:12" ht="27.6" customHeight="1">
      <c r="A151" s="236">
        <v>1512170</v>
      </c>
      <c r="B151" s="173" t="s">
        <v>584</v>
      </c>
      <c r="C151" s="224"/>
      <c r="D151" s="224"/>
      <c r="E151" s="223">
        <f t="shared" si="32"/>
        <v>0</v>
      </c>
      <c r="F151" s="250">
        <v>13300000</v>
      </c>
      <c r="G151" s="250">
        <v>13300000</v>
      </c>
      <c r="H151" s="250">
        <v>11973217.789999999</v>
      </c>
      <c r="I151" s="223">
        <f t="shared" si="25"/>
        <v>90.024193909774425</v>
      </c>
      <c r="J151" s="224">
        <f t="shared" si="23"/>
        <v>13300000</v>
      </c>
      <c r="K151" s="224">
        <f>D151+H151</f>
        <v>11973217.789999999</v>
      </c>
      <c r="L151" s="162">
        <f t="shared" si="31"/>
        <v>90.024193909774425</v>
      </c>
    </row>
    <row r="152" spans="1:12" ht="40.15" customHeight="1">
      <c r="A152" s="236">
        <v>1517368</v>
      </c>
      <c r="B152" s="173" t="s">
        <v>692</v>
      </c>
      <c r="C152" s="224"/>
      <c r="D152" s="224"/>
      <c r="E152" s="223">
        <f t="shared" si="32"/>
        <v>0</v>
      </c>
      <c r="F152" s="250">
        <v>8500000</v>
      </c>
      <c r="G152" s="250">
        <v>8500000</v>
      </c>
      <c r="H152" s="250">
        <v>8500000</v>
      </c>
      <c r="I152" s="223">
        <f>IF(G152=0,0,H152/G152*100)</f>
        <v>100</v>
      </c>
      <c r="J152" s="224">
        <f>C152+G152</f>
        <v>8500000</v>
      </c>
      <c r="K152" s="224">
        <f>D152+H152</f>
        <v>8500000</v>
      </c>
      <c r="L152" s="162">
        <f>IF(J152=0,0,K152/J152*100)</f>
        <v>100</v>
      </c>
    </row>
    <row r="153" spans="1:12" ht="69.599999999999994" customHeight="1">
      <c r="A153" s="236">
        <v>1519800</v>
      </c>
      <c r="B153" s="135" t="s">
        <v>664</v>
      </c>
      <c r="C153" s="224">
        <v>649300</v>
      </c>
      <c r="D153" s="224">
        <v>649300</v>
      </c>
      <c r="E153" s="223">
        <f t="shared" si="32"/>
        <v>100</v>
      </c>
      <c r="F153" s="216">
        <v>0</v>
      </c>
      <c r="G153" s="216">
        <v>0</v>
      </c>
      <c r="H153" s="216">
        <v>0</v>
      </c>
      <c r="I153" s="223">
        <f>IF(G153=0,0,H153/G153*100)</f>
        <v>0</v>
      </c>
      <c r="J153" s="224">
        <f>C153+G153</f>
        <v>649300</v>
      </c>
      <c r="K153" s="224">
        <f>D153+H153</f>
        <v>649300</v>
      </c>
      <c r="L153" s="162">
        <f>IF(J153=0,0,K153/J153*100)</f>
        <v>100</v>
      </c>
    </row>
    <row r="154" spans="1:12" s="23" customFormat="1" ht="57" customHeight="1">
      <c r="A154" s="220" t="s">
        <v>258</v>
      </c>
      <c r="B154" s="136" t="s">
        <v>424</v>
      </c>
      <c r="C154" s="75">
        <f>SUM(C155:C156)</f>
        <v>15739900</v>
      </c>
      <c r="D154" s="75">
        <f>SUM(D155:D156)</f>
        <v>14557265.33</v>
      </c>
      <c r="E154" s="223">
        <f t="shared" si="32"/>
        <v>92.48639019307619</v>
      </c>
      <c r="F154" s="75">
        <f>SUM(F155:F156)</f>
        <v>0</v>
      </c>
      <c r="G154" s="75">
        <f>SUM(G155:G156)</f>
        <v>0</v>
      </c>
      <c r="H154" s="75">
        <f>SUM(H155:H156)</f>
        <v>0</v>
      </c>
      <c r="I154" s="223">
        <f t="shared" si="25"/>
        <v>0</v>
      </c>
      <c r="J154" s="75">
        <f>SUM(J155:J156)</f>
        <v>15739900</v>
      </c>
      <c r="K154" s="75">
        <f>SUM(K155:K156)</f>
        <v>14557265.33</v>
      </c>
      <c r="L154" s="222">
        <f t="shared" si="31"/>
        <v>92.48639019307619</v>
      </c>
    </row>
    <row r="155" spans="1:12" ht="48" customHeight="1">
      <c r="A155" s="225" t="s">
        <v>259</v>
      </c>
      <c r="B155" s="226" t="s">
        <v>72</v>
      </c>
      <c r="C155" s="250">
        <v>14125800</v>
      </c>
      <c r="D155" s="250">
        <v>12943165.33</v>
      </c>
      <c r="E155" s="223">
        <f t="shared" si="32"/>
        <v>91.627839343612393</v>
      </c>
      <c r="F155" s="176"/>
      <c r="G155" s="176"/>
      <c r="H155" s="176"/>
      <c r="I155" s="223">
        <f t="shared" si="25"/>
        <v>0</v>
      </c>
      <c r="J155" s="224">
        <f t="shared" si="23"/>
        <v>14125800</v>
      </c>
      <c r="K155" s="224">
        <f>D155+H155</f>
        <v>12943165.33</v>
      </c>
      <c r="L155" s="162">
        <f t="shared" si="31"/>
        <v>91.627839343612393</v>
      </c>
    </row>
    <row r="156" spans="1:12" ht="79.900000000000006" customHeight="1">
      <c r="A156" s="225" t="s">
        <v>626</v>
      </c>
      <c r="B156" s="135" t="s">
        <v>664</v>
      </c>
      <c r="C156" s="250">
        <v>1614100</v>
      </c>
      <c r="D156" s="250">
        <v>1614100</v>
      </c>
      <c r="E156" s="223">
        <f t="shared" si="32"/>
        <v>100</v>
      </c>
      <c r="F156" s="176"/>
      <c r="G156" s="176"/>
      <c r="H156" s="176"/>
      <c r="I156" s="223">
        <f>IF(G156=0,0,H156/G156*100)</f>
        <v>0</v>
      </c>
      <c r="J156" s="224">
        <f>C156+G156</f>
        <v>1614100</v>
      </c>
      <c r="K156" s="224">
        <f>D156+H156</f>
        <v>1614100</v>
      </c>
      <c r="L156" s="162">
        <f>IF(J156=0,0,K156/J156*100)</f>
        <v>100</v>
      </c>
    </row>
    <row r="157" spans="1:12" s="23" customFormat="1" ht="96" customHeight="1">
      <c r="A157" s="220" t="s">
        <v>260</v>
      </c>
      <c r="B157" s="136" t="s">
        <v>425</v>
      </c>
      <c r="C157" s="75">
        <f>SUM(C158:C165)</f>
        <v>106373800</v>
      </c>
      <c r="D157" s="75">
        <f>SUM(D158:D165)</f>
        <v>104089271.31999999</v>
      </c>
      <c r="E157" s="223">
        <f t="shared" si="32"/>
        <v>97.85235774222599</v>
      </c>
      <c r="F157" s="75">
        <f>SUM(F158:F165)</f>
        <v>123030763</v>
      </c>
      <c r="G157" s="75">
        <f>SUM(G158:G165)</f>
        <v>123030763</v>
      </c>
      <c r="H157" s="75">
        <f>SUM(H158:H165)</f>
        <v>61995578.460000001</v>
      </c>
      <c r="I157" s="223">
        <f t="shared" si="25"/>
        <v>50.390306414664764</v>
      </c>
      <c r="J157" s="75">
        <f>SUM(J158:J165)</f>
        <v>229404563</v>
      </c>
      <c r="K157" s="75">
        <f>SUM(K158:K165)</f>
        <v>166084849.78</v>
      </c>
      <c r="L157" s="222">
        <f t="shared" si="31"/>
        <v>72.398232889552418</v>
      </c>
    </row>
    <row r="158" spans="1:12" s="23" customFormat="1" ht="48.75" customHeight="1">
      <c r="A158" s="225" t="s">
        <v>816</v>
      </c>
      <c r="B158" s="135" t="s">
        <v>817</v>
      </c>
      <c r="C158" s="242">
        <v>0</v>
      </c>
      <c r="D158" s="242">
        <v>0</v>
      </c>
      <c r="E158" s="223">
        <f t="shared" si="32"/>
        <v>0</v>
      </c>
      <c r="F158" s="242">
        <v>96600956</v>
      </c>
      <c r="G158" s="242">
        <v>96600956</v>
      </c>
      <c r="H158" s="242">
        <v>47638730.93</v>
      </c>
      <c r="I158" s="223">
        <f t="shared" si="25"/>
        <v>49.314968404660512</v>
      </c>
      <c r="J158" s="224">
        <f>C158+G158</f>
        <v>96600956</v>
      </c>
      <c r="K158" s="224">
        <f>D158+H158</f>
        <v>47638730.93</v>
      </c>
      <c r="L158" s="162">
        <f>IF(J158=0,0,K158/J158*100)</f>
        <v>49.314968404660512</v>
      </c>
    </row>
    <row r="159" spans="1:12" s="23" customFormat="1" ht="48.75" customHeight="1">
      <c r="A159" s="225" t="s">
        <v>846</v>
      </c>
      <c r="B159" s="135" t="s">
        <v>847</v>
      </c>
      <c r="C159" s="242">
        <v>0</v>
      </c>
      <c r="D159" s="242">
        <v>0</v>
      </c>
      <c r="E159" s="223">
        <f t="shared" si="32"/>
        <v>0</v>
      </c>
      <c r="F159" s="242">
        <v>2000000</v>
      </c>
      <c r="G159" s="242">
        <v>2000000</v>
      </c>
      <c r="H159" s="242">
        <v>0</v>
      </c>
      <c r="I159" s="223">
        <f t="shared" si="25"/>
        <v>0</v>
      </c>
      <c r="J159" s="224">
        <f>C159+G159</f>
        <v>2000000</v>
      </c>
      <c r="K159" s="224">
        <f>D159+H159</f>
        <v>0</v>
      </c>
      <c r="L159" s="162">
        <f>IF(J159=0,0,K159/J159*100)</f>
        <v>0</v>
      </c>
    </row>
    <row r="160" spans="1:12" s="23" customFormat="1" ht="29.45" customHeight="1">
      <c r="A160" s="155" t="s">
        <v>414</v>
      </c>
      <c r="B160" s="143" t="s">
        <v>413</v>
      </c>
      <c r="C160" s="250">
        <v>2000000</v>
      </c>
      <c r="D160" s="250">
        <v>487858.59</v>
      </c>
      <c r="E160" s="223">
        <f t="shared" si="32"/>
        <v>24.392929500000001</v>
      </c>
      <c r="F160" s="176">
        <v>0</v>
      </c>
      <c r="G160" s="176">
        <v>0</v>
      </c>
      <c r="H160" s="176">
        <v>0</v>
      </c>
      <c r="I160" s="223">
        <f t="shared" si="25"/>
        <v>0</v>
      </c>
      <c r="J160" s="224">
        <f t="shared" si="23"/>
        <v>2000000</v>
      </c>
      <c r="K160" s="224">
        <f t="shared" ref="K160:K165" si="33">D160+H160</f>
        <v>487858.59</v>
      </c>
      <c r="L160" s="162">
        <f t="shared" si="31"/>
        <v>24.392929500000001</v>
      </c>
    </row>
    <row r="161" spans="1:12" s="23" customFormat="1" ht="60" customHeight="1">
      <c r="A161" s="225" t="s">
        <v>261</v>
      </c>
      <c r="B161" s="237" t="s">
        <v>317</v>
      </c>
      <c r="C161" s="250">
        <v>76092700</v>
      </c>
      <c r="D161" s="250">
        <v>75832978.659999996</v>
      </c>
      <c r="E161" s="223">
        <f t="shared" si="32"/>
        <v>99.658677718099099</v>
      </c>
      <c r="F161" s="176">
        <v>100000</v>
      </c>
      <c r="G161" s="176">
        <v>100000</v>
      </c>
      <c r="H161" s="176">
        <v>0</v>
      </c>
      <c r="I161" s="223">
        <f t="shared" si="25"/>
        <v>0</v>
      </c>
      <c r="J161" s="224">
        <f>C161+G161</f>
        <v>76192700</v>
      </c>
      <c r="K161" s="224">
        <f t="shared" si="33"/>
        <v>75832978.659999996</v>
      </c>
      <c r="L161" s="162">
        <f t="shared" si="31"/>
        <v>99.52787952126647</v>
      </c>
    </row>
    <row r="162" spans="1:12" ht="31.15" customHeight="1">
      <c r="A162" s="225" t="s">
        <v>285</v>
      </c>
      <c r="B162" s="238" t="s">
        <v>50</v>
      </c>
      <c r="C162" s="250">
        <v>10000000</v>
      </c>
      <c r="D162" s="250">
        <v>9487334.0700000003</v>
      </c>
      <c r="E162" s="223">
        <f t="shared" si="32"/>
        <v>94.873340700000014</v>
      </c>
      <c r="F162" s="176">
        <v>19778807</v>
      </c>
      <c r="G162" s="176">
        <v>19778807</v>
      </c>
      <c r="H162" s="176">
        <v>10879847.529999999</v>
      </c>
      <c r="I162" s="223">
        <f t="shared" si="25"/>
        <v>55.007602480776519</v>
      </c>
      <c r="J162" s="224">
        <f>C162+G162</f>
        <v>29778807</v>
      </c>
      <c r="K162" s="224">
        <f t="shared" si="33"/>
        <v>20367181.600000001</v>
      </c>
      <c r="L162" s="162">
        <f t="shared" si="31"/>
        <v>68.39488767968443</v>
      </c>
    </row>
    <row r="163" spans="1:12" ht="106.9" customHeight="1">
      <c r="A163" s="225" t="s">
        <v>693</v>
      </c>
      <c r="B163" s="228" t="s">
        <v>694</v>
      </c>
      <c r="C163" s="216">
        <v>0</v>
      </c>
      <c r="D163" s="216">
        <v>0</v>
      </c>
      <c r="E163" s="223">
        <f t="shared" si="32"/>
        <v>0</v>
      </c>
      <c r="F163" s="176">
        <v>3000000</v>
      </c>
      <c r="G163" s="176">
        <v>3000000</v>
      </c>
      <c r="H163" s="176">
        <v>2000000</v>
      </c>
      <c r="I163" s="223">
        <f t="shared" si="25"/>
        <v>66.666666666666657</v>
      </c>
      <c r="J163" s="224">
        <f>C163+G163</f>
        <v>3000000</v>
      </c>
      <c r="K163" s="224">
        <f t="shared" si="33"/>
        <v>2000000</v>
      </c>
      <c r="L163" s="162">
        <f>IF(J163=0,0,K163/J163*100)</f>
        <v>66.666666666666657</v>
      </c>
    </row>
    <row r="164" spans="1:12" ht="30.6" customHeight="1">
      <c r="A164" s="225" t="s">
        <v>277</v>
      </c>
      <c r="B164" s="173" t="s">
        <v>103</v>
      </c>
      <c r="C164" s="216">
        <v>15445000</v>
      </c>
      <c r="D164" s="216">
        <v>15445000</v>
      </c>
      <c r="E164" s="223">
        <f t="shared" si="32"/>
        <v>100</v>
      </c>
      <c r="F164" s="176">
        <v>0</v>
      </c>
      <c r="G164" s="176">
        <v>0</v>
      </c>
      <c r="H164" s="176">
        <v>0</v>
      </c>
      <c r="I164" s="223">
        <f t="shared" si="25"/>
        <v>0</v>
      </c>
      <c r="J164" s="224">
        <f>C164+G164</f>
        <v>15445000</v>
      </c>
      <c r="K164" s="224">
        <f t="shared" si="33"/>
        <v>15445000</v>
      </c>
      <c r="L164" s="162">
        <f>IF(J164=0,0,K164/J164*100)</f>
        <v>100</v>
      </c>
    </row>
    <row r="165" spans="1:12" ht="66" customHeight="1">
      <c r="A165" s="225" t="s">
        <v>628</v>
      </c>
      <c r="B165" s="135" t="s">
        <v>664</v>
      </c>
      <c r="C165" s="216">
        <v>2836100</v>
      </c>
      <c r="D165" s="216">
        <v>2836100</v>
      </c>
      <c r="E165" s="223">
        <f t="shared" si="32"/>
        <v>100</v>
      </c>
      <c r="F165" s="176">
        <v>1551000</v>
      </c>
      <c r="G165" s="176">
        <v>1551000</v>
      </c>
      <c r="H165" s="176">
        <v>1477000</v>
      </c>
      <c r="I165" s="223">
        <f t="shared" si="25"/>
        <v>95.228884590586716</v>
      </c>
      <c r="J165" s="224">
        <f>C165+G165</f>
        <v>4387100</v>
      </c>
      <c r="K165" s="224">
        <f t="shared" si="33"/>
        <v>4313100</v>
      </c>
      <c r="L165" s="162">
        <f>IF(J165=0,0,K165/J165*100)</f>
        <v>98.313236534384899</v>
      </c>
    </row>
    <row r="166" spans="1:12" ht="79.150000000000006" customHeight="1">
      <c r="A166" s="220" t="s">
        <v>318</v>
      </c>
      <c r="B166" s="136" t="s">
        <v>426</v>
      </c>
      <c r="C166" s="75">
        <f>SUM(C167:C170)</f>
        <v>13149000</v>
      </c>
      <c r="D166" s="75">
        <f>SUM(D167:D170)</f>
        <v>12671699.42</v>
      </c>
      <c r="E166" s="223">
        <f t="shared" si="32"/>
        <v>96.370061753745532</v>
      </c>
      <c r="F166" s="75">
        <f>SUM(F167:F170)</f>
        <v>1540000</v>
      </c>
      <c r="G166" s="75">
        <f>SUM(G167:G170)</f>
        <v>1540000</v>
      </c>
      <c r="H166" s="75">
        <f>SUM(H167:H170)</f>
        <v>1507461.18</v>
      </c>
      <c r="I166" s="223">
        <f t="shared" ref="I166:I219" si="34">IF(G166=0,0,H166/G166*100)</f>
        <v>97.887089610389609</v>
      </c>
      <c r="J166" s="75">
        <f>SUM(J167:J170)</f>
        <v>14689000</v>
      </c>
      <c r="K166" s="75">
        <f>SUM(K167:K170)</f>
        <v>14179160.600000001</v>
      </c>
      <c r="L166" s="162">
        <f t="shared" si="31"/>
        <v>96.52910749540473</v>
      </c>
    </row>
    <row r="167" spans="1:12" ht="44.45" customHeight="1">
      <c r="A167" s="225" t="s">
        <v>319</v>
      </c>
      <c r="B167" s="239" t="s">
        <v>94</v>
      </c>
      <c r="C167" s="250">
        <v>2143000</v>
      </c>
      <c r="D167" s="250">
        <v>1943733.6</v>
      </c>
      <c r="E167" s="223">
        <f t="shared" si="32"/>
        <v>90.70152123191788</v>
      </c>
      <c r="F167" s="176">
        <v>1500000</v>
      </c>
      <c r="G167" s="176">
        <v>1500000</v>
      </c>
      <c r="H167" s="176">
        <v>1467461.18</v>
      </c>
      <c r="I167" s="223">
        <f t="shared" si="34"/>
        <v>97.830745333333326</v>
      </c>
      <c r="J167" s="224">
        <f t="shared" ref="J167:K170" si="35">C167+G167</f>
        <v>3643000</v>
      </c>
      <c r="K167" s="224">
        <f t="shared" si="35"/>
        <v>3411194.7800000003</v>
      </c>
      <c r="L167" s="162">
        <f t="shared" si="31"/>
        <v>93.636968981608575</v>
      </c>
    </row>
    <row r="168" spans="1:12" ht="44.45" customHeight="1">
      <c r="A168" s="225" t="s">
        <v>416</v>
      </c>
      <c r="B168" s="143" t="s">
        <v>415</v>
      </c>
      <c r="C168" s="250">
        <v>5050200</v>
      </c>
      <c r="D168" s="250">
        <v>4923799.16</v>
      </c>
      <c r="E168" s="223">
        <f t="shared" si="32"/>
        <v>97.497112193576498</v>
      </c>
      <c r="F168" s="176">
        <v>0</v>
      </c>
      <c r="G168" s="176">
        <v>0</v>
      </c>
      <c r="H168" s="176">
        <v>0</v>
      </c>
      <c r="I168" s="223">
        <f t="shared" si="34"/>
        <v>0</v>
      </c>
      <c r="J168" s="224">
        <f t="shared" si="35"/>
        <v>5050200</v>
      </c>
      <c r="K168" s="224">
        <f t="shared" si="35"/>
        <v>4923799.16</v>
      </c>
      <c r="L168" s="162">
        <f t="shared" si="31"/>
        <v>97.497112193576498</v>
      </c>
    </row>
    <row r="169" spans="1:12" ht="35.25" customHeight="1">
      <c r="A169" s="225" t="s">
        <v>82</v>
      </c>
      <c r="B169" s="226" t="s">
        <v>50</v>
      </c>
      <c r="C169" s="250">
        <v>4415000</v>
      </c>
      <c r="D169" s="250">
        <v>4263366.66</v>
      </c>
      <c r="E169" s="223">
        <f t="shared" si="32"/>
        <v>96.565496262740652</v>
      </c>
      <c r="F169" s="176">
        <v>0</v>
      </c>
      <c r="G169" s="176">
        <v>0</v>
      </c>
      <c r="H169" s="176">
        <v>0</v>
      </c>
      <c r="I169" s="223">
        <f t="shared" si="34"/>
        <v>0</v>
      </c>
      <c r="J169" s="224">
        <f t="shared" si="35"/>
        <v>4415000</v>
      </c>
      <c r="K169" s="224">
        <f t="shared" si="35"/>
        <v>4263366.66</v>
      </c>
      <c r="L169" s="162">
        <f t="shared" si="31"/>
        <v>96.565496262740652</v>
      </c>
    </row>
    <row r="170" spans="1:12" ht="47.25">
      <c r="A170" s="225" t="s">
        <v>629</v>
      </c>
      <c r="B170" s="135" t="s">
        <v>664</v>
      </c>
      <c r="C170" s="250">
        <v>1540800</v>
      </c>
      <c r="D170" s="250">
        <v>1540800</v>
      </c>
      <c r="E170" s="223">
        <f t="shared" si="32"/>
        <v>100</v>
      </c>
      <c r="F170" s="176">
        <v>40000</v>
      </c>
      <c r="G170" s="176">
        <v>40000</v>
      </c>
      <c r="H170" s="176">
        <v>40000</v>
      </c>
      <c r="I170" s="223">
        <f>IF(G170=0,0,H170/G170*100)</f>
        <v>100</v>
      </c>
      <c r="J170" s="224">
        <f t="shared" si="35"/>
        <v>1580800</v>
      </c>
      <c r="K170" s="224">
        <f t="shared" si="35"/>
        <v>1580800</v>
      </c>
      <c r="L170" s="162">
        <f>IF(J170=0,0,K170/J170*100)</f>
        <v>100</v>
      </c>
    </row>
    <row r="171" spans="1:12" s="23" customFormat="1" ht="66" customHeight="1">
      <c r="A171" s="220" t="s">
        <v>262</v>
      </c>
      <c r="B171" s="136" t="s">
        <v>427</v>
      </c>
      <c r="C171" s="75">
        <f>SUM(C172:C175)</f>
        <v>6361100</v>
      </c>
      <c r="D171" s="75">
        <f>SUM(D172:D175)</f>
        <v>6329795.5099999998</v>
      </c>
      <c r="E171" s="223">
        <f t="shared" si="32"/>
        <v>99.507876153495459</v>
      </c>
      <c r="F171" s="75">
        <f>SUM(F172:F175)</f>
        <v>46000</v>
      </c>
      <c r="G171" s="75">
        <f>SUM(G172:G175)</f>
        <v>46000</v>
      </c>
      <c r="H171" s="75">
        <f>SUM(H172:H175)</f>
        <v>46000</v>
      </c>
      <c r="I171" s="223">
        <f t="shared" si="34"/>
        <v>100</v>
      </c>
      <c r="J171" s="75">
        <f>SUM(J172:J175)</f>
        <v>6407100</v>
      </c>
      <c r="K171" s="75">
        <f>SUM(K172:K175)</f>
        <v>6375795.5099999998</v>
      </c>
      <c r="L171" s="222">
        <f t="shared" si="31"/>
        <v>99.511409373975752</v>
      </c>
    </row>
    <row r="172" spans="1:12" s="23" customFormat="1" ht="22.9" customHeight="1">
      <c r="A172" s="155" t="s">
        <v>192</v>
      </c>
      <c r="B172" s="143" t="s">
        <v>92</v>
      </c>
      <c r="C172" s="250">
        <v>2036000</v>
      </c>
      <c r="D172" s="250">
        <v>2031650</v>
      </c>
      <c r="E172" s="223">
        <f t="shared" si="32"/>
        <v>99.786345776031439</v>
      </c>
      <c r="F172" s="240"/>
      <c r="G172" s="240"/>
      <c r="H172" s="240"/>
      <c r="I172" s="223">
        <f t="shared" si="34"/>
        <v>0</v>
      </c>
      <c r="J172" s="224">
        <f>C172+G172</f>
        <v>2036000</v>
      </c>
      <c r="K172" s="224">
        <f t="shared" ref="K172:K180" si="36">D172+H172</f>
        <v>2031650</v>
      </c>
      <c r="L172" s="162">
        <f t="shared" si="31"/>
        <v>99.786345776031439</v>
      </c>
    </row>
    <row r="173" spans="1:12" ht="61.15" customHeight="1">
      <c r="A173" s="225" t="s">
        <v>263</v>
      </c>
      <c r="B173" s="173" t="s">
        <v>583</v>
      </c>
      <c r="C173" s="250">
        <v>570000</v>
      </c>
      <c r="D173" s="250">
        <v>563526.51</v>
      </c>
      <c r="E173" s="223">
        <f t="shared" si="32"/>
        <v>98.8643</v>
      </c>
      <c r="F173" s="224"/>
      <c r="G173" s="224"/>
      <c r="H173" s="224"/>
      <c r="I173" s="223">
        <f t="shared" si="34"/>
        <v>0</v>
      </c>
      <c r="J173" s="224">
        <f>C173+G173</f>
        <v>570000</v>
      </c>
      <c r="K173" s="224">
        <f t="shared" si="36"/>
        <v>563526.51</v>
      </c>
      <c r="L173" s="162">
        <f t="shared" si="31"/>
        <v>98.8643</v>
      </c>
    </row>
    <row r="174" spans="1:12" ht="46.9" customHeight="1">
      <c r="A174" s="225" t="s">
        <v>264</v>
      </c>
      <c r="B174" s="173" t="s">
        <v>598</v>
      </c>
      <c r="C174" s="250">
        <v>440000</v>
      </c>
      <c r="D174" s="250">
        <v>419519</v>
      </c>
      <c r="E174" s="223">
        <f t="shared" si="32"/>
        <v>95.345227272727271</v>
      </c>
      <c r="F174" s="224"/>
      <c r="G174" s="224"/>
      <c r="H174" s="224"/>
      <c r="I174" s="223">
        <f t="shared" si="34"/>
        <v>0</v>
      </c>
      <c r="J174" s="224">
        <f>C174+G174</f>
        <v>440000</v>
      </c>
      <c r="K174" s="224">
        <f t="shared" si="36"/>
        <v>419519</v>
      </c>
      <c r="L174" s="162">
        <f t="shared" si="31"/>
        <v>95.345227272727271</v>
      </c>
    </row>
    <row r="175" spans="1:12" ht="57.6" customHeight="1">
      <c r="A175" s="225" t="s">
        <v>630</v>
      </c>
      <c r="B175" s="135" t="s">
        <v>664</v>
      </c>
      <c r="C175" s="250">
        <v>3315100</v>
      </c>
      <c r="D175" s="250">
        <v>3315100</v>
      </c>
      <c r="E175" s="223">
        <f t="shared" si="32"/>
        <v>100</v>
      </c>
      <c r="F175" s="224">
        <v>46000</v>
      </c>
      <c r="G175" s="224">
        <v>46000</v>
      </c>
      <c r="H175" s="224">
        <v>46000</v>
      </c>
      <c r="I175" s="223">
        <f>IF(G175=0,0,H175/G175*100)</f>
        <v>100</v>
      </c>
      <c r="J175" s="224">
        <f>C175+G175</f>
        <v>3361100</v>
      </c>
      <c r="K175" s="224">
        <f>D175+H175</f>
        <v>3361100</v>
      </c>
      <c r="L175" s="162">
        <f>IF(J175=0,0,K175/J175*100)</f>
        <v>100</v>
      </c>
    </row>
    <row r="176" spans="1:12" s="23" customFormat="1" ht="58.9" customHeight="1">
      <c r="A176" s="220" t="s">
        <v>265</v>
      </c>
      <c r="B176" s="136" t="s">
        <v>428</v>
      </c>
      <c r="C176" s="75">
        <f>SUM(C177:C178)</f>
        <v>28447700</v>
      </c>
      <c r="D176" s="75">
        <f>SUM(D177:D178)</f>
        <v>28442701.780000001</v>
      </c>
      <c r="E176" s="223">
        <f t="shared" si="32"/>
        <v>99.98243014373746</v>
      </c>
      <c r="F176" s="75">
        <f>SUM(F177:F178)</f>
        <v>90000</v>
      </c>
      <c r="G176" s="75">
        <f>SUM(G177:G178)</f>
        <v>90000</v>
      </c>
      <c r="H176" s="75">
        <f>SUM(H177:H178)</f>
        <v>90000</v>
      </c>
      <c r="I176" s="223">
        <f t="shared" si="34"/>
        <v>100</v>
      </c>
      <c r="J176" s="75">
        <f>SUM(J177:J178)</f>
        <v>28537700</v>
      </c>
      <c r="K176" s="75">
        <f>SUM(K177:K178)</f>
        <v>28532701.780000001</v>
      </c>
      <c r="L176" s="222">
        <f t="shared" si="31"/>
        <v>99.982485554196728</v>
      </c>
    </row>
    <row r="177" spans="1:12" ht="43.15" customHeight="1">
      <c r="A177" s="225" t="s">
        <v>266</v>
      </c>
      <c r="B177" s="226" t="s">
        <v>522</v>
      </c>
      <c r="C177" s="176">
        <v>25517000</v>
      </c>
      <c r="D177" s="305">
        <v>25512001.780000001</v>
      </c>
      <c r="E177" s="223">
        <f t="shared" si="32"/>
        <v>99.980412195791047</v>
      </c>
      <c r="F177" s="224"/>
      <c r="G177" s="224"/>
      <c r="H177" s="224"/>
      <c r="I177" s="223">
        <f t="shared" si="34"/>
        <v>0</v>
      </c>
      <c r="J177" s="224">
        <f>C177+G177</f>
        <v>25517000</v>
      </c>
      <c r="K177" s="224">
        <f t="shared" si="36"/>
        <v>25512001.780000001</v>
      </c>
      <c r="L177" s="162">
        <f t="shared" si="31"/>
        <v>99.980412195791047</v>
      </c>
    </row>
    <row r="178" spans="1:12" ht="66" customHeight="1">
      <c r="A178" s="225" t="s">
        <v>631</v>
      </c>
      <c r="B178" s="135" t="s">
        <v>664</v>
      </c>
      <c r="C178" s="176">
        <v>2930700</v>
      </c>
      <c r="D178" s="305">
        <v>2930700</v>
      </c>
      <c r="E178" s="223">
        <f t="shared" si="32"/>
        <v>100</v>
      </c>
      <c r="F178" s="224">
        <v>90000</v>
      </c>
      <c r="G178" s="224">
        <v>90000</v>
      </c>
      <c r="H178" s="224">
        <v>90000</v>
      </c>
      <c r="I178" s="223">
        <f>IF(G178=0,0,H178/G178*100)</f>
        <v>100</v>
      </c>
      <c r="J178" s="224">
        <f>C178+G178</f>
        <v>3020700</v>
      </c>
      <c r="K178" s="224">
        <f>D178+H178</f>
        <v>3020700</v>
      </c>
      <c r="L178" s="162">
        <f>IF(J178=0,0,K178/J178*100)</f>
        <v>100</v>
      </c>
    </row>
    <row r="179" spans="1:12" s="23" customFormat="1" ht="58.9" customHeight="1">
      <c r="A179" s="220" t="s">
        <v>123</v>
      </c>
      <c r="B179" s="136" t="s">
        <v>429</v>
      </c>
      <c r="C179" s="75">
        <f>SUM(C180:C181)</f>
        <v>2701700</v>
      </c>
      <c r="D179" s="75">
        <f>SUM(D180:D181)</f>
        <v>2701465.4</v>
      </c>
      <c r="E179" s="223">
        <f t="shared" si="32"/>
        <v>99.991316578450608</v>
      </c>
      <c r="F179" s="75">
        <f>SUM(F180:F181)</f>
        <v>23000</v>
      </c>
      <c r="G179" s="75">
        <f>SUM(G180:G181)</f>
        <v>23000</v>
      </c>
      <c r="H179" s="75">
        <f>SUM(H180:H181)</f>
        <v>23000</v>
      </c>
      <c r="I179" s="223">
        <f t="shared" si="34"/>
        <v>100</v>
      </c>
      <c r="J179" s="75">
        <f>SUM(J180:J181)</f>
        <v>2724700</v>
      </c>
      <c r="K179" s="75">
        <f>SUM(K180:K181)</f>
        <v>2724465.4</v>
      </c>
      <c r="L179" s="222">
        <f t="shared" si="31"/>
        <v>99.991389877784712</v>
      </c>
    </row>
    <row r="180" spans="1:12" ht="45" customHeight="1">
      <c r="A180" s="225" t="s">
        <v>124</v>
      </c>
      <c r="B180" s="226" t="s">
        <v>42</v>
      </c>
      <c r="C180" s="176">
        <v>1310000</v>
      </c>
      <c r="D180" s="176">
        <v>1309765.3999999999</v>
      </c>
      <c r="E180" s="223">
        <f t="shared" si="32"/>
        <v>99.982091603053419</v>
      </c>
      <c r="F180" s="241"/>
      <c r="G180" s="241"/>
      <c r="H180" s="241"/>
      <c r="I180" s="223">
        <f t="shared" si="34"/>
        <v>0</v>
      </c>
      <c r="J180" s="224">
        <f>C180+G180</f>
        <v>1310000</v>
      </c>
      <c r="K180" s="224">
        <f t="shared" si="36"/>
        <v>1309765.3999999999</v>
      </c>
      <c r="L180" s="162">
        <f t="shared" si="31"/>
        <v>99.982091603053419</v>
      </c>
    </row>
    <row r="181" spans="1:12" ht="66" customHeight="1">
      <c r="A181" s="225" t="s">
        <v>632</v>
      </c>
      <c r="B181" s="135" t="s">
        <v>664</v>
      </c>
      <c r="C181" s="176">
        <v>1391700</v>
      </c>
      <c r="D181" s="176">
        <v>1391700</v>
      </c>
      <c r="E181" s="223">
        <f t="shared" si="32"/>
        <v>100</v>
      </c>
      <c r="F181" s="241">
        <v>23000</v>
      </c>
      <c r="G181" s="241">
        <v>23000</v>
      </c>
      <c r="H181" s="241">
        <v>23000</v>
      </c>
      <c r="I181" s="223">
        <f t="shared" si="34"/>
        <v>100</v>
      </c>
      <c r="J181" s="224">
        <f>C181+G181</f>
        <v>1414700</v>
      </c>
      <c r="K181" s="224">
        <f>D181+H181</f>
        <v>1414700</v>
      </c>
      <c r="L181" s="162">
        <f>IF(J181=0,0,K181/J181*100)</f>
        <v>100</v>
      </c>
    </row>
    <row r="182" spans="1:12" s="23" customFormat="1" ht="58.9" customHeight="1">
      <c r="A182" s="220" t="s">
        <v>125</v>
      </c>
      <c r="B182" s="136" t="s">
        <v>430</v>
      </c>
      <c r="C182" s="75">
        <f>SUM(C183:C184)</f>
        <v>3607200</v>
      </c>
      <c r="D182" s="75">
        <f>SUM(D183:D184)</f>
        <v>3603701.3</v>
      </c>
      <c r="E182" s="223">
        <f t="shared" si="32"/>
        <v>99.903007873142599</v>
      </c>
      <c r="F182" s="75">
        <f>SUM(F183:F184)</f>
        <v>351000</v>
      </c>
      <c r="G182" s="75">
        <f>SUM(G183:G184)</f>
        <v>351000</v>
      </c>
      <c r="H182" s="75">
        <f>SUM(H183:H184)</f>
        <v>351000</v>
      </c>
      <c r="I182" s="223">
        <f t="shared" si="34"/>
        <v>100</v>
      </c>
      <c r="J182" s="75">
        <f>SUM(J183:J184)</f>
        <v>3958200</v>
      </c>
      <c r="K182" s="75">
        <f>SUM(K183:K184)</f>
        <v>3954701.3</v>
      </c>
      <c r="L182" s="222">
        <f t="shared" si="31"/>
        <v>99.9116088120863</v>
      </c>
    </row>
    <row r="183" spans="1:12" ht="44.45" customHeight="1">
      <c r="A183" s="225" t="s">
        <v>126</v>
      </c>
      <c r="B183" s="226" t="s">
        <v>526</v>
      </c>
      <c r="C183" s="176">
        <v>1589000</v>
      </c>
      <c r="D183" s="176">
        <v>1585501.3</v>
      </c>
      <c r="E183" s="223">
        <f t="shared" si="32"/>
        <v>99.779817495280057</v>
      </c>
      <c r="F183" s="224">
        <v>181000</v>
      </c>
      <c r="G183" s="224">
        <v>181000</v>
      </c>
      <c r="H183" s="224">
        <v>181000</v>
      </c>
      <c r="I183" s="223">
        <f t="shared" si="34"/>
        <v>100</v>
      </c>
      <c r="J183" s="224">
        <f>C183+G183</f>
        <v>1770000</v>
      </c>
      <c r="K183" s="224">
        <f>D183+H183</f>
        <v>1766501.3</v>
      </c>
      <c r="L183" s="162">
        <f t="shared" si="31"/>
        <v>99.802333333333337</v>
      </c>
    </row>
    <row r="184" spans="1:12" ht="44.45" customHeight="1">
      <c r="A184" s="225" t="s">
        <v>633</v>
      </c>
      <c r="B184" s="135" t="s">
        <v>664</v>
      </c>
      <c r="C184" s="176">
        <v>2018200</v>
      </c>
      <c r="D184" s="176">
        <v>2018200</v>
      </c>
      <c r="E184" s="223">
        <f t="shared" si="32"/>
        <v>100</v>
      </c>
      <c r="F184" s="224">
        <v>170000</v>
      </c>
      <c r="G184" s="224">
        <v>170000</v>
      </c>
      <c r="H184" s="224">
        <v>170000</v>
      </c>
      <c r="I184" s="223">
        <f>IF(G184=0,0,H184/G184*100)</f>
        <v>100</v>
      </c>
      <c r="J184" s="224">
        <f>C184+G184</f>
        <v>2188200</v>
      </c>
      <c r="K184" s="224">
        <f>D184+H184</f>
        <v>2188200</v>
      </c>
      <c r="L184" s="162">
        <f>IF(J184=0,0,K184/J184*100)</f>
        <v>100</v>
      </c>
    </row>
    <row r="185" spans="1:12" s="23" customFormat="1" ht="66" customHeight="1">
      <c r="A185" s="220" t="s">
        <v>127</v>
      </c>
      <c r="B185" s="136" t="s">
        <v>431</v>
      </c>
      <c r="C185" s="75">
        <f>SUM(C186:C193)</f>
        <v>28472764.530000001</v>
      </c>
      <c r="D185" s="75">
        <f>SUM(D186:D193)</f>
        <v>22912529.919999998</v>
      </c>
      <c r="E185" s="223">
        <f t="shared" si="32"/>
        <v>80.471743078753292</v>
      </c>
      <c r="F185" s="75">
        <f>SUM(F186:F193)</f>
        <v>12057202</v>
      </c>
      <c r="G185" s="75">
        <f>SUM(G186:G193)</f>
        <v>12057202</v>
      </c>
      <c r="H185" s="75">
        <f>SUM(H186:H193)</f>
        <v>9175873</v>
      </c>
      <c r="I185" s="223">
        <f t="shared" si="34"/>
        <v>76.102838784653358</v>
      </c>
      <c r="J185" s="75">
        <f>SUM(J186:J193)</f>
        <v>40529966.530000001</v>
      </c>
      <c r="K185" s="75">
        <f>SUM(K186:K193)</f>
        <v>32088402.919999998</v>
      </c>
      <c r="L185" s="222">
        <f t="shared" si="31"/>
        <v>79.172043964675822</v>
      </c>
    </row>
    <row r="186" spans="1:12" s="23" customFormat="1" ht="90" customHeight="1">
      <c r="A186" s="155" t="s">
        <v>195</v>
      </c>
      <c r="B186" s="143" t="s">
        <v>194</v>
      </c>
      <c r="C186" s="250">
        <v>1816403</v>
      </c>
      <c r="D186" s="250">
        <v>1816403</v>
      </c>
      <c r="E186" s="223">
        <f>IF(C186=0,0,D186/C186*100)</f>
        <v>100</v>
      </c>
      <c r="F186" s="176">
        <v>293002</v>
      </c>
      <c r="G186" s="176">
        <v>293002</v>
      </c>
      <c r="H186" s="176">
        <v>151323</v>
      </c>
      <c r="I186" s="223">
        <f>IF(G186=0,0,H186/G186*100)</f>
        <v>51.645722554794851</v>
      </c>
      <c r="J186" s="224">
        <f t="shared" ref="J186:J193" si="37">C186+G186</f>
        <v>2109405</v>
      </c>
      <c r="K186" s="224">
        <f t="shared" ref="K186:K193" si="38">D186+H186</f>
        <v>1967726</v>
      </c>
      <c r="L186" s="162">
        <f t="shared" si="31"/>
        <v>93.283461450029748</v>
      </c>
    </row>
    <row r="187" spans="1:12" ht="43.9" customHeight="1">
      <c r="A187" s="225" t="s">
        <v>128</v>
      </c>
      <c r="B187" s="226" t="s">
        <v>527</v>
      </c>
      <c r="C187" s="250">
        <v>13008864.529999999</v>
      </c>
      <c r="D187" s="250">
        <v>7936990.4799999995</v>
      </c>
      <c r="E187" s="223">
        <f t="shared" si="32"/>
        <v>61.012169522530954</v>
      </c>
      <c r="F187" s="176">
        <v>0</v>
      </c>
      <c r="G187" s="176">
        <v>0</v>
      </c>
      <c r="H187" s="176">
        <v>0</v>
      </c>
      <c r="I187" s="223">
        <f t="shared" si="34"/>
        <v>0</v>
      </c>
      <c r="J187" s="224">
        <f t="shared" si="37"/>
        <v>13008864.529999999</v>
      </c>
      <c r="K187" s="224">
        <f t="shared" si="38"/>
        <v>7936990.4799999995</v>
      </c>
      <c r="L187" s="162">
        <f t="shared" ref="L187:L193" si="39">IF(J187=0,0,K187/J187*100)</f>
        <v>61.012169522530954</v>
      </c>
    </row>
    <row r="188" spans="1:12" ht="40.15" customHeight="1">
      <c r="A188" s="225" t="s">
        <v>331</v>
      </c>
      <c r="B188" s="226" t="s">
        <v>42</v>
      </c>
      <c r="C188" s="250">
        <v>1973000</v>
      </c>
      <c r="D188" s="250">
        <v>1776598.6800000002</v>
      </c>
      <c r="E188" s="223">
        <f t="shared" si="32"/>
        <v>90.045548910288915</v>
      </c>
      <c r="F188" s="176">
        <v>0</v>
      </c>
      <c r="G188" s="176">
        <v>0</v>
      </c>
      <c r="H188" s="176">
        <v>0</v>
      </c>
      <c r="I188" s="223">
        <f t="shared" si="34"/>
        <v>0</v>
      </c>
      <c r="J188" s="224">
        <f t="shared" si="37"/>
        <v>1973000</v>
      </c>
      <c r="K188" s="224">
        <f t="shared" si="38"/>
        <v>1776598.6800000002</v>
      </c>
      <c r="L188" s="162">
        <f t="shared" si="39"/>
        <v>90.045548910288915</v>
      </c>
    </row>
    <row r="189" spans="1:12" ht="40.15" customHeight="1">
      <c r="A189" s="225" t="s">
        <v>535</v>
      </c>
      <c r="B189" s="227" t="s">
        <v>418</v>
      </c>
      <c r="C189" s="250">
        <v>964297</v>
      </c>
      <c r="D189" s="250">
        <v>962297.2</v>
      </c>
      <c r="E189" s="223">
        <f t="shared" si="32"/>
        <v>99.792615760497014</v>
      </c>
      <c r="F189" s="176">
        <v>0</v>
      </c>
      <c r="G189" s="176">
        <v>0</v>
      </c>
      <c r="H189" s="176">
        <v>0</v>
      </c>
      <c r="I189" s="223">
        <f t="shared" si="34"/>
        <v>0</v>
      </c>
      <c r="J189" s="224">
        <f t="shared" si="37"/>
        <v>964297</v>
      </c>
      <c r="K189" s="224">
        <f t="shared" si="38"/>
        <v>962297.2</v>
      </c>
      <c r="L189" s="162">
        <f t="shared" si="39"/>
        <v>99.792615760497014</v>
      </c>
    </row>
    <row r="190" spans="1:12" ht="31.9" customHeight="1">
      <c r="A190" s="225" t="s">
        <v>129</v>
      </c>
      <c r="B190" s="226" t="s">
        <v>528</v>
      </c>
      <c r="C190" s="250">
        <v>869300</v>
      </c>
      <c r="D190" s="250">
        <v>729592.35000000009</v>
      </c>
      <c r="E190" s="223">
        <f t="shared" si="32"/>
        <v>83.928718509145298</v>
      </c>
      <c r="F190" s="176">
        <v>0</v>
      </c>
      <c r="G190" s="176">
        <v>0</v>
      </c>
      <c r="H190" s="176">
        <v>0</v>
      </c>
      <c r="I190" s="223">
        <f t="shared" si="34"/>
        <v>0</v>
      </c>
      <c r="J190" s="224">
        <f t="shared" si="37"/>
        <v>869300</v>
      </c>
      <c r="K190" s="224">
        <f t="shared" si="38"/>
        <v>729592.35000000009</v>
      </c>
      <c r="L190" s="162">
        <f t="shared" si="39"/>
        <v>83.928718509145298</v>
      </c>
    </row>
    <row r="191" spans="1:12" ht="67.900000000000006" customHeight="1">
      <c r="A191" s="225" t="s">
        <v>609</v>
      </c>
      <c r="B191" s="226" t="s">
        <v>282</v>
      </c>
      <c r="C191" s="250">
        <v>4075000</v>
      </c>
      <c r="D191" s="250">
        <v>3924748.21</v>
      </c>
      <c r="E191" s="223">
        <f t="shared" si="32"/>
        <v>96.312839509202448</v>
      </c>
      <c r="F191" s="176">
        <v>3500000</v>
      </c>
      <c r="G191" s="176">
        <v>3500000</v>
      </c>
      <c r="H191" s="176">
        <v>760350</v>
      </c>
      <c r="I191" s="223">
        <f t="shared" si="34"/>
        <v>21.724285714285717</v>
      </c>
      <c r="J191" s="224">
        <f t="shared" si="37"/>
        <v>7575000</v>
      </c>
      <c r="K191" s="224">
        <f t="shared" si="38"/>
        <v>4685098.21</v>
      </c>
      <c r="L191" s="162">
        <f t="shared" si="39"/>
        <v>61.849481320132014</v>
      </c>
    </row>
    <row r="192" spans="1:12" ht="50.25" customHeight="1">
      <c r="A192" s="225" t="s">
        <v>634</v>
      </c>
      <c r="B192" s="226" t="s">
        <v>688</v>
      </c>
      <c r="C192" s="216">
        <v>0</v>
      </c>
      <c r="D192" s="216">
        <v>0</v>
      </c>
      <c r="E192" s="223">
        <f t="shared" si="32"/>
        <v>0</v>
      </c>
      <c r="F192" s="176">
        <v>8000000</v>
      </c>
      <c r="G192" s="176">
        <v>8000000</v>
      </c>
      <c r="H192" s="176">
        <v>8000000</v>
      </c>
      <c r="I192" s="223">
        <f>IF(G192=0,0,H192/G192*100)</f>
        <v>100</v>
      </c>
      <c r="J192" s="224">
        <f t="shared" si="37"/>
        <v>8000000</v>
      </c>
      <c r="K192" s="224">
        <f t="shared" si="38"/>
        <v>8000000</v>
      </c>
      <c r="L192" s="162">
        <f t="shared" si="39"/>
        <v>100</v>
      </c>
    </row>
    <row r="193" spans="1:12" ht="64.5" customHeight="1">
      <c r="A193" s="225" t="s">
        <v>635</v>
      </c>
      <c r="B193" s="135" t="s">
        <v>664</v>
      </c>
      <c r="C193" s="216">
        <v>5765900</v>
      </c>
      <c r="D193" s="216">
        <v>5765900</v>
      </c>
      <c r="E193" s="223">
        <f t="shared" si="32"/>
        <v>100</v>
      </c>
      <c r="F193" s="176">
        <v>264200</v>
      </c>
      <c r="G193" s="176">
        <v>264200</v>
      </c>
      <c r="H193" s="176">
        <v>264200</v>
      </c>
      <c r="I193" s="223">
        <f>IF(G193=0,0,H193/G193*100)</f>
        <v>100</v>
      </c>
      <c r="J193" s="224">
        <f t="shared" si="37"/>
        <v>6030100</v>
      </c>
      <c r="K193" s="224">
        <f t="shared" si="38"/>
        <v>6030100</v>
      </c>
      <c r="L193" s="162">
        <f t="shared" si="39"/>
        <v>100</v>
      </c>
    </row>
    <row r="194" spans="1:12" s="23" customFormat="1" ht="57" customHeight="1">
      <c r="A194" s="220" t="s">
        <v>347</v>
      </c>
      <c r="B194" s="136" t="s">
        <v>432</v>
      </c>
      <c r="C194" s="75">
        <f>C195+C197+C196</f>
        <v>2666500</v>
      </c>
      <c r="D194" s="75">
        <f>D195+D197+D196</f>
        <v>2666500</v>
      </c>
      <c r="E194" s="221">
        <f t="shared" si="32"/>
        <v>100</v>
      </c>
      <c r="F194" s="75">
        <f>F195+F197+F196</f>
        <v>8846000</v>
      </c>
      <c r="G194" s="75">
        <f>G195+G197+G196</f>
        <v>8846000</v>
      </c>
      <c r="H194" s="75">
        <f>H195+H197+H196</f>
        <v>1483010.67</v>
      </c>
      <c r="I194" s="223">
        <f t="shared" si="34"/>
        <v>16.764760004521818</v>
      </c>
      <c r="J194" s="75">
        <f>J195+J197+J196</f>
        <v>11512500</v>
      </c>
      <c r="K194" s="75">
        <f>K195+K197+K196</f>
        <v>4149510.67</v>
      </c>
      <c r="L194" s="222">
        <f t="shared" ref="L194:L202" si="40">IF(J194=0,0,K194/J194*100)</f>
        <v>36.043523735070579</v>
      </c>
    </row>
    <row r="195" spans="1:12" ht="45" customHeight="1">
      <c r="A195" s="225" t="s">
        <v>348</v>
      </c>
      <c r="B195" s="226" t="s">
        <v>529</v>
      </c>
      <c r="C195" s="76"/>
      <c r="D195" s="76"/>
      <c r="E195" s="223">
        <f t="shared" si="32"/>
        <v>0</v>
      </c>
      <c r="F195" s="176">
        <v>7658000</v>
      </c>
      <c r="G195" s="176">
        <v>7658000</v>
      </c>
      <c r="H195" s="176">
        <v>339360</v>
      </c>
      <c r="I195" s="223">
        <f t="shared" si="34"/>
        <v>4.4314442413162709</v>
      </c>
      <c r="J195" s="224">
        <f t="shared" ref="J195:K197" si="41">C195+G195</f>
        <v>7658000</v>
      </c>
      <c r="K195" s="224">
        <f t="shared" si="41"/>
        <v>339360</v>
      </c>
      <c r="L195" s="162">
        <f t="shared" si="40"/>
        <v>4.4314442413162709</v>
      </c>
    </row>
    <row r="196" spans="1:12" ht="45" customHeight="1">
      <c r="A196" s="225" t="s">
        <v>818</v>
      </c>
      <c r="B196" s="226" t="s">
        <v>819</v>
      </c>
      <c r="C196" s="76"/>
      <c r="D196" s="76"/>
      <c r="E196" s="223">
        <f t="shared" si="32"/>
        <v>0</v>
      </c>
      <c r="F196" s="176">
        <v>1188000</v>
      </c>
      <c r="G196" s="176">
        <v>1188000</v>
      </c>
      <c r="H196" s="176">
        <v>1143650.67</v>
      </c>
      <c r="I196" s="223">
        <f t="shared" si="34"/>
        <v>96.266891414141412</v>
      </c>
      <c r="J196" s="224">
        <f t="shared" si="41"/>
        <v>1188000</v>
      </c>
      <c r="K196" s="224">
        <f t="shared" si="41"/>
        <v>1143650.67</v>
      </c>
      <c r="L196" s="162">
        <f>IF(J196=0,0,K196/J196*100)</f>
        <v>96.266891414141412</v>
      </c>
    </row>
    <row r="197" spans="1:12" ht="66" customHeight="1">
      <c r="A197" s="225" t="s">
        <v>636</v>
      </c>
      <c r="B197" s="135" t="s">
        <v>664</v>
      </c>
      <c r="C197" s="76">
        <v>2666500</v>
      </c>
      <c r="D197" s="76">
        <v>2666500</v>
      </c>
      <c r="E197" s="223">
        <f t="shared" si="32"/>
        <v>100</v>
      </c>
      <c r="F197" s="176">
        <v>0</v>
      </c>
      <c r="G197" s="176">
        <v>0</v>
      </c>
      <c r="H197" s="176">
        <v>0</v>
      </c>
      <c r="I197" s="223">
        <f>IF(G197=0,0,H197/G197*100)</f>
        <v>0</v>
      </c>
      <c r="J197" s="224">
        <f t="shared" si="41"/>
        <v>2666500</v>
      </c>
      <c r="K197" s="224">
        <f t="shared" si="41"/>
        <v>2666500</v>
      </c>
      <c r="L197" s="162">
        <f>IF(J197=0,0,K197/J197*100)</f>
        <v>100</v>
      </c>
    </row>
    <row r="198" spans="1:12" s="23" customFormat="1" ht="58.9" customHeight="1">
      <c r="A198" s="220" t="s">
        <v>349</v>
      </c>
      <c r="B198" s="136" t="s">
        <v>607</v>
      </c>
      <c r="C198" s="75">
        <f>SUM(C199:C201)</f>
        <v>59697652</v>
      </c>
      <c r="D198" s="75">
        <f>SUM(D199:D201)</f>
        <v>55783549.010000005</v>
      </c>
      <c r="E198" s="223">
        <f t="shared" si="32"/>
        <v>93.443455715812746</v>
      </c>
      <c r="F198" s="75">
        <f>SUM(F199:F201)</f>
        <v>80455648</v>
      </c>
      <c r="G198" s="75">
        <f>SUM(G199:G201)</f>
        <v>80473648</v>
      </c>
      <c r="H198" s="75">
        <f>SUM(H199:H201)</f>
        <v>64953406.439999998</v>
      </c>
      <c r="I198" s="223">
        <f t="shared" si="34"/>
        <v>80.713883431753956</v>
      </c>
      <c r="J198" s="75">
        <f>SUM(J199:J201)</f>
        <v>140171300</v>
      </c>
      <c r="K198" s="75">
        <f>SUM(K199:K201)</f>
        <v>120736955.45000002</v>
      </c>
      <c r="L198" s="222">
        <f t="shared" si="40"/>
        <v>86.135289784713436</v>
      </c>
    </row>
    <row r="199" spans="1:12" ht="43.15" customHeight="1">
      <c r="A199" s="225" t="s">
        <v>350</v>
      </c>
      <c r="B199" s="226" t="s">
        <v>0</v>
      </c>
      <c r="C199" s="250">
        <v>24182000</v>
      </c>
      <c r="D199" s="250">
        <v>20515983.210000001</v>
      </c>
      <c r="E199" s="223">
        <f t="shared" si="32"/>
        <v>84.839894177487395</v>
      </c>
      <c r="F199" s="216">
        <v>3500000</v>
      </c>
      <c r="G199" s="216">
        <v>3500000</v>
      </c>
      <c r="H199" s="216">
        <v>1507767.12</v>
      </c>
      <c r="I199" s="223">
        <f t="shared" si="34"/>
        <v>43.07906057142857</v>
      </c>
      <c r="J199" s="224">
        <f t="shared" ref="J199:K201" si="42">C199+G199</f>
        <v>27682000</v>
      </c>
      <c r="K199" s="224">
        <f t="shared" si="42"/>
        <v>22023750.330000002</v>
      </c>
      <c r="L199" s="162">
        <f t="shared" si="40"/>
        <v>79.559823459287628</v>
      </c>
    </row>
    <row r="200" spans="1:12" ht="27" customHeight="1">
      <c r="A200" s="225" t="s">
        <v>419</v>
      </c>
      <c r="B200" s="143" t="s">
        <v>51</v>
      </c>
      <c r="C200" s="250">
        <v>12900500</v>
      </c>
      <c r="D200" s="250">
        <v>12728091.860000001</v>
      </c>
      <c r="E200" s="223">
        <f t="shared" si="32"/>
        <v>98.663554590907339</v>
      </c>
      <c r="F200" s="216">
        <v>1500000</v>
      </c>
      <c r="G200" s="216">
        <v>1518000</v>
      </c>
      <c r="H200" s="216">
        <v>1517052</v>
      </c>
      <c r="I200" s="223">
        <f t="shared" si="34"/>
        <v>99.937549407114616</v>
      </c>
      <c r="J200" s="224">
        <f t="shared" si="42"/>
        <v>14418500</v>
      </c>
      <c r="K200" s="224">
        <f t="shared" si="42"/>
        <v>14245143.860000001</v>
      </c>
      <c r="L200" s="162">
        <f t="shared" si="40"/>
        <v>98.797682560599242</v>
      </c>
    </row>
    <row r="201" spans="1:12" ht="61.9" customHeight="1">
      <c r="A201" s="225" t="s">
        <v>637</v>
      </c>
      <c r="B201" s="135" t="s">
        <v>664</v>
      </c>
      <c r="C201" s="250">
        <v>22615152</v>
      </c>
      <c r="D201" s="250">
        <v>22539473.940000001</v>
      </c>
      <c r="E201" s="223">
        <f t="shared" si="32"/>
        <v>99.665365680495981</v>
      </c>
      <c r="F201" s="216">
        <v>75455648</v>
      </c>
      <c r="G201" s="216">
        <v>75455648</v>
      </c>
      <c r="H201" s="216">
        <v>61928587.32</v>
      </c>
      <c r="I201" s="223">
        <f t="shared" si="34"/>
        <v>82.072832135773325</v>
      </c>
      <c r="J201" s="224">
        <f t="shared" si="42"/>
        <v>98070800</v>
      </c>
      <c r="K201" s="224">
        <f t="shared" si="42"/>
        <v>84468061.260000005</v>
      </c>
      <c r="L201" s="162">
        <f>IF(J201=0,0,K201/J201*100)</f>
        <v>86.129674949118396</v>
      </c>
    </row>
    <row r="202" spans="1:12" s="23" customFormat="1" ht="40.9" customHeight="1">
      <c r="A202" s="220" t="s">
        <v>351</v>
      </c>
      <c r="B202" s="136" t="s">
        <v>433</v>
      </c>
      <c r="C202" s="75">
        <f>SUM(C203:C210)</f>
        <v>92801137</v>
      </c>
      <c r="D202" s="75">
        <f>SUM(D203:D210)</f>
        <v>91386802.030000001</v>
      </c>
      <c r="E202" s="223">
        <f t="shared" si="32"/>
        <v>98.475950817283632</v>
      </c>
      <c r="F202" s="75">
        <f>SUM(F203:F210)</f>
        <v>6114408</v>
      </c>
      <c r="G202" s="75">
        <f>SUM(G203:G210)</f>
        <v>6114408</v>
      </c>
      <c r="H202" s="75">
        <f>SUM(H203:H210)</f>
        <v>5638042.8199999994</v>
      </c>
      <c r="I202" s="223">
        <f t="shared" si="34"/>
        <v>92.209136518204204</v>
      </c>
      <c r="J202" s="75">
        <f>SUM(J203:J210)</f>
        <v>98915545</v>
      </c>
      <c r="K202" s="75">
        <f>SUM(K203:K210)</f>
        <v>97024844.850000009</v>
      </c>
      <c r="L202" s="222">
        <f t="shared" si="40"/>
        <v>98.088571265517473</v>
      </c>
    </row>
    <row r="203" spans="1:12" s="23" customFormat="1" ht="35.25" customHeight="1">
      <c r="A203" s="225" t="s">
        <v>599</v>
      </c>
      <c r="B203" s="173" t="s">
        <v>600</v>
      </c>
      <c r="C203" s="242">
        <v>186619</v>
      </c>
      <c r="D203" s="242">
        <v>0</v>
      </c>
      <c r="E203" s="223">
        <f t="shared" si="32"/>
        <v>0</v>
      </c>
      <c r="F203" s="242">
        <v>0</v>
      </c>
      <c r="G203" s="242">
        <v>0</v>
      </c>
      <c r="H203" s="242">
        <v>0</v>
      </c>
      <c r="I203" s="223">
        <f t="shared" si="34"/>
        <v>0</v>
      </c>
      <c r="J203" s="224">
        <f t="shared" ref="J203:K210" si="43">C203+G203</f>
        <v>186619</v>
      </c>
      <c r="K203" s="224">
        <f t="shared" si="43"/>
        <v>0</v>
      </c>
      <c r="L203" s="162">
        <f t="shared" ref="L203:L219" si="44">IF(J203=0,0,K203/J203*100)</f>
        <v>0</v>
      </c>
    </row>
    <row r="204" spans="1:12" ht="102.6" customHeight="1">
      <c r="A204" s="225" t="s">
        <v>352</v>
      </c>
      <c r="B204" s="226" t="s">
        <v>384</v>
      </c>
      <c r="C204" s="176">
        <v>67207800</v>
      </c>
      <c r="D204" s="176">
        <v>67207800</v>
      </c>
      <c r="E204" s="223">
        <f t="shared" si="32"/>
        <v>100</v>
      </c>
      <c r="F204" s="224">
        <v>0</v>
      </c>
      <c r="G204" s="224">
        <v>0</v>
      </c>
      <c r="H204" s="224">
        <v>0</v>
      </c>
      <c r="I204" s="223">
        <f t="shared" si="34"/>
        <v>0</v>
      </c>
      <c r="J204" s="224">
        <f t="shared" si="43"/>
        <v>67207800</v>
      </c>
      <c r="K204" s="224">
        <f t="shared" si="43"/>
        <v>67207800</v>
      </c>
      <c r="L204" s="162">
        <f t="shared" si="44"/>
        <v>100</v>
      </c>
    </row>
    <row r="205" spans="1:12" ht="29.45" customHeight="1">
      <c r="A205" s="225" t="s">
        <v>326</v>
      </c>
      <c r="B205" s="226" t="s">
        <v>327</v>
      </c>
      <c r="C205" s="176">
        <v>11714625</v>
      </c>
      <c r="D205" s="176">
        <v>11714625</v>
      </c>
      <c r="E205" s="223">
        <f t="shared" si="32"/>
        <v>100</v>
      </c>
      <c r="F205" s="76">
        <v>0</v>
      </c>
      <c r="G205" s="224">
        <v>0</v>
      </c>
      <c r="H205" s="224">
        <v>0</v>
      </c>
      <c r="I205" s="223">
        <f t="shared" si="34"/>
        <v>0</v>
      </c>
      <c r="J205" s="224">
        <f t="shared" si="43"/>
        <v>11714625</v>
      </c>
      <c r="K205" s="224">
        <f t="shared" si="43"/>
        <v>11714625</v>
      </c>
      <c r="L205" s="162">
        <f t="shared" si="44"/>
        <v>100</v>
      </c>
    </row>
    <row r="206" spans="1:12" ht="133.15" customHeight="1">
      <c r="A206" s="225" t="s">
        <v>848</v>
      </c>
      <c r="B206" s="226" t="s">
        <v>849</v>
      </c>
      <c r="C206" s="176">
        <v>1146801</v>
      </c>
      <c r="D206" s="176">
        <v>0</v>
      </c>
      <c r="E206" s="223">
        <f t="shared" si="32"/>
        <v>0</v>
      </c>
      <c r="F206" s="76">
        <v>0</v>
      </c>
      <c r="G206" s="224">
        <v>0</v>
      </c>
      <c r="H206" s="224">
        <v>0</v>
      </c>
      <c r="I206" s="223">
        <f>IF(G206=0,0,H206/G206*100)</f>
        <v>0</v>
      </c>
      <c r="J206" s="224">
        <f>C206+G206</f>
        <v>1146801</v>
      </c>
      <c r="K206" s="224">
        <f>D206+H206</f>
        <v>0</v>
      </c>
      <c r="L206" s="162">
        <f>IF(J206=0,0,K206/J206*100)</f>
        <v>0</v>
      </c>
    </row>
    <row r="207" spans="1:12" ht="31.5">
      <c r="A207" s="225" t="s">
        <v>695</v>
      </c>
      <c r="B207" s="226" t="s">
        <v>688</v>
      </c>
      <c r="C207" s="176">
        <v>0</v>
      </c>
      <c r="D207" s="176">
        <v>0</v>
      </c>
      <c r="E207" s="223">
        <f t="shared" si="32"/>
        <v>0</v>
      </c>
      <c r="F207" s="76">
        <v>1200000</v>
      </c>
      <c r="G207" s="76">
        <v>1200000</v>
      </c>
      <c r="H207" s="224">
        <v>1000000</v>
      </c>
      <c r="I207" s="223">
        <f>IF(G207=0,0,H207/G207*100)</f>
        <v>83.333333333333343</v>
      </c>
      <c r="J207" s="224">
        <f t="shared" si="43"/>
        <v>1200000</v>
      </c>
      <c r="K207" s="224">
        <f t="shared" si="43"/>
        <v>1000000</v>
      </c>
      <c r="L207" s="162">
        <f>IF(J207=0,0,K207/J207*100)</f>
        <v>83.333333333333343</v>
      </c>
    </row>
    <row r="208" spans="1:12" ht="42.6" customHeight="1">
      <c r="A208" s="225" t="s">
        <v>696</v>
      </c>
      <c r="B208" s="226" t="s">
        <v>699</v>
      </c>
      <c r="C208" s="176">
        <v>0</v>
      </c>
      <c r="D208" s="176">
        <v>0</v>
      </c>
      <c r="E208" s="223">
        <f t="shared" si="32"/>
        <v>0</v>
      </c>
      <c r="F208" s="76">
        <v>1500000</v>
      </c>
      <c r="G208" s="76">
        <v>1500000</v>
      </c>
      <c r="H208" s="224">
        <v>1443588.84</v>
      </c>
      <c r="I208" s="223">
        <f>IF(G208=0,0,H208/G208*100)</f>
        <v>96.239256000000012</v>
      </c>
      <c r="J208" s="224">
        <f t="shared" si="43"/>
        <v>1500000</v>
      </c>
      <c r="K208" s="224">
        <f t="shared" si="43"/>
        <v>1443588.84</v>
      </c>
      <c r="L208" s="162">
        <f>IF(J208=0,0,K208/J208*100)</f>
        <v>96.239256000000012</v>
      </c>
    </row>
    <row r="209" spans="1:12" ht="29.45" customHeight="1">
      <c r="A209" s="225" t="s">
        <v>697</v>
      </c>
      <c r="B209" s="226" t="s">
        <v>103</v>
      </c>
      <c r="C209" s="176">
        <v>5150000</v>
      </c>
      <c r="D209" s="176">
        <v>5069085.03</v>
      </c>
      <c r="E209" s="223">
        <f t="shared" si="32"/>
        <v>98.428835533980589</v>
      </c>
      <c r="F209" s="76">
        <v>2880000</v>
      </c>
      <c r="G209" s="76">
        <v>2880000</v>
      </c>
      <c r="H209" s="224">
        <v>2660046.61</v>
      </c>
      <c r="I209" s="223">
        <f>IF(G209=0,0,H209/G209*100)</f>
        <v>92.36272951388888</v>
      </c>
      <c r="J209" s="224">
        <f t="shared" si="43"/>
        <v>8030000</v>
      </c>
      <c r="K209" s="224">
        <f t="shared" si="43"/>
        <v>7729131.6400000006</v>
      </c>
      <c r="L209" s="162">
        <f>IF(J209=0,0,K209/J209*100)</f>
        <v>96.253196014943967</v>
      </c>
    </row>
    <row r="210" spans="1:12" ht="63" customHeight="1">
      <c r="A210" s="225" t="s">
        <v>353</v>
      </c>
      <c r="B210" s="226" t="s">
        <v>664</v>
      </c>
      <c r="C210" s="176">
        <v>7395292</v>
      </c>
      <c r="D210" s="176">
        <v>7395292</v>
      </c>
      <c r="E210" s="223">
        <f t="shared" si="32"/>
        <v>100</v>
      </c>
      <c r="F210" s="76">
        <v>534408</v>
      </c>
      <c r="G210" s="76">
        <v>534408</v>
      </c>
      <c r="H210" s="224">
        <v>534407.37</v>
      </c>
      <c r="I210" s="223">
        <f>IF(G210=0,0,H210/G210*100)</f>
        <v>99.999882112543219</v>
      </c>
      <c r="J210" s="224">
        <f t="shared" si="43"/>
        <v>7929700</v>
      </c>
      <c r="K210" s="224">
        <f t="shared" si="43"/>
        <v>7929699.3700000001</v>
      </c>
      <c r="L210" s="162">
        <f>IF(J210=0,0,K210/J210*100)</f>
        <v>99.999992055184933</v>
      </c>
    </row>
    <row r="211" spans="1:12" ht="63" customHeight="1">
      <c r="A211" s="220" t="s">
        <v>601</v>
      </c>
      <c r="B211" s="244" t="s">
        <v>608</v>
      </c>
      <c r="C211" s="245">
        <f>SUM(C212:C218)</f>
        <v>180160783</v>
      </c>
      <c r="D211" s="245">
        <f>SUM(D212:D218)</f>
        <v>172578158.28000003</v>
      </c>
      <c r="E211" s="223">
        <f t="shared" si="32"/>
        <v>95.791190183714974</v>
      </c>
      <c r="F211" s="245">
        <f>SUM(F212:F218)</f>
        <v>1312000</v>
      </c>
      <c r="G211" s="245">
        <f>SUM(G212:G218)</f>
        <v>1361915</v>
      </c>
      <c r="H211" s="245">
        <f>SUM(H212:H218)</f>
        <v>1361915</v>
      </c>
      <c r="I211" s="223"/>
      <c r="J211" s="245">
        <f>SUM(J212:J218)</f>
        <v>181522698</v>
      </c>
      <c r="K211" s="245">
        <f>SUM(K212:K218)</f>
        <v>173940073.28000003</v>
      </c>
      <c r="L211" s="162">
        <f t="shared" si="44"/>
        <v>95.822767729025287</v>
      </c>
    </row>
    <row r="212" spans="1:12" ht="49.15" customHeight="1">
      <c r="A212" s="243" t="s">
        <v>602</v>
      </c>
      <c r="B212" s="173" t="s">
        <v>605</v>
      </c>
      <c r="C212" s="250">
        <v>56559200</v>
      </c>
      <c r="D212" s="250">
        <v>56552939.799999997</v>
      </c>
      <c r="E212" s="223">
        <f t="shared" si="32"/>
        <v>99.988931597335167</v>
      </c>
      <c r="F212" s="76">
        <v>0</v>
      </c>
      <c r="G212" s="224">
        <v>0</v>
      </c>
      <c r="H212" s="224">
        <v>0</v>
      </c>
      <c r="I212" s="223">
        <f t="shared" ref="I212:I218" si="45">IF(G212=0,0,H212/G212*100)</f>
        <v>0</v>
      </c>
      <c r="J212" s="224">
        <f t="shared" ref="J212:K214" si="46">C212+G212</f>
        <v>56559200</v>
      </c>
      <c r="K212" s="224">
        <f t="shared" si="46"/>
        <v>56552939.799999997</v>
      </c>
      <c r="L212" s="162">
        <f t="shared" si="44"/>
        <v>99.988931597335167</v>
      </c>
    </row>
    <row r="213" spans="1:12" ht="97.15" customHeight="1">
      <c r="A213" s="243" t="s">
        <v>603</v>
      </c>
      <c r="B213" s="173" t="s">
        <v>606</v>
      </c>
      <c r="C213" s="250">
        <v>23338100</v>
      </c>
      <c r="D213" s="250">
        <v>17646011.890000001</v>
      </c>
      <c r="E213" s="223">
        <f t="shared" si="32"/>
        <v>75.610319134805323</v>
      </c>
      <c r="F213" s="76">
        <v>0</v>
      </c>
      <c r="G213" s="224">
        <v>0</v>
      </c>
      <c r="H213" s="224">
        <v>0</v>
      </c>
      <c r="I213" s="223">
        <f t="shared" si="45"/>
        <v>0</v>
      </c>
      <c r="J213" s="224">
        <f t="shared" si="46"/>
        <v>23338100</v>
      </c>
      <c r="K213" s="224">
        <f t="shared" si="46"/>
        <v>17646011.890000001</v>
      </c>
      <c r="L213" s="162">
        <f t="shared" si="44"/>
        <v>75.610319134805323</v>
      </c>
    </row>
    <row r="214" spans="1:12" ht="82.15" customHeight="1">
      <c r="A214" s="243" t="s">
        <v>604</v>
      </c>
      <c r="B214" s="173" t="s">
        <v>593</v>
      </c>
      <c r="C214" s="250">
        <v>14789123</v>
      </c>
      <c r="D214" s="250">
        <v>13351527.540000001</v>
      </c>
      <c r="E214" s="223">
        <f t="shared" si="32"/>
        <v>90.279373158232573</v>
      </c>
      <c r="F214" s="76">
        <v>0</v>
      </c>
      <c r="G214" s="224">
        <v>49915</v>
      </c>
      <c r="H214" s="224">
        <v>49915</v>
      </c>
      <c r="I214" s="223">
        <f t="shared" si="45"/>
        <v>100</v>
      </c>
      <c r="J214" s="224">
        <f t="shared" si="46"/>
        <v>14839038</v>
      </c>
      <c r="K214" s="224">
        <f t="shared" si="46"/>
        <v>13401442.540000001</v>
      </c>
      <c r="L214" s="162">
        <f t="shared" si="44"/>
        <v>90.312071038567325</v>
      </c>
    </row>
    <row r="215" spans="1:12" ht="148.15" customHeight="1">
      <c r="A215" s="269">
        <v>5119245</v>
      </c>
      <c r="B215" s="173" t="s">
        <v>654</v>
      </c>
      <c r="C215" s="250">
        <v>248567</v>
      </c>
      <c r="D215" s="250">
        <v>225641.15</v>
      </c>
      <c r="E215" s="223">
        <f t="shared" si="32"/>
        <v>90.776792575040133</v>
      </c>
      <c r="F215" s="76">
        <v>0</v>
      </c>
      <c r="G215" s="224">
        <v>0</v>
      </c>
      <c r="H215" s="224">
        <v>0</v>
      </c>
      <c r="I215" s="223">
        <f t="shared" si="45"/>
        <v>0</v>
      </c>
      <c r="J215" s="224">
        <f t="shared" ref="J215:K218" si="47">C215+G215</f>
        <v>248567</v>
      </c>
      <c r="K215" s="224">
        <f t="shared" si="47"/>
        <v>225641.15</v>
      </c>
      <c r="L215" s="162">
        <f>IF(J215=0,0,K215/J215*100)</f>
        <v>90.776792575040133</v>
      </c>
    </row>
    <row r="216" spans="1:12" ht="409.5">
      <c r="A216" s="269" t="s">
        <v>698</v>
      </c>
      <c r="B216" s="173" t="s">
        <v>700</v>
      </c>
      <c r="C216" s="250">
        <v>81347193</v>
      </c>
      <c r="D216" s="250">
        <v>80923437.900000006</v>
      </c>
      <c r="E216" s="223">
        <f>IF(C216=0,0,D216/C216*100)</f>
        <v>99.479078399177226</v>
      </c>
      <c r="F216" s="76">
        <v>0</v>
      </c>
      <c r="G216" s="224">
        <v>0</v>
      </c>
      <c r="H216" s="224">
        <v>0</v>
      </c>
      <c r="I216" s="223">
        <f t="shared" si="45"/>
        <v>0</v>
      </c>
      <c r="J216" s="224">
        <f t="shared" si="47"/>
        <v>81347193</v>
      </c>
      <c r="K216" s="224">
        <f t="shared" si="47"/>
        <v>80923437.900000006</v>
      </c>
      <c r="L216" s="162">
        <f>IF(J216=0,0,K216/J216*100)</f>
        <v>99.479078399177226</v>
      </c>
    </row>
    <row r="217" spans="1:12" ht="40.9" customHeight="1">
      <c r="A217" s="269" t="s">
        <v>820</v>
      </c>
      <c r="B217" s="173" t="s">
        <v>688</v>
      </c>
      <c r="C217" s="250">
        <v>0</v>
      </c>
      <c r="D217" s="250">
        <v>0</v>
      </c>
      <c r="E217" s="223">
        <f>IF(C217=0,0,D217/C217*100)</f>
        <v>0</v>
      </c>
      <c r="F217" s="76">
        <v>1000000</v>
      </c>
      <c r="G217" s="224">
        <v>1000000</v>
      </c>
      <c r="H217" s="224">
        <v>1000000</v>
      </c>
      <c r="I217" s="223">
        <f t="shared" si="45"/>
        <v>100</v>
      </c>
      <c r="J217" s="224">
        <f>C217+G217</f>
        <v>1000000</v>
      </c>
      <c r="K217" s="224">
        <f>D217+H217</f>
        <v>1000000</v>
      </c>
      <c r="L217" s="162">
        <f>IF(J217=0,0,K217/J217*100)</f>
        <v>100</v>
      </c>
    </row>
    <row r="218" spans="1:12" ht="52.15" customHeight="1">
      <c r="A218" s="269" t="s">
        <v>641</v>
      </c>
      <c r="B218" s="173" t="s">
        <v>664</v>
      </c>
      <c r="C218" s="250">
        <v>3878600</v>
      </c>
      <c r="D218" s="250">
        <v>3878600</v>
      </c>
      <c r="E218" s="223">
        <f>IF(C218=0,0,D218/C218*100)</f>
        <v>100</v>
      </c>
      <c r="F218" s="76">
        <v>312000</v>
      </c>
      <c r="G218" s="224">
        <v>312000</v>
      </c>
      <c r="H218" s="224">
        <v>312000</v>
      </c>
      <c r="I218" s="223">
        <f t="shared" si="45"/>
        <v>100</v>
      </c>
      <c r="J218" s="224">
        <f t="shared" si="47"/>
        <v>4190600</v>
      </c>
      <c r="K218" s="224">
        <f t="shared" si="47"/>
        <v>4190600</v>
      </c>
      <c r="L218" s="162">
        <f>IF(J218=0,0,K218/J218*100)</f>
        <v>100</v>
      </c>
    </row>
    <row r="219" spans="1:12" s="23" customFormat="1" ht="30.6" customHeight="1">
      <c r="A219" s="246"/>
      <c r="B219" s="247" t="s">
        <v>401</v>
      </c>
      <c r="C219" s="75">
        <f>C10+C28+C35+C89+C109+C127+C133+C145+C149+C154+C157+C166+C171+C176+C179+C182+C185+C194+C198+C202+C211</f>
        <v>2581349995.5300002</v>
      </c>
      <c r="D219" s="75">
        <f>D10+D28+D35+D89+D109+D127+D133+D145+D149+D154+D157+D166+D171+D176+D179+D182+D185+D194+D198+D202+D211</f>
        <v>2359484042.3300004</v>
      </c>
      <c r="E219" s="221">
        <f>IF(C219=0,0,D219/C219*100)</f>
        <v>91.40504179657178</v>
      </c>
      <c r="F219" s="75">
        <f>F10+F28+F35+F89+F109+F127+F133+F145+F149+F154+F157+F166+F171+F176+F179+F182+F185+F194+F198+F202+F211</f>
        <v>1032301141</v>
      </c>
      <c r="G219" s="75">
        <f>G10+G28+G35+G89+G109+G127+G133+G145+G149+G154+G157+G166+G171+G176+G179+G182+G185+G194+G198+G202+G211</f>
        <v>1203496918.9000001</v>
      </c>
      <c r="H219" s="75">
        <f>H10+H28+H35+H89+H109+H127+H133+H145+H149+H154+H157+H166+H171+H176+H179+H182+H185+H194+H198+H202+H211</f>
        <v>946469780.63</v>
      </c>
      <c r="I219" s="221">
        <f t="shared" si="34"/>
        <v>78.643307329367858</v>
      </c>
      <c r="J219" s="75">
        <f>J10+J28+J35+J89+J109+J127+J133+J145+J149+J154+J157+J166+J171+J176+J179+J182+J185+J194+J198+J202+J211</f>
        <v>3784846914.4300003</v>
      </c>
      <c r="K219" s="75">
        <f>K10+K28+K35+K89+K109+K127+K133+K145+K149+K154+K157+K166+K171+K176+K179+K182+K185+K194+K198+K202+K211</f>
        <v>3305953822.960001</v>
      </c>
      <c r="L219" s="222">
        <f t="shared" si="44"/>
        <v>87.347094815270196</v>
      </c>
    </row>
    <row r="220" spans="1:12">
      <c r="J220" s="272"/>
      <c r="K220" s="272"/>
    </row>
    <row r="221" spans="1:12">
      <c r="J221" s="272"/>
      <c r="K221" s="272"/>
    </row>
    <row r="222" spans="1:12">
      <c r="B222" s="210"/>
      <c r="C222" s="211"/>
      <c r="D222" s="211"/>
      <c r="E222" s="211"/>
      <c r="F222" s="212"/>
      <c r="G222" s="212"/>
      <c r="H222" s="211"/>
      <c r="I222" s="211"/>
      <c r="J222" s="212"/>
      <c r="K222" s="212"/>
    </row>
    <row r="223" spans="1:12" ht="18.75">
      <c r="B223" s="184"/>
      <c r="C223" s="211"/>
      <c r="D223" s="213"/>
      <c r="E223" s="213"/>
      <c r="F223" s="212"/>
      <c r="G223" s="212"/>
      <c r="H223" s="212"/>
      <c r="I223" s="211"/>
      <c r="J223" s="414"/>
      <c r="K223" s="414"/>
    </row>
    <row r="224" spans="1:12" ht="18.75">
      <c r="B224" s="400" t="s">
        <v>944</v>
      </c>
      <c r="G224" s="357"/>
      <c r="I224" s="402" t="s">
        <v>945</v>
      </c>
    </row>
  </sheetData>
  <customSheetViews>
    <customSheetView guid="{85DC9BB0-28A9-4114-8FF0-A0FEF2049BAC}" zeroValues="0">
      <pane xSplit="2" ySplit="6" topLeftCell="C193" activePane="bottomRight" state="frozen"/>
      <selection pane="bottomRight" activeCell="H199" sqref="H199"/>
      <pageMargins left="0.19685039370078741" right="0.23622047244094491" top="0.78740157480314965" bottom="0.43307086614173229" header="0" footer="0"/>
      <pageSetup paperSize="9" scale="67" orientation="landscape" r:id="rId1"/>
      <headerFooter alignWithMargins="0">
        <oddFooter>&amp;R&amp;P</oddFooter>
      </headerFooter>
    </customSheetView>
  </customSheetViews>
  <mergeCells count="18">
    <mergeCell ref="J223:K223"/>
    <mergeCell ref="A4:L4"/>
    <mergeCell ref="A5:L5"/>
    <mergeCell ref="A7:A9"/>
    <mergeCell ref="B7:B9"/>
    <mergeCell ref="C7:E7"/>
    <mergeCell ref="F7:I7"/>
    <mergeCell ref="J7:L7"/>
    <mergeCell ref="C8:C9"/>
    <mergeCell ref="D8:D9"/>
    <mergeCell ref="E8:E9"/>
    <mergeCell ref="J8:J9"/>
    <mergeCell ref="K8:K9"/>
    <mergeCell ref="L8:L9"/>
    <mergeCell ref="F8:F9"/>
    <mergeCell ref="G8:G9"/>
    <mergeCell ref="H8:H9"/>
    <mergeCell ref="I8:I9"/>
  </mergeCells>
  <phoneticPr fontId="0" type="noConversion"/>
  <conditionalFormatting sqref="B164 B211 B55:B68 B150:B152">
    <cfRule type="expression" dxfId="92" priority="396" stopIfTrue="1">
      <formula>XDO55=1</formula>
    </cfRule>
  </conditionalFormatting>
  <conditionalFormatting sqref="B122">
    <cfRule type="expression" dxfId="91" priority="386" stopIfTrue="1">
      <formula>XDO122=1</formula>
    </cfRule>
  </conditionalFormatting>
  <conditionalFormatting sqref="C130 C204:C211 D211 F199:F201 F53:F54 F56:F66 F76:F77 F79 F107:F108 F211 C87:C88 F84 C84:C85 F150:F153 C146:C148">
    <cfRule type="expression" dxfId="90" priority="349" stopIfTrue="1">
      <formula>XDO53=1</formula>
    </cfRule>
  </conditionalFormatting>
  <conditionalFormatting sqref="D130 D204:D210 H199:H201 D63:D66 H53:H54 H56:H66 H76:H77 H79 H107:H108 H84 D84:D88 H150:H153 D146:D148 D19">
    <cfRule type="expression" dxfId="89" priority="348" stopIfTrue="1">
      <formula>XDN19=1</formula>
    </cfRule>
  </conditionalFormatting>
  <conditionalFormatting sqref="F29:F34 F91 F110:F111 F135 F155:F156 F167:F170 F195:F197 F186:F193 F36 F40:F43 F46:F52 F55 F67:F75 F78 F80:F83 F85 F96 F115:F122 F124:F126 F137:F138 F144 F160:F165 F12:F16 F87:F88 F98:F105 F146:F148 F18:F27">
    <cfRule type="expression" dxfId="88" priority="345" stopIfTrue="1">
      <formula>XDO12=1</formula>
    </cfRule>
  </conditionalFormatting>
  <conditionalFormatting sqref="G29:G34 G36 G91 G110:G111 G135 G155:G156 G167:G170 G195:G197 G186:G193 G40:G43 G46:G52 G55 G67:G75 G78 G80:G83 G85 G96 G115:G122 G124:G126 G137:G138 G144 G160:G165 G12:G16 G87:G88 G98:G105 G146:G148 G18:G27">
    <cfRule type="expression" dxfId="87" priority="346" stopIfTrue="1">
      <formula>XDO12=1</formula>
    </cfRule>
  </conditionalFormatting>
  <conditionalFormatting sqref="H29:H34 H36 H91 H110:H111 H135 H155:H156 H167:H170 H195:H197 H186:H193 H40:H43 H46:H52 H55 H67:H75 H78 H80:H83 H85 H96 H115:H122 H124:H126 H137:H138 H144 H160:H165 H12:H16 H87:H88 H98:H105 H146:H148 H18:H27">
    <cfRule type="expression" dxfId="86" priority="347" stopIfTrue="1">
      <formula>XDO12=1</formula>
    </cfRule>
  </conditionalFormatting>
  <conditionalFormatting sqref="G199:G201 C63:C66 G53:G54 G56:G66 G76:G77 G79 G150:G153 C19">
    <cfRule type="expression" dxfId="85" priority="343" stopIfTrue="1">
      <formula>XDN19=1</formula>
    </cfRule>
  </conditionalFormatting>
  <conditionalFormatting sqref="F128">
    <cfRule type="expression" dxfId="84" priority="305" stopIfTrue="1">
      <formula>XDO128=1</formula>
    </cfRule>
  </conditionalFormatting>
  <conditionalFormatting sqref="G128">
    <cfRule type="expression" dxfId="83" priority="306" stopIfTrue="1">
      <formula>XDO128=1</formula>
    </cfRule>
  </conditionalFormatting>
  <conditionalFormatting sqref="H128">
    <cfRule type="expression" dxfId="82" priority="307" stopIfTrue="1">
      <formula>XDO128=1</formula>
    </cfRule>
  </conditionalFormatting>
  <conditionalFormatting sqref="C106">
    <cfRule type="expression" dxfId="81" priority="208" stopIfTrue="1">
      <formula>XDN106=1</formula>
    </cfRule>
  </conditionalFormatting>
  <conditionalFormatting sqref="D106">
    <cfRule type="expression" dxfId="80" priority="209" stopIfTrue="1">
      <formula>XDN106=1</formula>
    </cfRule>
  </conditionalFormatting>
  <conditionalFormatting sqref="B115:B116">
    <cfRule type="expression" dxfId="79" priority="207" stopIfTrue="1">
      <formula>XDO115=1</formula>
    </cfRule>
  </conditionalFormatting>
  <conditionalFormatting sqref="G107:G108 G211:H211 G84">
    <cfRule type="expression" dxfId="78" priority="200" stopIfTrue="1">
      <formula>A84=1</formula>
    </cfRule>
  </conditionalFormatting>
  <conditionalFormatting sqref="C163:C165">
    <cfRule type="expression" dxfId="77" priority="199" stopIfTrue="1">
      <formula>XDO163=1</formula>
    </cfRule>
  </conditionalFormatting>
  <conditionalFormatting sqref="D163:D165">
    <cfRule type="expression" dxfId="76" priority="198" stopIfTrue="1">
      <formula>XDN163=1</formula>
    </cfRule>
  </conditionalFormatting>
  <conditionalFormatting sqref="B173:B174">
    <cfRule type="expression" dxfId="75" priority="195" stopIfTrue="1">
      <formula>XDO173=1</formula>
    </cfRule>
  </conditionalFormatting>
  <conditionalFormatting sqref="B203">
    <cfRule type="expression" dxfId="74" priority="187" stopIfTrue="1">
      <formula>XDO203=1</formula>
    </cfRule>
  </conditionalFormatting>
  <conditionalFormatting sqref="A212:A218">
    <cfRule type="expression" dxfId="73" priority="186" stopIfTrue="1">
      <formula>XDP212=1</formula>
    </cfRule>
  </conditionalFormatting>
  <conditionalFormatting sqref="B212:B218">
    <cfRule type="expression" dxfId="72" priority="185" stopIfTrue="1">
      <formula>XDO212=1</formula>
    </cfRule>
  </conditionalFormatting>
  <conditionalFormatting sqref="C192:C193">
    <cfRule type="expression" dxfId="71" priority="177" stopIfTrue="1">
      <formula>XDN192=1</formula>
    </cfRule>
  </conditionalFormatting>
  <conditionalFormatting sqref="D192:D193">
    <cfRule type="expression" dxfId="70" priority="178" stopIfTrue="1">
      <formula>XDN192=1</formula>
    </cfRule>
  </conditionalFormatting>
  <conditionalFormatting sqref="C34">
    <cfRule type="expression" dxfId="69" priority="176" stopIfTrue="1">
      <formula>XDO34=1</formula>
    </cfRule>
  </conditionalFormatting>
  <conditionalFormatting sqref="D34">
    <cfRule type="expression" dxfId="68" priority="175" stopIfTrue="1">
      <formula>XDN34=1</formula>
    </cfRule>
  </conditionalFormatting>
  <conditionalFormatting sqref="C56:C57">
    <cfRule type="expression" dxfId="67" priority="173" stopIfTrue="1">
      <formula>XDN56=1</formula>
    </cfRule>
  </conditionalFormatting>
  <conditionalFormatting sqref="D56:D57">
    <cfRule type="expression" dxfId="66" priority="174" stopIfTrue="1">
      <formula>XDN56=1</formula>
    </cfRule>
  </conditionalFormatting>
  <conditionalFormatting sqref="C60:C62">
    <cfRule type="expression" dxfId="65" priority="157" stopIfTrue="1">
      <formula>XDO60=1</formula>
    </cfRule>
  </conditionalFormatting>
  <conditionalFormatting sqref="D60:D62">
    <cfRule type="expression" dxfId="64" priority="156" stopIfTrue="1">
      <formula>XDN60=1</formula>
    </cfRule>
  </conditionalFormatting>
  <conditionalFormatting sqref="C107:C108">
    <cfRule type="expression" dxfId="63" priority="137" stopIfTrue="1">
      <formula>XDO107=1</formula>
    </cfRule>
  </conditionalFormatting>
  <conditionalFormatting sqref="D107:D108">
    <cfRule type="expression" dxfId="62" priority="136" stopIfTrue="1">
      <formula>XDN107=1</formula>
    </cfRule>
  </conditionalFormatting>
  <conditionalFormatting sqref="D126">
    <cfRule type="expression" dxfId="61" priority="121" stopIfTrue="1">
      <formula>XDN126=1</formula>
    </cfRule>
  </conditionalFormatting>
  <conditionalFormatting sqref="C126">
    <cfRule type="expression" dxfId="60" priority="119" stopIfTrue="1">
      <formula>XDO126=1</formula>
    </cfRule>
  </conditionalFormatting>
  <conditionalFormatting sqref="C128:C129">
    <cfRule type="expression" dxfId="59" priority="111" stopIfTrue="1">
      <formula>XDN128=1</formula>
    </cfRule>
  </conditionalFormatting>
  <conditionalFormatting sqref="D128:D129">
    <cfRule type="expression" dxfId="58" priority="112" stopIfTrue="1">
      <formula>XDN128=1</formula>
    </cfRule>
  </conditionalFormatting>
  <conditionalFormatting sqref="C131:C132">
    <cfRule type="expression" dxfId="57" priority="110" stopIfTrue="1">
      <formula>XDO131=1</formula>
    </cfRule>
  </conditionalFormatting>
  <conditionalFormatting sqref="D131:D132">
    <cfRule type="expression" dxfId="56" priority="109" stopIfTrue="1">
      <formula>XDN131=1</formula>
    </cfRule>
  </conditionalFormatting>
  <conditionalFormatting sqref="C144">
    <cfRule type="expression" dxfId="55" priority="108" stopIfTrue="1">
      <formula>XDO144=1</formula>
    </cfRule>
  </conditionalFormatting>
  <conditionalFormatting sqref="D144">
    <cfRule type="expression" dxfId="54" priority="107" stopIfTrue="1">
      <formula>XDN144=1</formula>
    </cfRule>
  </conditionalFormatting>
  <conditionalFormatting sqref="C155:C156">
    <cfRule type="expression" dxfId="53" priority="90" stopIfTrue="1">
      <formula>XDO155=1</formula>
    </cfRule>
  </conditionalFormatting>
  <conditionalFormatting sqref="D155:D156">
    <cfRule type="expression" dxfId="52" priority="89" stopIfTrue="1">
      <formula>XDN155=1</formula>
    </cfRule>
  </conditionalFormatting>
  <conditionalFormatting sqref="C186:C191">
    <cfRule type="expression" dxfId="51" priority="82" stopIfTrue="1">
      <formula>XDO186=1</formula>
    </cfRule>
  </conditionalFormatting>
  <conditionalFormatting sqref="D186:D191">
    <cfRule type="expression" dxfId="50" priority="80" stopIfTrue="1">
      <formula>XDN186=1</formula>
    </cfRule>
  </conditionalFormatting>
  <conditionalFormatting sqref="C199:C201">
    <cfRule type="expression" dxfId="49" priority="79" stopIfTrue="1">
      <formula>XDO199=1</formula>
    </cfRule>
  </conditionalFormatting>
  <conditionalFormatting sqref="D199:D201">
    <cfRule type="expression" dxfId="48" priority="78" stopIfTrue="1">
      <formula>XDN199=1</formula>
    </cfRule>
  </conditionalFormatting>
  <conditionalFormatting sqref="C212:C218">
    <cfRule type="expression" dxfId="47" priority="77" stopIfTrue="1">
      <formula>XDO212=1</formula>
    </cfRule>
  </conditionalFormatting>
  <conditionalFormatting sqref="D212:D218">
    <cfRule type="expression" dxfId="46" priority="76" stopIfTrue="1">
      <formula>XDN212=1</formula>
    </cfRule>
  </conditionalFormatting>
  <conditionalFormatting sqref="J211:K211">
    <cfRule type="expression" dxfId="45" priority="72" stopIfTrue="1">
      <formula>D211=1</formula>
    </cfRule>
  </conditionalFormatting>
  <conditionalFormatting sqref="C12:C16 G37:G39 G44:G45 G90 G92:G95 G97 G106 G112:G114 G123 G134 G136 G139:G143">
    <cfRule type="expression" dxfId="44" priority="70" stopIfTrue="1">
      <formula>XEX12=1</formula>
    </cfRule>
  </conditionalFormatting>
  <conditionalFormatting sqref="D12:D16 H37:H39 H44:H45 H90 H92:H95 H97 H106 H112:H114 H123 H134 H136 H139:H143">
    <cfRule type="expression" dxfId="43" priority="71" stopIfTrue="1">
      <formula>XEX12=1</formula>
    </cfRule>
  </conditionalFormatting>
  <conditionalFormatting sqref="C18">
    <cfRule type="expression" dxfId="42" priority="68" stopIfTrue="1">
      <formula>XEX18=1</formula>
    </cfRule>
  </conditionalFormatting>
  <conditionalFormatting sqref="D18">
    <cfRule type="expression" dxfId="41" priority="69" stopIfTrue="1">
      <formula>XEX18=1</formula>
    </cfRule>
  </conditionalFormatting>
  <conditionalFormatting sqref="C29:C33">
    <cfRule type="expression" dxfId="40" priority="66" stopIfTrue="1">
      <formula>XEX29=1</formula>
    </cfRule>
  </conditionalFormatting>
  <conditionalFormatting sqref="D29:D33">
    <cfRule type="expression" dxfId="39" priority="67" stopIfTrue="1">
      <formula>XEX29=1</formula>
    </cfRule>
  </conditionalFormatting>
  <conditionalFormatting sqref="C36:C55">
    <cfRule type="expression" dxfId="38" priority="62" stopIfTrue="1">
      <formula>XEX36=1</formula>
    </cfRule>
  </conditionalFormatting>
  <conditionalFormatting sqref="D36:D55">
    <cfRule type="expression" dxfId="37" priority="63" stopIfTrue="1">
      <formula>XEX36=1</formula>
    </cfRule>
  </conditionalFormatting>
  <conditionalFormatting sqref="C58:C59">
    <cfRule type="expression" dxfId="36" priority="60" stopIfTrue="1">
      <formula>XEX58=1</formula>
    </cfRule>
  </conditionalFormatting>
  <conditionalFormatting sqref="D58:D59">
    <cfRule type="expression" dxfId="35" priority="61" stopIfTrue="1">
      <formula>XEX58=1</formula>
    </cfRule>
  </conditionalFormatting>
  <conditionalFormatting sqref="C67:C83">
    <cfRule type="expression" dxfId="34" priority="58" stopIfTrue="1">
      <formula>XEX67=1</formula>
    </cfRule>
  </conditionalFormatting>
  <conditionalFormatting sqref="D67:D83">
    <cfRule type="expression" dxfId="33" priority="59" stopIfTrue="1">
      <formula>XEX67=1</formula>
    </cfRule>
  </conditionalFormatting>
  <conditionalFormatting sqref="F86">
    <cfRule type="expression" dxfId="32" priority="53" stopIfTrue="1">
      <formula>XDR86=1</formula>
    </cfRule>
  </conditionalFormatting>
  <conditionalFormatting sqref="H86">
    <cfRule type="expression" dxfId="31" priority="52" stopIfTrue="1">
      <formula>XDR86=1</formula>
    </cfRule>
  </conditionalFormatting>
  <conditionalFormatting sqref="G86">
    <cfRule type="expression" dxfId="30" priority="51" stopIfTrue="1">
      <formula>A86=1</formula>
    </cfRule>
  </conditionalFormatting>
  <conditionalFormatting sqref="C86">
    <cfRule type="expression" dxfId="29" priority="50" stopIfTrue="1">
      <formula>XDO86=1</formula>
    </cfRule>
  </conditionalFormatting>
  <conditionalFormatting sqref="C90:C105">
    <cfRule type="expression" dxfId="28" priority="48" stopIfTrue="1">
      <formula>XEX90=1</formula>
    </cfRule>
  </conditionalFormatting>
  <conditionalFormatting sqref="D90:D105">
    <cfRule type="expression" dxfId="27" priority="49" stopIfTrue="1">
      <formula>XEX90=1</formula>
    </cfRule>
  </conditionalFormatting>
  <conditionalFormatting sqref="C110:C125">
    <cfRule type="expression" dxfId="26" priority="46" stopIfTrue="1">
      <formula>XEX110=1</formula>
    </cfRule>
  </conditionalFormatting>
  <conditionalFormatting sqref="D110:D125">
    <cfRule type="expression" dxfId="25" priority="47" stopIfTrue="1">
      <formula>XEX110=1</formula>
    </cfRule>
  </conditionalFormatting>
  <conditionalFormatting sqref="C134:C143">
    <cfRule type="expression" dxfId="24" priority="44" stopIfTrue="1">
      <formula>XEX134=1</formula>
    </cfRule>
  </conditionalFormatting>
  <conditionalFormatting sqref="D134:D143">
    <cfRule type="expression" dxfId="23" priority="45" stopIfTrue="1">
      <formula>XEX134=1</formula>
    </cfRule>
  </conditionalFormatting>
  <conditionalFormatting sqref="C160:C162">
    <cfRule type="expression" dxfId="22" priority="42" stopIfTrue="1">
      <formula>XEX160=1</formula>
    </cfRule>
  </conditionalFormatting>
  <conditionalFormatting sqref="D160:D162">
    <cfRule type="expression" dxfId="21" priority="43" stopIfTrue="1">
      <formula>XEX160=1</formula>
    </cfRule>
  </conditionalFormatting>
  <conditionalFormatting sqref="C167:C170">
    <cfRule type="expression" dxfId="20" priority="40" stopIfTrue="1">
      <formula>XEX167=1</formula>
    </cfRule>
  </conditionalFormatting>
  <conditionalFormatting sqref="D167:D170">
    <cfRule type="expression" dxfId="19" priority="41" stopIfTrue="1">
      <formula>XEX167=1</formula>
    </cfRule>
  </conditionalFormatting>
  <conditionalFormatting sqref="C172:C175">
    <cfRule type="expression" dxfId="18" priority="38" stopIfTrue="1">
      <formula>XEX172=1</formula>
    </cfRule>
  </conditionalFormatting>
  <conditionalFormatting sqref="D172:D175">
    <cfRule type="expression" dxfId="17" priority="39" stopIfTrue="1">
      <formula>XEX172=1</formula>
    </cfRule>
  </conditionalFormatting>
  <conditionalFormatting sqref="F37:F39 F44:F45 F90 F92:F95 F97 F106 F112:F114 F123 F134 F136 F139:F143">
    <cfRule type="expression" dxfId="16" priority="37" stopIfTrue="1">
      <formula>XFB37=1</formula>
    </cfRule>
  </conditionalFormatting>
  <conditionalFormatting sqref="D177:D178">
    <cfRule type="expression" dxfId="15" priority="1" stopIfTrue="1">
      <formula>XEX177=1</formula>
    </cfRule>
  </conditionalFormatting>
  <pageMargins left="0.19685039370078741" right="0.23622047244094491" top="0.78740157480314965" bottom="0.43307086614173229" header="0" footer="0"/>
  <pageSetup paperSize="9" scale="67" orientation="landscape" r:id="rId2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F012-B2FF-4D8C-BE83-365C32A8629C}">
  <sheetPr codeName="Лист3">
    <pageSetUpPr fitToPage="1"/>
  </sheetPr>
  <dimension ref="A1:K19"/>
  <sheetViews>
    <sheetView showZeros="0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B10" sqref="B10"/>
    </sheetView>
  </sheetViews>
  <sheetFormatPr defaultColWidth="11.140625" defaultRowHeight="12.75"/>
  <cols>
    <col min="1" max="1" width="8.85546875" style="31" customWidth="1"/>
    <col min="2" max="2" width="42.28515625" style="36" customWidth="1"/>
    <col min="3" max="3" width="14.85546875" style="31" customWidth="1"/>
    <col min="4" max="4" width="13.85546875" style="31" customWidth="1"/>
    <col min="5" max="5" width="11.140625" style="31" customWidth="1"/>
    <col min="6" max="6" width="15.42578125" style="31" customWidth="1"/>
    <col min="7" max="7" width="15" style="31" customWidth="1"/>
    <col min="8" max="8" width="11.140625" style="31" customWidth="1"/>
    <col min="9" max="9" width="15.140625" style="31" customWidth="1"/>
    <col min="10" max="10" width="16.42578125" style="31" customWidth="1"/>
    <col min="11" max="16384" width="11.140625" style="31"/>
  </cols>
  <sheetData>
    <row r="1" spans="1:11" ht="15.75">
      <c r="I1" s="209" t="s">
        <v>930</v>
      </c>
      <c r="J1" s="209"/>
    </row>
    <row r="2" spans="1:11" ht="15.75">
      <c r="I2" s="209" t="s">
        <v>926</v>
      </c>
      <c r="J2" s="209"/>
    </row>
    <row r="3" spans="1:11" ht="15.75">
      <c r="I3" s="209" t="s">
        <v>927</v>
      </c>
      <c r="J3" s="209"/>
    </row>
    <row r="4" spans="1:11" ht="15.75">
      <c r="A4" s="420" t="s">
        <v>14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</row>
    <row r="5" spans="1:11" ht="15.75">
      <c r="A5" s="420" t="s">
        <v>831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</row>
    <row r="6" spans="1:11">
      <c r="A6" s="32"/>
      <c r="B6" s="32"/>
      <c r="C6" s="32"/>
      <c r="D6" s="32"/>
      <c r="E6" s="32"/>
      <c r="F6" s="32"/>
      <c r="G6" s="32"/>
      <c r="H6" s="32"/>
      <c r="I6" s="33" t="s">
        <v>15</v>
      </c>
      <c r="J6" s="32"/>
      <c r="K6" s="32"/>
    </row>
    <row r="7" spans="1:11" s="86" customFormat="1" ht="12">
      <c r="A7" s="422" t="s">
        <v>320</v>
      </c>
      <c r="B7" s="423" t="s">
        <v>467</v>
      </c>
      <c r="C7" s="424" t="s">
        <v>107</v>
      </c>
      <c r="D7" s="424"/>
      <c r="E7" s="424"/>
      <c r="F7" s="424" t="s">
        <v>468</v>
      </c>
      <c r="G7" s="424"/>
      <c r="H7" s="424"/>
      <c r="I7" s="424" t="s">
        <v>109</v>
      </c>
      <c r="J7" s="424"/>
      <c r="K7" s="424"/>
    </row>
    <row r="8" spans="1:11" s="86" customFormat="1" ht="12.95" customHeight="1">
      <c r="A8" s="422"/>
      <c r="B8" s="423"/>
      <c r="C8" s="408" t="s">
        <v>546</v>
      </c>
      <c r="D8" s="408" t="s">
        <v>276</v>
      </c>
      <c r="E8" s="408" t="s">
        <v>110</v>
      </c>
      <c r="F8" s="408" t="s">
        <v>546</v>
      </c>
      <c r="G8" s="408" t="s">
        <v>276</v>
      </c>
      <c r="H8" s="408" t="s">
        <v>111</v>
      </c>
      <c r="I8" s="408" t="s">
        <v>546</v>
      </c>
      <c r="J8" s="408" t="s">
        <v>276</v>
      </c>
      <c r="K8" s="408" t="s">
        <v>111</v>
      </c>
    </row>
    <row r="9" spans="1:11" s="86" customFormat="1" ht="42.95" customHeight="1">
      <c r="A9" s="422"/>
      <c r="B9" s="423"/>
      <c r="C9" s="408"/>
      <c r="D9" s="408"/>
      <c r="E9" s="408"/>
      <c r="F9" s="408"/>
      <c r="G9" s="408"/>
      <c r="H9" s="408"/>
      <c r="I9" s="408"/>
      <c r="J9" s="408"/>
      <c r="K9" s="408"/>
    </row>
    <row r="10" spans="1:11" s="34" customFormat="1" ht="68.45" customHeight="1">
      <c r="A10" s="24" t="s">
        <v>127</v>
      </c>
      <c r="B10" s="136" t="s">
        <v>431</v>
      </c>
      <c r="C10" s="38">
        <f>SUM(C11:C14)</f>
        <v>12450000</v>
      </c>
      <c r="D10" s="38">
        <f>SUM(D11:D14)</f>
        <v>12450000</v>
      </c>
      <c r="E10" s="39">
        <f t="shared" ref="E10:E15" si="0">IF(C10=0,0,D10/C10*100)</f>
        <v>100</v>
      </c>
      <c r="F10" s="38">
        <f>SUM(F11:F14)</f>
        <v>1735167</v>
      </c>
      <c r="G10" s="38">
        <f>SUM(G11:G14)</f>
        <v>-2279412.5700000003</v>
      </c>
      <c r="H10" s="39">
        <f>IF(F10=0,0,G10/F10*100)</f>
        <v>-131.36560169712772</v>
      </c>
      <c r="I10" s="38">
        <f>SUM(I11:I14)</f>
        <v>14185167</v>
      </c>
      <c r="J10" s="38">
        <f>SUM(J11:J14)</f>
        <v>10170587.43</v>
      </c>
      <c r="K10" s="39">
        <f t="shared" ref="K10:K15" si="1">IF(I10=0,0,J10/I10*100)</f>
        <v>71.698750039389736</v>
      </c>
    </row>
    <row r="11" spans="1:11" ht="88.9" customHeight="1">
      <c r="A11" s="40">
        <v>2718821</v>
      </c>
      <c r="B11" s="140" t="s">
        <v>523</v>
      </c>
      <c r="C11" s="27"/>
      <c r="D11" s="27"/>
      <c r="E11" s="43">
        <f t="shared" si="0"/>
        <v>0</v>
      </c>
      <c r="F11" s="27">
        <v>4885167</v>
      </c>
      <c r="G11" s="27">
        <v>2522020</v>
      </c>
      <c r="H11" s="43">
        <f>IF(F11=0,0,G11/F11*100)</f>
        <v>51.626075423828908</v>
      </c>
      <c r="I11" s="44">
        <f t="shared" ref="I11:J14" si="2">C11+F11</f>
        <v>4885167</v>
      </c>
      <c r="J11" s="45">
        <f t="shared" si="2"/>
        <v>2522020</v>
      </c>
      <c r="K11" s="43">
        <f t="shared" si="1"/>
        <v>51.626075423828908</v>
      </c>
    </row>
    <row r="12" spans="1:11" ht="88.9" customHeight="1">
      <c r="A12" s="40">
        <v>2718822</v>
      </c>
      <c r="B12" s="41" t="s">
        <v>524</v>
      </c>
      <c r="C12" s="27"/>
      <c r="D12" s="27"/>
      <c r="E12" s="43"/>
      <c r="F12" s="27">
        <v>-3150000</v>
      </c>
      <c r="G12" s="27">
        <v>-4801432.57</v>
      </c>
      <c r="H12" s="43">
        <f>IF(F12=0,0,G12/F12*100)</f>
        <v>152.42643079365081</v>
      </c>
      <c r="I12" s="44">
        <f t="shared" si="2"/>
        <v>-3150000</v>
      </c>
      <c r="J12" s="45">
        <f t="shared" si="2"/>
        <v>-4801432.57</v>
      </c>
      <c r="K12" s="43">
        <f t="shared" si="1"/>
        <v>152.42643079365081</v>
      </c>
    </row>
    <row r="13" spans="1:11" ht="47.25">
      <c r="A13" s="40">
        <v>2718831</v>
      </c>
      <c r="B13" s="41" t="s">
        <v>54</v>
      </c>
      <c r="C13" s="249">
        <v>12450000</v>
      </c>
      <c r="D13" s="27">
        <v>12450000</v>
      </c>
      <c r="E13" s="43">
        <f t="shared" si="0"/>
        <v>100</v>
      </c>
      <c r="F13" s="249">
        <v>14000000</v>
      </c>
      <c r="G13" s="249">
        <v>14000000</v>
      </c>
      <c r="H13" s="43">
        <f>IF(F13=0,0,G13/F13*100)</f>
        <v>100</v>
      </c>
      <c r="I13" s="44">
        <f t="shared" si="2"/>
        <v>26450000</v>
      </c>
      <c r="J13" s="45">
        <f t="shared" si="2"/>
        <v>26450000</v>
      </c>
      <c r="K13" s="43">
        <f t="shared" si="1"/>
        <v>100</v>
      </c>
    </row>
    <row r="14" spans="1:11" ht="58.5" customHeight="1">
      <c r="A14" s="40">
        <v>2718832</v>
      </c>
      <c r="B14" s="41" t="s">
        <v>55</v>
      </c>
      <c r="C14" s="71"/>
      <c r="D14" s="248"/>
      <c r="E14" s="43"/>
      <c r="F14" s="71">
        <v>-14000000</v>
      </c>
      <c r="G14" s="27">
        <v>-14000000</v>
      </c>
      <c r="H14" s="43">
        <f>IF(F14=0,0,G14/F14*100)</f>
        <v>100</v>
      </c>
      <c r="I14" s="44">
        <f t="shared" si="2"/>
        <v>-14000000</v>
      </c>
      <c r="J14" s="45">
        <f t="shared" si="2"/>
        <v>-14000000</v>
      </c>
      <c r="K14" s="43">
        <f t="shared" si="1"/>
        <v>100</v>
      </c>
    </row>
    <row r="15" spans="1:11" ht="15.75">
      <c r="A15" s="48"/>
      <c r="B15" s="49" t="s">
        <v>56</v>
      </c>
      <c r="C15" s="47">
        <f>C10</f>
        <v>12450000</v>
      </c>
      <c r="D15" s="47">
        <f>D10</f>
        <v>12450000</v>
      </c>
      <c r="E15" s="39">
        <f t="shared" si="0"/>
        <v>100</v>
      </c>
      <c r="F15" s="47">
        <f>F10</f>
        <v>1735167</v>
      </c>
      <c r="G15" s="47">
        <f>G10</f>
        <v>-2279412.5700000003</v>
      </c>
      <c r="H15" s="273"/>
      <c r="I15" s="47">
        <f>I10</f>
        <v>14185167</v>
      </c>
      <c r="J15" s="47">
        <f>J10</f>
        <v>10170587.43</v>
      </c>
      <c r="K15" s="39">
        <f t="shared" si="1"/>
        <v>71.698750039389736</v>
      </c>
    </row>
    <row r="16" spans="1:11">
      <c r="A16" s="35"/>
      <c r="I16" s="271"/>
      <c r="J16" s="271"/>
    </row>
    <row r="17" spans="2:11">
      <c r="C17" s="37"/>
      <c r="J17" s="37"/>
    </row>
    <row r="18" spans="2:11" ht="34.9" customHeight="1">
      <c r="B18" s="421" t="s">
        <v>944</v>
      </c>
      <c r="C18" s="421"/>
      <c r="D18" s="421"/>
      <c r="E18" s="211"/>
      <c r="F18" s="212"/>
      <c r="G18" s="211"/>
      <c r="H18" s="211"/>
      <c r="I18" s="402" t="s">
        <v>945</v>
      </c>
      <c r="J18" s="212"/>
      <c r="K18" s="212"/>
    </row>
    <row r="19" spans="2:11" ht="18.75">
      <c r="B19" s="184"/>
      <c r="C19" s="211"/>
      <c r="D19" s="213"/>
      <c r="E19" s="213"/>
      <c r="F19" s="211"/>
      <c r="G19" s="211"/>
      <c r="H19" s="212"/>
      <c r="I19" s="211"/>
      <c r="J19" s="414"/>
      <c r="K19" s="414"/>
    </row>
  </sheetData>
  <customSheetViews>
    <customSheetView guid="{85DC9BB0-28A9-4114-8FF0-A0FEF2049BAC}" zeroValues="0" fitToPage="1">
      <pane xSplit="2" ySplit="6" topLeftCell="C7" activePane="bottomRight" state="frozen"/>
      <selection pane="bottomRight" activeCell="G13" sqref="G13"/>
      <pageMargins left="0.19685039370078741" right="0.19685039370078741" top="0.78740157480314965" bottom="0.23622047244094491" header="0" footer="0"/>
      <pageSetup paperSize="9" scale="87" orientation="landscape" r:id="rId1"/>
      <headerFooter alignWithMargins="0"/>
    </customSheetView>
  </customSheetViews>
  <mergeCells count="18">
    <mergeCell ref="B18:D18"/>
    <mergeCell ref="J19:K19"/>
    <mergeCell ref="A4:K4"/>
    <mergeCell ref="A7:A9"/>
    <mergeCell ref="B7:B9"/>
    <mergeCell ref="C7:E7"/>
    <mergeCell ref="F7:H7"/>
    <mergeCell ref="I7:K7"/>
    <mergeCell ref="C8:C9"/>
    <mergeCell ref="D8:D9"/>
    <mergeCell ref="I8:I9"/>
    <mergeCell ref="A5:K5"/>
    <mergeCell ref="J8:J9"/>
    <mergeCell ref="K8:K9"/>
    <mergeCell ref="E8:E9"/>
    <mergeCell ref="F8:F9"/>
    <mergeCell ref="G8:G9"/>
    <mergeCell ref="H8:H9"/>
  </mergeCells>
  <phoneticPr fontId="0" type="noConversion"/>
  <pageMargins left="0.19685039370078741" right="0.19685039370078741" top="0.78740157480314965" bottom="0.23622047244094491" header="0" footer="0"/>
  <pageSetup paperSize="9" scale="84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BEA1-B63C-4D82-A3D7-8CC1346E8D42}">
  <sheetPr codeName="Лист4"/>
  <dimension ref="A1:H19"/>
  <sheetViews>
    <sheetView showZeros="0" zoomScaleNormal="100" workbookViewId="0">
      <pane xSplit="1" ySplit="9" topLeftCell="B13" activePane="bottomRight" state="frozen"/>
      <selection activeCell="F9" sqref="F9"/>
      <selection pane="topRight" activeCell="F9" sqref="F9"/>
      <selection pane="bottomLeft" activeCell="F9" sqref="F9"/>
      <selection pane="bottomRight" activeCell="B12" sqref="B12"/>
    </sheetView>
  </sheetViews>
  <sheetFormatPr defaultColWidth="10.140625" defaultRowHeight="12.75"/>
  <cols>
    <col min="1" max="1" width="33.28515625" style="32" customWidth="1"/>
    <col min="2" max="2" width="17.85546875" style="32" customWidth="1"/>
    <col min="3" max="4" width="17.42578125" style="32" customWidth="1"/>
    <col min="5" max="5" width="16.7109375" style="32" customWidth="1"/>
    <col min="6" max="6" width="17.42578125" style="32" customWidth="1"/>
    <col min="7" max="7" width="18.5703125" style="32" customWidth="1"/>
    <col min="8" max="8" width="13.85546875" style="32" bestFit="1" customWidth="1"/>
    <col min="9" max="16384" width="10.140625" style="32"/>
  </cols>
  <sheetData>
    <row r="1" spans="1:8" ht="15.75">
      <c r="F1" s="209" t="s">
        <v>928</v>
      </c>
    </row>
    <row r="2" spans="1:8" ht="15.75">
      <c r="F2" s="209" t="s">
        <v>926</v>
      </c>
    </row>
    <row r="3" spans="1:8" ht="15.75">
      <c r="F3" s="209" t="s">
        <v>927</v>
      </c>
    </row>
    <row r="4" spans="1:8" ht="12.75" customHeight="1">
      <c r="A4" s="420" t="s">
        <v>57</v>
      </c>
      <c r="B4" s="420"/>
      <c r="C4" s="420"/>
      <c r="D4" s="420"/>
      <c r="E4" s="420"/>
      <c r="F4" s="420"/>
      <c r="G4" s="420"/>
    </row>
    <row r="5" spans="1:8" ht="12.75" customHeight="1">
      <c r="A5" s="426" t="s">
        <v>831</v>
      </c>
      <c r="B5" s="426"/>
      <c r="C5" s="426"/>
      <c r="D5" s="426"/>
      <c r="E5" s="426"/>
      <c r="F5" s="426"/>
      <c r="G5" s="426"/>
    </row>
    <row r="6" spans="1:8">
      <c r="G6" s="33" t="s">
        <v>15</v>
      </c>
    </row>
    <row r="7" spans="1:8" ht="14.25">
      <c r="A7" s="427" t="s">
        <v>58</v>
      </c>
      <c r="B7" s="425" t="s">
        <v>107</v>
      </c>
      <c r="C7" s="425"/>
      <c r="D7" s="425" t="s">
        <v>468</v>
      </c>
      <c r="E7" s="425"/>
      <c r="F7" s="425" t="s">
        <v>109</v>
      </c>
      <c r="G7" s="425"/>
    </row>
    <row r="8" spans="1:8" ht="15" customHeight="1">
      <c r="A8" s="427"/>
      <c r="B8" s="408" t="s">
        <v>546</v>
      </c>
      <c r="C8" s="408" t="s">
        <v>276</v>
      </c>
      <c r="D8" s="408" t="s">
        <v>546</v>
      </c>
      <c r="E8" s="408" t="s">
        <v>276</v>
      </c>
      <c r="F8" s="408" t="s">
        <v>546</v>
      </c>
      <c r="G8" s="408" t="s">
        <v>276</v>
      </c>
    </row>
    <row r="9" spans="1:8" ht="35.1" customHeight="1">
      <c r="A9" s="427"/>
      <c r="B9" s="408"/>
      <c r="C9" s="408"/>
      <c r="D9" s="408"/>
      <c r="E9" s="408"/>
      <c r="F9" s="408"/>
      <c r="G9" s="408"/>
    </row>
    <row r="10" spans="1:8" ht="15.75">
      <c r="A10" s="49" t="s">
        <v>59</v>
      </c>
      <c r="B10" s="51">
        <f>Доходи!C119-Видатки!C219-Кредитування!C15</f>
        <v>604252611.46999979</v>
      </c>
      <c r="C10" s="51">
        <f>Доходи!D119-Видатки!D219-Кредитування!D15</f>
        <v>749987873.05999947</v>
      </c>
      <c r="D10" s="51">
        <f>Доходи!F119-Видатки!F219-Кредитування!F15</f>
        <v>-734599372.51999998</v>
      </c>
      <c r="E10" s="77">
        <f>Доходи!H119-Видатки!H219-Кредитування!G15</f>
        <v>-501287164.13999999</v>
      </c>
      <c r="F10" s="51">
        <f>B10+D10</f>
        <v>-130346761.05000019</v>
      </c>
      <c r="G10" s="51">
        <f>C10+E10</f>
        <v>248700708.91999948</v>
      </c>
    </row>
    <row r="11" spans="1:8" s="50" customFormat="1" ht="31.5">
      <c r="A11" s="54" t="s">
        <v>456</v>
      </c>
      <c r="B11" s="52">
        <f t="shared" ref="B11:G11" si="0">B12-B13+B14+B16</f>
        <v>-604252611.47000003</v>
      </c>
      <c r="C11" s="52">
        <f t="shared" si="0"/>
        <v>-749987873.06000006</v>
      </c>
      <c r="D11" s="52">
        <f t="shared" si="0"/>
        <v>734599372.51999998</v>
      </c>
      <c r="E11" s="52">
        <f t="shared" si="0"/>
        <v>501287164.14000005</v>
      </c>
      <c r="F11" s="52">
        <f t="shared" si="0"/>
        <v>130346761.05000001</v>
      </c>
      <c r="G11" s="52">
        <f t="shared" si="0"/>
        <v>-248700708.91999999</v>
      </c>
    </row>
    <row r="12" spans="1:8" ht="20.45" customHeight="1">
      <c r="A12" s="55" t="s">
        <v>457</v>
      </c>
      <c r="B12" s="71">
        <v>170103383.58000001</v>
      </c>
      <c r="C12" s="71">
        <v>170103383.58000001</v>
      </c>
      <c r="D12" s="76">
        <v>39700967.409999996</v>
      </c>
      <c r="E12" s="76">
        <v>117300844.29000001</v>
      </c>
      <c r="F12" s="53">
        <f t="shared" ref="F12:G16" si="1">B12+D12</f>
        <v>209804350.99000001</v>
      </c>
      <c r="G12" s="53">
        <f t="shared" si="1"/>
        <v>287404227.87</v>
      </c>
    </row>
    <row r="13" spans="1:8" ht="21" customHeight="1">
      <c r="A13" s="56" t="s">
        <v>458</v>
      </c>
      <c r="B13" s="71">
        <v>5000001.68</v>
      </c>
      <c r="C13" s="71">
        <v>296126100.94</v>
      </c>
      <c r="D13" s="76">
        <v>2774916.89</v>
      </c>
      <c r="E13" s="76">
        <v>167035761.50999999</v>
      </c>
      <c r="F13" s="53">
        <f t="shared" si="1"/>
        <v>7774918.5700000003</v>
      </c>
      <c r="G13" s="53">
        <f t="shared" si="1"/>
        <v>463161862.44999999</v>
      </c>
      <c r="H13" s="270"/>
    </row>
    <row r="14" spans="1:8" ht="75" customHeight="1">
      <c r="A14" s="56" t="s">
        <v>459</v>
      </c>
      <c r="B14" s="71">
        <v>-697673322</v>
      </c>
      <c r="C14" s="71">
        <v>-552282484.33000004</v>
      </c>
      <c r="D14" s="71">
        <v>697673322</v>
      </c>
      <c r="E14" s="71">
        <v>552282484.33000004</v>
      </c>
      <c r="F14" s="53">
        <f t="shared" si="1"/>
        <v>0</v>
      </c>
      <c r="G14" s="53">
        <f t="shared" si="1"/>
        <v>0</v>
      </c>
    </row>
    <row r="15" spans="1:8" ht="24" hidden="1" customHeight="1">
      <c r="A15" s="56" t="s">
        <v>460</v>
      </c>
      <c r="B15" s="84"/>
      <c r="C15" s="85"/>
      <c r="D15" s="84"/>
      <c r="E15" s="76"/>
      <c r="F15" s="53">
        <f t="shared" si="1"/>
        <v>0</v>
      </c>
      <c r="G15" s="53">
        <f t="shared" si="1"/>
        <v>0</v>
      </c>
    </row>
    <row r="16" spans="1:8" ht="27" customHeight="1">
      <c r="A16" s="128" t="s">
        <v>460</v>
      </c>
      <c r="B16" s="85">
        <v>-71682671.370000005</v>
      </c>
      <c r="C16" s="85">
        <v>-71682671.370000005</v>
      </c>
      <c r="D16" s="84"/>
      <c r="E16" s="85">
        <v>-1260402.97</v>
      </c>
      <c r="F16" s="53">
        <f t="shared" si="1"/>
        <v>-71682671.370000005</v>
      </c>
      <c r="G16" s="53">
        <f t="shared" si="1"/>
        <v>-72943074.340000004</v>
      </c>
    </row>
    <row r="17" spans="1:8">
      <c r="D17" s="270"/>
      <c r="G17" s="360"/>
    </row>
    <row r="18" spans="1:8">
      <c r="G18" s="360"/>
    </row>
    <row r="19" spans="1:8" ht="35.450000000000003" customHeight="1">
      <c r="A19" s="421" t="s">
        <v>944</v>
      </c>
      <c r="B19" s="421"/>
      <c r="C19" s="213"/>
      <c r="D19" s="213"/>
      <c r="E19" s="402" t="s">
        <v>945</v>
      </c>
      <c r="F19" s="403"/>
      <c r="G19" s="403"/>
      <c r="H19" s="211"/>
    </row>
  </sheetData>
  <customSheetViews>
    <customSheetView guid="{85DC9BB0-28A9-4114-8FF0-A0FEF2049BAC}" zeroValues="0" hiddenRows="1">
      <pane xSplit="1" ySplit="6" topLeftCell="B7" activePane="bottomRight" state="frozen"/>
      <selection pane="bottomRight" activeCell="C21" sqref="C21"/>
      <pageMargins left="0.62992125984251968" right="3.937007874015748E-2" top="0.98425196850393704" bottom="0.98425196850393704" header="0.51181102362204722" footer="0.51181102362204722"/>
      <pageSetup paperSize="9" scale="70" orientation="portrait" r:id="rId1"/>
      <headerFooter alignWithMargins="0"/>
    </customSheetView>
  </customSheetViews>
  <mergeCells count="13">
    <mergeCell ref="A4:G4"/>
    <mergeCell ref="A5:G5"/>
    <mergeCell ref="B7:C7"/>
    <mergeCell ref="D7:E7"/>
    <mergeCell ref="A7:A9"/>
    <mergeCell ref="F8:F9"/>
    <mergeCell ref="G8:G9"/>
    <mergeCell ref="B8:B9"/>
    <mergeCell ref="F7:G7"/>
    <mergeCell ref="C8:C9"/>
    <mergeCell ref="E8:E9"/>
    <mergeCell ref="D8:D9"/>
    <mergeCell ref="A19:B19"/>
  </mergeCells>
  <phoneticPr fontId="47" type="noConversion"/>
  <pageMargins left="0.62992125984251968" right="3.937007874015748E-2" top="0.98425196850393704" bottom="0.98425196850393704" header="0.51181102362204722" footer="0.51181102362204722"/>
  <pageSetup paperSize="9" scale="7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7A7A-128D-481E-8D8F-AF3F9A777984}">
  <sheetPr codeName="Лист5"/>
  <dimension ref="A1:O169"/>
  <sheetViews>
    <sheetView showZeros="0" zoomScale="50" zoomScaleNormal="50" workbookViewId="0">
      <pane xSplit="2" ySplit="6" topLeftCell="C14" activePane="bottomRight" state="frozen"/>
      <selection pane="topRight" activeCell="C1" sqref="C1"/>
      <selection pane="bottomLeft" activeCell="A7" sqref="A7"/>
      <selection pane="bottomRight" activeCell="I18" sqref="I18"/>
    </sheetView>
  </sheetViews>
  <sheetFormatPr defaultRowHeight="12.75"/>
  <cols>
    <col min="1" max="1" width="11.5703125" style="383" customWidth="1"/>
    <col min="2" max="2" width="38.28515625" style="1" customWidth="1"/>
    <col min="3" max="3" width="18.28515625" bestFit="1" customWidth="1"/>
    <col min="4" max="4" width="18.28515625" customWidth="1"/>
    <col min="5" max="5" width="7.7109375" customWidth="1"/>
    <col min="6" max="7" width="17.140625" bestFit="1" customWidth="1"/>
    <col min="8" max="8" width="17.28515625" customWidth="1"/>
    <col min="9" max="9" width="7.28515625" customWidth="1"/>
    <col min="10" max="10" width="17.140625" bestFit="1" customWidth="1"/>
    <col min="11" max="11" width="17.7109375" customWidth="1"/>
    <col min="12" max="12" width="18" customWidth="1"/>
    <col min="13" max="13" width="10.5703125" customWidth="1"/>
    <col min="14" max="14" width="16.5703125" customWidth="1"/>
    <col min="15" max="15" width="15.28515625" bestFit="1" customWidth="1"/>
  </cols>
  <sheetData>
    <row r="1" spans="1:14" ht="27" customHeight="1">
      <c r="A1" s="433" t="s">
        <v>907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14" ht="15.75">
      <c r="C2" s="186"/>
      <c r="D2" s="150"/>
      <c r="F2" s="57"/>
      <c r="H2" s="72"/>
      <c r="I2" s="428"/>
      <c r="J2" s="428"/>
      <c r="M2" s="7" t="s">
        <v>411</v>
      </c>
    </row>
    <row r="3" spans="1:14" ht="16.899999999999999" customHeight="1">
      <c r="A3" s="434" t="s">
        <v>105</v>
      </c>
      <c r="B3" s="435" t="s">
        <v>106</v>
      </c>
      <c r="C3" s="431" t="s">
        <v>107</v>
      </c>
      <c r="D3" s="431"/>
      <c r="E3" s="431"/>
      <c r="F3" s="431"/>
      <c r="G3" s="431" t="s">
        <v>108</v>
      </c>
      <c r="H3" s="431"/>
      <c r="I3" s="431"/>
      <c r="J3" s="431"/>
      <c r="K3" s="431" t="s">
        <v>109</v>
      </c>
      <c r="L3" s="431"/>
      <c r="M3" s="431"/>
      <c r="N3" s="431"/>
    </row>
    <row r="4" spans="1:14" ht="28.15" customHeight="1">
      <c r="A4" s="434"/>
      <c r="B4" s="436"/>
      <c r="C4" s="429">
        <v>45658</v>
      </c>
      <c r="D4" s="429">
        <v>46023</v>
      </c>
      <c r="E4" s="430" t="s">
        <v>573</v>
      </c>
      <c r="F4" s="432" t="s">
        <v>379</v>
      </c>
      <c r="G4" s="429">
        <v>45658</v>
      </c>
      <c r="H4" s="429">
        <v>46023</v>
      </c>
      <c r="I4" s="430" t="s">
        <v>573</v>
      </c>
      <c r="J4" s="432" t="s">
        <v>379</v>
      </c>
      <c r="K4" s="429">
        <v>45658</v>
      </c>
      <c r="L4" s="429">
        <v>46023</v>
      </c>
      <c r="M4" s="430" t="s">
        <v>573</v>
      </c>
      <c r="N4" s="432" t="s">
        <v>379</v>
      </c>
    </row>
    <row r="5" spans="1:14" ht="37.9" customHeight="1">
      <c r="A5" s="434"/>
      <c r="B5" s="436"/>
      <c r="C5" s="430"/>
      <c r="D5" s="430"/>
      <c r="E5" s="430"/>
      <c r="F5" s="432"/>
      <c r="G5" s="430"/>
      <c r="H5" s="430"/>
      <c r="I5" s="430"/>
      <c r="J5" s="432"/>
      <c r="K5" s="430"/>
      <c r="L5" s="430"/>
      <c r="M5" s="430"/>
      <c r="N5" s="432"/>
    </row>
    <row r="6" spans="1:14" s="2" customFormat="1" ht="31.15" customHeight="1">
      <c r="A6" s="123"/>
      <c r="B6" s="188" t="s">
        <v>380</v>
      </c>
      <c r="C6" s="144">
        <f>C38+C39</f>
        <v>2701897480.1999998</v>
      </c>
      <c r="D6" s="144">
        <f>D38+D39</f>
        <v>3121921915.3899999</v>
      </c>
      <c r="E6" s="151">
        <f>IF(C6=0,0,D6/C6*100)</f>
        <v>115.54553561961607</v>
      </c>
      <c r="F6" s="104">
        <f>D6-C6</f>
        <v>420024435.19000006</v>
      </c>
      <c r="G6" s="144">
        <f t="shared" ref="G6:L6" si="0">G38+G39</f>
        <v>411242694.32000005</v>
      </c>
      <c r="H6" s="144">
        <f t="shared" si="0"/>
        <v>442903203.92000002</v>
      </c>
      <c r="I6" s="146">
        <f>IF(G6=0,0,H6/G6*100)</f>
        <v>107.69874092288774</v>
      </c>
      <c r="J6" s="105">
        <f>H6-G6</f>
        <v>31660509.599999964</v>
      </c>
      <c r="K6" s="144">
        <f t="shared" si="0"/>
        <v>3113140174.5199995</v>
      </c>
      <c r="L6" s="144">
        <f t="shared" si="0"/>
        <v>3564825119.3099995</v>
      </c>
      <c r="M6" s="151">
        <f>IF(K6=0,0,L6/K6*100)</f>
        <v>114.50898191115482</v>
      </c>
      <c r="N6" s="103">
        <f>L6-K6</f>
        <v>451684944.78999996</v>
      </c>
    </row>
    <row r="7" spans="1:14" s="2" customFormat="1" ht="22.15" customHeight="1">
      <c r="A7" s="89">
        <v>10000000</v>
      </c>
      <c r="B7" s="189" t="s">
        <v>354</v>
      </c>
      <c r="C7" s="90">
        <f>C8+C13+C16+C11</f>
        <v>1503540363.5799999</v>
      </c>
      <c r="D7" s="90">
        <f>D8+D13+D16+D11</f>
        <v>2019976958.5699999</v>
      </c>
      <c r="E7" s="152">
        <f>IF(C7=0,0,D7/C7*100)</f>
        <v>134.34803664068852</v>
      </c>
      <c r="F7" s="91">
        <f t="shared" ref="F7:F81" si="1">D7-C7</f>
        <v>516436594.99000001</v>
      </c>
      <c r="G7" s="90">
        <f>G8+G13+G16+G11</f>
        <v>6899386</v>
      </c>
      <c r="H7" s="90">
        <f>H8+H13+H16+H11</f>
        <v>12263513.34</v>
      </c>
      <c r="I7" s="147">
        <f>IF(G7=0,0,H7/G7*100)</f>
        <v>177.74789437784753</v>
      </c>
      <c r="J7" s="92">
        <f t="shared" ref="J7:J81" si="2">H7-G7</f>
        <v>5364127.34</v>
      </c>
      <c r="K7" s="90">
        <f>K8+K13+K16+K11</f>
        <v>1510439749.5799999</v>
      </c>
      <c r="L7" s="90">
        <f>L8+L13+L16+L11</f>
        <v>2032240471.9100001</v>
      </c>
      <c r="M7" s="152">
        <f>IF(K7=0,0,L7/K7*100)</f>
        <v>134.54627849108809</v>
      </c>
      <c r="N7" s="93">
        <f t="shared" ref="N7:N81" si="3">L7-K7</f>
        <v>521800722.33000016</v>
      </c>
    </row>
    <row r="8" spans="1:14" s="2" customFormat="1" ht="54.6" customHeight="1">
      <c r="A8" s="89">
        <v>11000000</v>
      </c>
      <c r="B8" s="189" t="s">
        <v>355</v>
      </c>
      <c r="C8" s="90">
        <f>SUM(C9:C10)</f>
        <v>1482911091.79</v>
      </c>
      <c r="D8" s="90">
        <f>SUM(D9:D10)</f>
        <v>1992169920.0799999</v>
      </c>
      <c r="E8" s="152">
        <f>IF(C8=0,0,D8/C8*100)</f>
        <v>134.34183149006466</v>
      </c>
      <c r="F8" s="91">
        <f t="shared" si="1"/>
        <v>509258828.28999996</v>
      </c>
      <c r="G8" s="90">
        <f>SUM(G9:G10)</f>
        <v>0</v>
      </c>
      <c r="H8" s="90">
        <f>SUM(H9:H10)</f>
        <v>0</v>
      </c>
      <c r="I8" s="147">
        <f t="shared" ref="I8:I59" si="4">IF(G8=0,0,H8/G8*100)</f>
        <v>0</v>
      </c>
      <c r="J8" s="92">
        <f t="shared" si="2"/>
        <v>0</v>
      </c>
      <c r="K8" s="90">
        <f>SUM(K9:K10)</f>
        <v>1482911091.79</v>
      </c>
      <c r="L8" s="90">
        <f>SUM(L9:L10)</f>
        <v>1992169920.0799999</v>
      </c>
      <c r="M8" s="152">
        <f>IF(K8=0,0,L8/K8*100)</f>
        <v>134.34183149006466</v>
      </c>
      <c r="N8" s="93">
        <f t="shared" si="3"/>
        <v>509258828.28999996</v>
      </c>
    </row>
    <row r="9" spans="1:14" s="58" customFormat="1" ht="38.450000000000003" customHeight="1">
      <c r="A9" s="94">
        <v>11010000</v>
      </c>
      <c r="B9" s="190" t="s">
        <v>356</v>
      </c>
      <c r="C9" s="125">
        <v>1141962861.6500001</v>
      </c>
      <c r="D9" s="125">
        <v>1365546113.95</v>
      </c>
      <c r="E9" s="153">
        <f>IF(C9=0,0,D9/C9*100)</f>
        <v>119.57885495303664</v>
      </c>
      <c r="F9" s="96">
        <f t="shared" si="1"/>
        <v>223583252.29999995</v>
      </c>
      <c r="G9" s="174"/>
      <c r="H9" s="174"/>
      <c r="I9" s="148">
        <f t="shared" si="4"/>
        <v>0</v>
      </c>
      <c r="J9" s="97">
        <f t="shared" si="2"/>
        <v>0</v>
      </c>
      <c r="K9" s="11">
        <f>C9+G9</f>
        <v>1141962861.6500001</v>
      </c>
      <c r="L9" s="11">
        <f>D9+H9</f>
        <v>1365546113.95</v>
      </c>
      <c r="M9" s="153">
        <f>IF(K9=0,0,L9/K9*100)</f>
        <v>119.57885495303664</v>
      </c>
      <c r="N9" s="98">
        <f t="shared" si="3"/>
        <v>223583252.29999995</v>
      </c>
    </row>
    <row r="10" spans="1:14" s="58" customFormat="1" ht="21.6" customHeight="1">
      <c r="A10" s="94">
        <v>11020000</v>
      </c>
      <c r="B10" s="190" t="s">
        <v>346</v>
      </c>
      <c r="C10" s="125">
        <v>340948230.13999999</v>
      </c>
      <c r="D10" s="125">
        <v>626623806.13</v>
      </c>
      <c r="E10" s="153">
        <f t="shared" ref="E10:E58" si="5">IF(C10=0,0,D10/C10*100)</f>
        <v>183.7885493268864</v>
      </c>
      <c r="F10" s="96">
        <f t="shared" si="1"/>
        <v>285675575.99000001</v>
      </c>
      <c r="G10" s="174"/>
      <c r="H10" s="174"/>
      <c r="I10" s="148">
        <f t="shared" si="4"/>
        <v>0</v>
      </c>
      <c r="J10" s="97">
        <f t="shared" si="2"/>
        <v>0</v>
      </c>
      <c r="K10" s="11">
        <f>C10+G10</f>
        <v>340948230.13999999</v>
      </c>
      <c r="L10" s="11">
        <f>D10+H10</f>
        <v>626623806.13</v>
      </c>
      <c r="M10" s="153">
        <f t="shared" ref="M10:M59" si="6">IF(K10=0,0,L10/K10*100)</f>
        <v>183.7885493268864</v>
      </c>
      <c r="N10" s="98">
        <f t="shared" si="3"/>
        <v>285675575.99000001</v>
      </c>
    </row>
    <row r="11" spans="1:14" s="58" customFormat="1" ht="21.6" customHeight="1">
      <c r="A11" s="89">
        <v>12000000</v>
      </c>
      <c r="B11" s="259" t="s">
        <v>828</v>
      </c>
      <c r="C11" s="11"/>
      <c r="D11" s="125"/>
      <c r="E11" s="16">
        <f>IF(C11=0,0,D11/C11*100)</f>
        <v>0</v>
      </c>
      <c r="F11" s="310">
        <f>D11-C11</f>
        <v>0</v>
      </c>
      <c r="G11" s="175">
        <f>G12</f>
        <v>10832.06</v>
      </c>
      <c r="H11" s="175">
        <f>H12</f>
        <v>18672.66</v>
      </c>
      <c r="I11" s="11">
        <f>IF(G11=0,0,H11/G11*100)</f>
        <v>172.3832770497948</v>
      </c>
      <c r="J11" s="311">
        <f>H11-G11</f>
        <v>7840.6</v>
      </c>
      <c r="K11" s="9">
        <f>K12</f>
        <v>10832.06</v>
      </c>
      <c r="L11" s="9">
        <f>L12</f>
        <v>18672.66</v>
      </c>
      <c r="M11" s="16">
        <f>IF(K11=0,0,L11/K11*100)</f>
        <v>172.3832770497948</v>
      </c>
      <c r="N11" s="312">
        <f>L11-K11</f>
        <v>7840.6</v>
      </c>
    </row>
    <row r="12" spans="1:14" s="58" customFormat="1" ht="63.6" customHeight="1">
      <c r="A12" s="313">
        <v>12020900</v>
      </c>
      <c r="B12" s="4" t="s">
        <v>829</v>
      </c>
      <c r="C12" s="11"/>
      <c r="D12" s="125"/>
      <c r="E12" s="16">
        <f>IF(C12=0,0,D12/C12*100)</f>
        <v>0</v>
      </c>
      <c r="F12" s="310">
        <f>D12-C12</f>
        <v>0</v>
      </c>
      <c r="G12" s="174">
        <v>10832.06</v>
      </c>
      <c r="H12" s="174">
        <v>18672.66</v>
      </c>
      <c r="I12" s="11">
        <f>IF(G12=0,0,H12/G12*100)</f>
        <v>172.3832770497948</v>
      </c>
      <c r="J12" s="311">
        <f>H12-G12</f>
        <v>7840.6</v>
      </c>
      <c r="K12" s="11">
        <f>C12+G12</f>
        <v>10832.06</v>
      </c>
      <c r="L12" s="11">
        <f>D12+H12</f>
        <v>18672.66</v>
      </c>
      <c r="M12" s="16">
        <f>IF(K12=0,0,L12/K12*100)</f>
        <v>172.3832770497948</v>
      </c>
      <c r="N12" s="312">
        <f>L12-K12</f>
        <v>7840.6</v>
      </c>
    </row>
    <row r="13" spans="1:14" s="2" customFormat="1" ht="51.6" customHeight="1">
      <c r="A13" s="89">
        <v>13000000</v>
      </c>
      <c r="B13" s="189" t="s">
        <v>267</v>
      </c>
      <c r="C13" s="90">
        <f>SUM(C14:C15)</f>
        <v>20629271.789999999</v>
      </c>
      <c r="D13" s="90">
        <f>SUM(D14:D15)</f>
        <v>27807038.490000002</v>
      </c>
      <c r="E13" s="152">
        <f t="shared" si="5"/>
        <v>134.7940866409032</v>
      </c>
      <c r="F13" s="91">
        <f t="shared" si="1"/>
        <v>7177766.700000003</v>
      </c>
      <c r="G13" s="90">
        <f>SUM(G14:G15)</f>
        <v>0</v>
      </c>
      <c r="H13" s="90">
        <f>SUM(H14:H15)</f>
        <v>0</v>
      </c>
      <c r="I13" s="147">
        <f t="shared" si="4"/>
        <v>0</v>
      </c>
      <c r="J13" s="92">
        <f t="shared" si="2"/>
        <v>0</v>
      </c>
      <c r="K13" s="90">
        <f>SUM(K14:K15)</f>
        <v>20629271.789999999</v>
      </c>
      <c r="L13" s="90">
        <f>SUM(L14:L15)</f>
        <v>27807038.490000002</v>
      </c>
      <c r="M13" s="152">
        <f t="shared" si="6"/>
        <v>134.7940866409032</v>
      </c>
      <c r="N13" s="93">
        <f t="shared" si="3"/>
        <v>7177766.700000003</v>
      </c>
    </row>
    <row r="14" spans="1:14" s="58" customFormat="1" ht="39" customHeight="1">
      <c r="A14" s="94">
        <v>13020000</v>
      </c>
      <c r="B14" s="190" t="s">
        <v>268</v>
      </c>
      <c r="C14" s="125">
        <v>8838399.4700000007</v>
      </c>
      <c r="D14" s="347">
        <v>9962042.0800000001</v>
      </c>
      <c r="E14" s="153">
        <f t="shared" si="5"/>
        <v>112.71319104566338</v>
      </c>
      <c r="F14" s="96">
        <f t="shared" si="1"/>
        <v>1123642.6099999994</v>
      </c>
      <c r="G14" s="174"/>
      <c r="H14" s="174"/>
      <c r="I14" s="148">
        <f t="shared" si="4"/>
        <v>0</v>
      </c>
      <c r="J14" s="97">
        <f t="shared" si="2"/>
        <v>0</v>
      </c>
      <c r="K14" s="11">
        <f>C14+G14</f>
        <v>8838399.4700000007</v>
      </c>
      <c r="L14" s="11">
        <f>D14+H14</f>
        <v>9962042.0800000001</v>
      </c>
      <c r="M14" s="153">
        <f t="shared" si="6"/>
        <v>112.71319104566338</v>
      </c>
      <c r="N14" s="98">
        <f t="shared" si="3"/>
        <v>1123642.6099999994</v>
      </c>
    </row>
    <row r="15" spans="1:14" s="58" customFormat="1" ht="31.5">
      <c r="A15" s="94">
        <v>13030000</v>
      </c>
      <c r="B15" s="190" t="s">
        <v>116</v>
      </c>
      <c r="C15" s="125">
        <v>11790872.32</v>
      </c>
      <c r="D15" s="125">
        <v>17844996.41</v>
      </c>
      <c r="E15" s="153">
        <f t="shared" si="5"/>
        <v>151.34585402753305</v>
      </c>
      <c r="F15" s="96">
        <f t="shared" si="1"/>
        <v>6054124.0899999999</v>
      </c>
      <c r="G15" s="174"/>
      <c r="H15" s="174"/>
      <c r="I15" s="148">
        <f t="shared" si="4"/>
        <v>0</v>
      </c>
      <c r="J15" s="97">
        <f t="shared" si="2"/>
        <v>0</v>
      </c>
      <c r="K15" s="11">
        <f>C15+G15</f>
        <v>11790872.32</v>
      </c>
      <c r="L15" s="11">
        <f>D15+H15</f>
        <v>17844996.41</v>
      </c>
      <c r="M15" s="153">
        <f t="shared" si="6"/>
        <v>151.34585402753305</v>
      </c>
      <c r="N15" s="98">
        <f t="shared" si="3"/>
        <v>6054124.0899999999</v>
      </c>
    </row>
    <row r="16" spans="1:14" s="2" customFormat="1" ht="28.9" customHeight="1">
      <c r="A16" s="89">
        <v>19000000</v>
      </c>
      <c r="B16" s="189" t="s">
        <v>119</v>
      </c>
      <c r="C16" s="78">
        <f>SUM(C17:C18)</f>
        <v>0</v>
      </c>
      <c r="D16" s="78">
        <f>SUM(D17:D18)</f>
        <v>0</v>
      </c>
      <c r="E16" s="152">
        <f t="shared" si="5"/>
        <v>0</v>
      </c>
      <c r="F16" s="91">
        <f t="shared" si="1"/>
        <v>0</v>
      </c>
      <c r="G16" s="78">
        <f>SUM(G17:G18)</f>
        <v>6888553.9400000004</v>
      </c>
      <c r="H16" s="78">
        <f>SUM(H17:H18)</f>
        <v>12244840.68</v>
      </c>
      <c r="I16" s="147">
        <f t="shared" si="4"/>
        <v>177.75633008979531</v>
      </c>
      <c r="J16" s="92">
        <f t="shared" si="2"/>
        <v>5356286.7399999993</v>
      </c>
      <c r="K16" s="13">
        <f>SUM(K17:K18)</f>
        <v>6888553.9400000004</v>
      </c>
      <c r="L16" s="13">
        <f>SUM(L17:L18)</f>
        <v>12244840.68</v>
      </c>
      <c r="M16" s="152">
        <f t="shared" si="6"/>
        <v>177.75633008979531</v>
      </c>
      <c r="N16" s="93">
        <f t="shared" si="3"/>
        <v>5356286.7399999993</v>
      </c>
    </row>
    <row r="17" spans="1:14" s="58" customFormat="1" ht="22.15" customHeight="1">
      <c r="A17" s="94">
        <v>19010000</v>
      </c>
      <c r="B17" s="190" t="s">
        <v>120</v>
      </c>
      <c r="C17" s="79"/>
      <c r="D17" s="79"/>
      <c r="E17" s="153">
        <f t="shared" si="5"/>
        <v>0</v>
      </c>
      <c r="F17" s="96">
        <f t="shared" si="1"/>
        <v>0</v>
      </c>
      <c r="G17" s="79">
        <v>6888380.8300000001</v>
      </c>
      <c r="H17" s="149">
        <v>12158189.01</v>
      </c>
      <c r="I17" s="148">
        <f t="shared" si="4"/>
        <v>176.50285763889741</v>
      </c>
      <c r="J17" s="97">
        <f t="shared" si="2"/>
        <v>5269808.18</v>
      </c>
      <c r="K17" s="11">
        <f>C17+G17</f>
        <v>6888380.8300000001</v>
      </c>
      <c r="L17" s="11">
        <f>D17+H17</f>
        <v>12158189.01</v>
      </c>
      <c r="M17" s="153">
        <f t="shared" si="6"/>
        <v>176.50285763889741</v>
      </c>
      <c r="N17" s="98">
        <f t="shared" si="3"/>
        <v>5269808.18</v>
      </c>
    </row>
    <row r="18" spans="1:14" s="58" customFormat="1" ht="53.45" customHeight="1">
      <c r="A18" s="94">
        <v>19050000</v>
      </c>
      <c r="B18" s="190" t="s">
        <v>238</v>
      </c>
      <c r="C18" s="79"/>
      <c r="D18" s="79"/>
      <c r="E18" s="153">
        <f t="shared" si="5"/>
        <v>0</v>
      </c>
      <c r="F18" s="96">
        <f t="shared" si="1"/>
        <v>0</v>
      </c>
      <c r="G18" s="79">
        <v>173.11</v>
      </c>
      <c r="H18" s="149">
        <v>86651.67</v>
      </c>
      <c r="I18" s="382" t="s">
        <v>941</v>
      </c>
      <c r="J18" s="97">
        <f t="shared" si="2"/>
        <v>86478.56</v>
      </c>
      <c r="K18" s="11">
        <f>C18+G18</f>
        <v>173.11</v>
      </c>
      <c r="L18" s="11">
        <f>D18+H18</f>
        <v>86651.67</v>
      </c>
      <c r="M18" s="382" t="s">
        <v>941</v>
      </c>
      <c r="N18" s="98">
        <f t="shared" si="3"/>
        <v>86478.56</v>
      </c>
    </row>
    <row r="19" spans="1:14" s="2" customFormat="1" ht="29.45" customHeight="1">
      <c r="A19" s="89">
        <v>20000000</v>
      </c>
      <c r="B19" s="189" t="s">
        <v>239</v>
      </c>
      <c r="C19" s="90">
        <f>C24+C28+C31+C20</f>
        <v>85765228.950000003</v>
      </c>
      <c r="D19" s="90">
        <f>D24+D28+D31+D20</f>
        <v>56746616.549999997</v>
      </c>
      <c r="E19" s="152">
        <f t="shared" si="5"/>
        <v>66.16506158117123</v>
      </c>
      <c r="F19" s="91">
        <f t="shared" si="1"/>
        <v>-29018612.400000006</v>
      </c>
      <c r="G19" s="90">
        <f>G24+G28+G31+G20</f>
        <v>220722770.11000001</v>
      </c>
      <c r="H19" s="90">
        <f>H24+H28+H31+H20</f>
        <v>262750300.09999999</v>
      </c>
      <c r="I19" s="147">
        <f t="shared" si="4"/>
        <v>119.04086740532253</v>
      </c>
      <c r="J19" s="92">
        <f t="shared" si="2"/>
        <v>42027529.98999998</v>
      </c>
      <c r="K19" s="90">
        <f>K24+K28+K31+K20</f>
        <v>306487999.06</v>
      </c>
      <c r="L19" s="90">
        <f>L24+L28+L31+L20</f>
        <v>319496916.65000004</v>
      </c>
      <c r="M19" s="152">
        <f t="shared" si="6"/>
        <v>104.24451124673672</v>
      </c>
      <c r="N19" s="93">
        <f t="shared" si="3"/>
        <v>13008917.590000033</v>
      </c>
    </row>
    <row r="20" spans="1:14" s="58" customFormat="1" ht="49.9" customHeight="1">
      <c r="A20" s="94">
        <v>21000000</v>
      </c>
      <c r="B20" s="190" t="s">
        <v>240</v>
      </c>
      <c r="C20" s="125">
        <v>-2035.6</v>
      </c>
      <c r="D20" s="125">
        <v>1020</v>
      </c>
      <c r="E20" s="153">
        <f t="shared" si="5"/>
        <v>-50.108076242876798</v>
      </c>
      <c r="F20" s="96">
        <f t="shared" si="1"/>
        <v>3055.6</v>
      </c>
      <c r="G20" s="95">
        <v>230487.67</v>
      </c>
      <c r="H20" s="95">
        <v>0.06</v>
      </c>
      <c r="I20" s="148">
        <f t="shared" si="4"/>
        <v>2.6031761265147069E-5</v>
      </c>
      <c r="J20" s="97">
        <f t="shared" si="2"/>
        <v>-230487.61000000002</v>
      </c>
      <c r="K20" s="11">
        <f t="shared" ref="K20:L23" si="7">C20+G20</f>
        <v>228452.07</v>
      </c>
      <c r="L20" s="11">
        <f t="shared" si="7"/>
        <v>1020.06</v>
      </c>
      <c r="M20" s="153">
        <f t="shared" si="6"/>
        <v>0.44650941442552911</v>
      </c>
      <c r="N20" s="98">
        <f t="shared" si="3"/>
        <v>-227432.01</v>
      </c>
    </row>
    <row r="21" spans="1:14" s="58" customFormat="1" ht="132" customHeight="1">
      <c r="A21" s="94">
        <v>21010000</v>
      </c>
      <c r="B21" s="190" t="s">
        <v>241</v>
      </c>
      <c r="C21" s="125">
        <v>-2766.6</v>
      </c>
      <c r="D21" s="125">
        <v>1020</v>
      </c>
      <c r="E21" s="153">
        <f t="shared" si="5"/>
        <v>-36.868358273693339</v>
      </c>
      <c r="F21" s="96">
        <f t="shared" si="1"/>
        <v>3786.6</v>
      </c>
      <c r="G21" s="174"/>
      <c r="H21" s="174"/>
      <c r="I21" s="148">
        <f t="shared" si="4"/>
        <v>0</v>
      </c>
      <c r="J21" s="97">
        <f t="shared" si="2"/>
        <v>0</v>
      </c>
      <c r="K21" s="11">
        <f t="shared" si="7"/>
        <v>-2766.6</v>
      </c>
      <c r="L21" s="11">
        <f t="shared" si="7"/>
        <v>1020</v>
      </c>
      <c r="M21" s="153">
        <f t="shared" si="6"/>
        <v>-36.868358273693339</v>
      </c>
      <c r="N21" s="98">
        <f t="shared" si="3"/>
        <v>3786.6</v>
      </c>
    </row>
    <row r="22" spans="1:14" s="2" customFormat="1" ht="43.15" hidden="1" customHeight="1">
      <c r="A22" s="89">
        <v>21050000</v>
      </c>
      <c r="B22" s="191" t="s">
        <v>243</v>
      </c>
      <c r="C22" s="175"/>
      <c r="D22" s="175"/>
      <c r="E22" s="152">
        <f t="shared" si="5"/>
        <v>0</v>
      </c>
      <c r="F22" s="91">
        <f t="shared" si="1"/>
        <v>0</v>
      </c>
      <c r="G22" s="78"/>
      <c r="H22" s="78"/>
      <c r="I22" s="147">
        <f t="shared" si="4"/>
        <v>0</v>
      </c>
      <c r="J22" s="92">
        <f t="shared" si="2"/>
        <v>0</v>
      </c>
      <c r="K22" s="9">
        <f t="shared" si="7"/>
        <v>0</v>
      </c>
      <c r="L22" s="9">
        <f t="shared" si="7"/>
        <v>0</v>
      </c>
      <c r="M22" s="152">
        <f t="shared" si="6"/>
        <v>0</v>
      </c>
      <c r="N22" s="93">
        <f t="shared" si="3"/>
        <v>0</v>
      </c>
    </row>
    <row r="23" spans="1:14" s="2" customFormat="1" ht="25.15" customHeight="1">
      <c r="A23" s="83">
        <v>21080000</v>
      </c>
      <c r="B23" s="192" t="s">
        <v>235</v>
      </c>
      <c r="C23" s="175">
        <v>731</v>
      </c>
      <c r="D23" s="179"/>
      <c r="E23" s="152">
        <f t="shared" si="5"/>
        <v>0</v>
      </c>
      <c r="F23" s="91">
        <f t="shared" si="1"/>
        <v>-731</v>
      </c>
      <c r="G23" s="78"/>
      <c r="H23" s="78"/>
      <c r="I23" s="147">
        <f t="shared" si="4"/>
        <v>0</v>
      </c>
      <c r="J23" s="92">
        <f t="shared" si="2"/>
        <v>0</v>
      </c>
      <c r="K23" s="9">
        <f t="shared" si="7"/>
        <v>731</v>
      </c>
      <c r="L23" s="9">
        <f t="shared" si="7"/>
        <v>0</v>
      </c>
      <c r="M23" s="152">
        <f t="shared" si="6"/>
        <v>0</v>
      </c>
      <c r="N23" s="93">
        <f t="shared" si="3"/>
        <v>-731</v>
      </c>
    </row>
    <row r="24" spans="1:14" s="2" customFormat="1" ht="54.6" customHeight="1">
      <c r="A24" s="89">
        <v>22000000</v>
      </c>
      <c r="B24" s="189" t="s">
        <v>189</v>
      </c>
      <c r="C24" s="175">
        <f>SUM(C25:C27)</f>
        <v>48032845.219999999</v>
      </c>
      <c r="D24" s="175">
        <f>SUM(D25:D27)</f>
        <v>53198557.399999999</v>
      </c>
      <c r="E24" s="152">
        <f t="shared" si="5"/>
        <v>110.75454130676626</v>
      </c>
      <c r="F24" s="91">
        <f t="shared" si="1"/>
        <v>5165712.18</v>
      </c>
      <c r="G24" s="175">
        <f>SUM(G25:G27)</f>
        <v>0</v>
      </c>
      <c r="H24" s="175">
        <f>SUM(H25:H27)</f>
        <v>0</v>
      </c>
      <c r="I24" s="147">
        <f t="shared" si="4"/>
        <v>0</v>
      </c>
      <c r="J24" s="92">
        <f t="shared" si="2"/>
        <v>0</v>
      </c>
      <c r="K24" s="9">
        <f>SUM(K25:K27)</f>
        <v>48032845.219999999</v>
      </c>
      <c r="L24" s="9">
        <f>SUM(L25:L27)</f>
        <v>53198557.399999999</v>
      </c>
      <c r="M24" s="152">
        <f t="shared" si="6"/>
        <v>110.75454130676626</v>
      </c>
      <c r="N24" s="93">
        <f t="shared" si="3"/>
        <v>5165712.18</v>
      </c>
    </row>
    <row r="25" spans="1:14" s="58" customFormat="1" ht="41.45" customHeight="1">
      <c r="A25" s="94">
        <v>22010000</v>
      </c>
      <c r="B25" s="190" t="s">
        <v>190</v>
      </c>
      <c r="C25" s="125">
        <v>41779994.280000001</v>
      </c>
      <c r="D25" s="125">
        <v>41626574.759999998</v>
      </c>
      <c r="E25" s="153">
        <f t="shared" si="5"/>
        <v>99.632791907600989</v>
      </c>
      <c r="F25" s="96">
        <f t="shared" si="1"/>
        <v>-153419.52000000328</v>
      </c>
      <c r="G25" s="174"/>
      <c r="H25" s="174"/>
      <c r="I25" s="148">
        <f t="shared" si="4"/>
        <v>0</v>
      </c>
      <c r="J25" s="97">
        <f t="shared" si="2"/>
        <v>0</v>
      </c>
      <c r="K25" s="11">
        <f t="shared" ref="K25:L30" si="8">C25+G25</f>
        <v>41779994.280000001</v>
      </c>
      <c r="L25" s="11">
        <f t="shared" si="8"/>
        <v>41626574.759999998</v>
      </c>
      <c r="M25" s="153">
        <f t="shared" si="6"/>
        <v>99.632791907600989</v>
      </c>
      <c r="N25" s="98">
        <f t="shared" si="3"/>
        <v>-153419.52000000328</v>
      </c>
    </row>
    <row r="26" spans="1:14" s="58" customFormat="1" ht="69" customHeight="1">
      <c r="A26" s="94">
        <v>22080000</v>
      </c>
      <c r="B26" s="190" t="s">
        <v>244</v>
      </c>
      <c r="C26" s="125">
        <v>6252150.9400000004</v>
      </c>
      <c r="D26" s="125">
        <v>11571082.640000001</v>
      </c>
      <c r="E26" s="153">
        <f t="shared" si="5"/>
        <v>185.07362907652384</v>
      </c>
      <c r="F26" s="96">
        <f t="shared" si="1"/>
        <v>5318931.7</v>
      </c>
      <c r="G26" s="174"/>
      <c r="H26" s="174"/>
      <c r="I26" s="148">
        <f t="shared" si="4"/>
        <v>0</v>
      </c>
      <c r="J26" s="97">
        <f t="shared" si="2"/>
        <v>0</v>
      </c>
      <c r="K26" s="11">
        <f t="shared" si="8"/>
        <v>6252150.9400000004</v>
      </c>
      <c r="L26" s="11">
        <f t="shared" si="8"/>
        <v>11571082.640000001</v>
      </c>
      <c r="M26" s="153">
        <f t="shared" si="6"/>
        <v>185.07362907652384</v>
      </c>
      <c r="N26" s="98">
        <f t="shared" si="3"/>
        <v>5318931.7</v>
      </c>
    </row>
    <row r="27" spans="1:14" s="2" customFormat="1" ht="160.15" customHeight="1">
      <c r="A27" s="83">
        <v>22130000</v>
      </c>
      <c r="B27" s="192" t="s">
        <v>246</v>
      </c>
      <c r="C27" s="179">
        <v>700</v>
      </c>
      <c r="D27" s="179">
        <v>900</v>
      </c>
      <c r="E27" s="152">
        <f>IF(C27=0,0,D27/C27*100)</f>
        <v>128.57142857142858</v>
      </c>
      <c r="F27" s="91">
        <f t="shared" si="1"/>
        <v>200</v>
      </c>
      <c r="G27" s="175"/>
      <c r="H27" s="175"/>
      <c r="I27" s="147">
        <f>IF(G27=0,0,H27/G27*100)</f>
        <v>0</v>
      </c>
      <c r="J27" s="92">
        <f t="shared" si="2"/>
        <v>0</v>
      </c>
      <c r="K27" s="9">
        <f t="shared" si="8"/>
        <v>700</v>
      </c>
      <c r="L27" s="9">
        <f t="shared" si="8"/>
        <v>900</v>
      </c>
      <c r="M27" s="152">
        <f>IF(K27=0,0,L27/K27*100)</f>
        <v>128.57142857142858</v>
      </c>
      <c r="N27" s="93">
        <f t="shared" si="3"/>
        <v>200</v>
      </c>
    </row>
    <row r="28" spans="1:14" s="2" customFormat="1" ht="27.6" customHeight="1">
      <c r="A28" s="89">
        <v>24000000</v>
      </c>
      <c r="B28" s="189" t="s">
        <v>247</v>
      </c>
      <c r="C28" s="90">
        <f>C29+C30</f>
        <v>37734419.329999998</v>
      </c>
      <c r="D28" s="90">
        <f>D29+D30</f>
        <v>3547039.15</v>
      </c>
      <c r="E28" s="152">
        <f t="shared" si="5"/>
        <v>9.4000098927718163</v>
      </c>
      <c r="F28" s="91">
        <f t="shared" si="1"/>
        <v>-34187380.18</v>
      </c>
      <c r="G28" s="90">
        <f>G29+G30</f>
        <v>2250033.6500000004</v>
      </c>
      <c r="H28" s="90">
        <f>H29+H30</f>
        <v>7063099.4800000004</v>
      </c>
      <c r="I28" s="147">
        <f t="shared" si="4"/>
        <v>313.91083773347123</v>
      </c>
      <c r="J28" s="92">
        <f t="shared" si="2"/>
        <v>4813065.83</v>
      </c>
      <c r="K28" s="9">
        <f t="shared" si="8"/>
        <v>39984452.979999997</v>
      </c>
      <c r="L28" s="9">
        <f t="shared" si="8"/>
        <v>10610138.630000001</v>
      </c>
      <c r="M28" s="152">
        <f t="shared" si="6"/>
        <v>26.535660336048949</v>
      </c>
      <c r="N28" s="93">
        <f t="shared" si="3"/>
        <v>-29374314.349999994</v>
      </c>
    </row>
    <row r="29" spans="1:14" s="58" customFormat="1" ht="27.6" customHeight="1">
      <c r="A29" s="94">
        <v>24060000</v>
      </c>
      <c r="B29" s="190" t="s">
        <v>248</v>
      </c>
      <c r="C29" s="125">
        <v>37734419.329999998</v>
      </c>
      <c r="D29" s="125">
        <v>3547039.15</v>
      </c>
      <c r="E29" s="153">
        <f t="shared" si="5"/>
        <v>9.4000098927718163</v>
      </c>
      <c r="F29" s="96">
        <f t="shared" si="1"/>
        <v>-34187380.18</v>
      </c>
      <c r="G29" s="174">
        <v>2111692.2200000002</v>
      </c>
      <c r="H29" s="149">
        <v>6914809.9000000004</v>
      </c>
      <c r="I29" s="148">
        <f t="shared" si="4"/>
        <v>327.45349130471294</v>
      </c>
      <c r="J29" s="97">
        <f t="shared" si="2"/>
        <v>4803117.68</v>
      </c>
      <c r="K29" s="11">
        <f t="shared" si="8"/>
        <v>39846111.549999997</v>
      </c>
      <c r="L29" s="11">
        <f t="shared" si="8"/>
        <v>10461849.050000001</v>
      </c>
      <c r="M29" s="153">
        <f t="shared" si="6"/>
        <v>26.255633593938484</v>
      </c>
      <c r="N29" s="98">
        <f t="shared" si="3"/>
        <v>-29384262.499999996</v>
      </c>
    </row>
    <row r="30" spans="1:14" s="58" customFormat="1" ht="47.45" customHeight="1">
      <c r="A30" s="94">
        <v>24110000</v>
      </c>
      <c r="B30" s="190" t="s">
        <v>250</v>
      </c>
      <c r="C30" s="79"/>
      <c r="D30" s="79"/>
      <c r="E30" s="153">
        <f t="shared" si="5"/>
        <v>0</v>
      </c>
      <c r="F30" s="96">
        <f t="shared" si="1"/>
        <v>0</v>
      </c>
      <c r="G30" s="79">
        <v>138341.43</v>
      </c>
      <c r="H30" s="149">
        <v>148289.57999999999</v>
      </c>
      <c r="I30" s="148">
        <f t="shared" si="4"/>
        <v>107.1910128440916</v>
      </c>
      <c r="J30" s="97">
        <f t="shared" si="2"/>
        <v>9948.1499999999942</v>
      </c>
      <c r="K30" s="11">
        <f t="shared" si="8"/>
        <v>138341.43</v>
      </c>
      <c r="L30" s="11">
        <f t="shared" si="8"/>
        <v>148289.57999999999</v>
      </c>
      <c r="M30" s="153">
        <f t="shared" si="6"/>
        <v>107.1910128440916</v>
      </c>
      <c r="N30" s="98">
        <f t="shared" si="3"/>
        <v>9948.1499999999942</v>
      </c>
    </row>
    <row r="31" spans="1:14" s="2" customFormat="1" ht="49.15" customHeight="1">
      <c r="A31" s="89">
        <v>25000000</v>
      </c>
      <c r="B31" s="189" t="s">
        <v>322</v>
      </c>
      <c r="C31" s="78">
        <f>SUM(C32:C33)</f>
        <v>0</v>
      </c>
      <c r="D31" s="78">
        <f>SUM(D32:D33)</f>
        <v>0</v>
      </c>
      <c r="E31" s="152">
        <f t="shared" si="5"/>
        <v>0</v>
      </c>
      <c r="F31" s="91">
        <f t="shared" si="1"/>
        <v>0</v>
      </c>
      <c r="G31" s="78">
        <f>SUM(G32:G33)</f>
        <v>218242248.79000002</v>
      </c>
      <c r="H31" s="78">
        <f>SUM(H32:H33)</f>
        <v>255687200.56</v>
      </c>
      <c r="I31" s="147">
        <f t="shared" si="4"/>
        <v>117.15751738153632</v>
      </c>
      <c r="J31" s="92">
        <f t="shared" si="2"/>
        <v>37444951.769999981</v>
      </c>
      <c r="K31" s="13">
        <f>SUM(K32:K33)</f>
        <v>218242248.79000002</v>
      </c>
      <c r="L31" s="13">
        <f>SUM(L32:L33)</f>
        <v>255687200.56</v>
      </c>
      <c r="M31" s="152">
        <f t="shared" si="6"/>
        <v>117.15751738153632</v>
      </c>
      <c r="N31" s="93">
        <f t="shared" si="3"/>
        <v>37444951.769999981</v>
      </c>
    </row>
    <row r="32" spans="1:14" s="58" customFormat="1" ht="64.150000000000006" customHeight="1">
      <c r="A32" s="94">
        <v>25010000</v>
      </c>
      <c r="B32" s="190" t="s">
        <v>323</v>
      </c>
      <c r="C32" s="79"/>
      <c r="D32" s="79">
        <v>0</v>
      </c>
      <c r="E32" s="153">
        <f t="shared" si="5"/>
        <v>0</v>
      </c>
      <c r="F32" s="96">
        <f t="shared" si="1"/>
        <v>0</v>
      </c>
      <c r="G32" s="79">
        <v>79681979.299999997</v>
      </c>
      <c r="H32" s="149">
        <v>88927563.239999995</v>
      </c>
      <c r="I32" s="148">
        <f t="shared" si="4"/>
        <v>111.60310527075474</v>
      </c>
      <c r="J32" s="97">
        <f t="shared" si="2"/>
        <v>9245583.9399999976</v>
      </c>
      <c r="K32" s="11">
        <f t="shared" ref="K32:L37" si="9">C32+G32</f>
        <v>79681979.299999997</v>
      </c>
      <c r="L32" s="11">
        <f t="shared" si="9"/>
        <v>88927563.239999995</v>
      </c>
      <c r="M32" s="153">
        <f t="shared" si="6"/>
        <v>111.60310527075474</v>
      </c>
      <c r="N32" s="98">
        <f t="shared" si="3"/>
        <v>9245583.9399999976</v>
      </c>
    </row>
    <row r="33" spans="1:15" s="58" customFormat="1" ht="46.9" customHeight="1">
      <c r="A33" s="94">
        <v>25020000</v>
      </c>
      <c r="B33" s="190" t="s">
        <v>378</v>
      </c>
      <c r="C33" s="79"/>
      <c r="D33" s="79">
        <v>0</v>
      </c>
      <c r="E33" s="153">
        <f t="shared" si="5"/>
        <v>0</v>
      </c>
      <c r="F33" s="96">
        <f t="shared" si="1"/>
        <v>0</v>
      </c>
      <c r="G33" s="79">
        <v>138560269.49000001</v>
      </c>
      <c r="H33" s="149">
        <v>166759637.31999999</v>
      </c>
      <c r="I33" s="148">
        <f t="shared" si="4"/>
        <v>120.35169816989651</v>
      </c>
      <c r="J33" s="97">
        <f t="shared" si="2"/>
        <v>28199367.829999983</v>
      </c>
      <c r="K33" s="11">
        <f t="shared" si="9"/>
        <v>138560269.49000001</v>
      </c>
      <c r="L33" s="11">
        <f t="shared" si="9"/>
        <v>166759637.31999999</v>
      </c>
      <c r="M33" s="153">
        <f t="shared" si="6"/>
        <v>120.35169816989651</v>
      </c>
      <c r="N33" s="98">
        <f t="shared" si="3"/>
        <v>28199367.829999983</v>
      </c>
    </row>
    <row r="34" spans="1:15" s="58" customFormat="1" ht="36.6" customHeight="1">
      <c r="A34" s="89">
        <v>30000000</v>
      </c>
      <c r="B34" s="187" t="s">
        <v>543</v>
      </c>
      <c r="C34" s="78">
        <f>C35+C36</f>
        <v>0</v>
      </c>
      <c r="D34" s="78">
        <f>D35+D36</f>
        <v>0</v>
      </c>
      <c r="E34" s="261">
        <f>IF(C34=0,0,D34/C34*100)</f>
        <v>0</v>
      </c>
      <c r="F34" s="78">
        <f>F35+F36</f>
        <v>0</v>
      </c>
      <c r="G34" s="78">
        <f>G35+G36</f>
        <v>1202018.5</v>
      </c>
      <c r="H34" s="78">
        <f>H35+H36</f>
        <v>5490639.6600000001</v>
      </c>
      <c r="I34" s="147">
        <f>IF(G34=0,0,H34/G34*100)</f>
        <v>456.78495464088115</v>
      </c>
      <c r="J34" s="78">
        <f>J35+J36</f>
        <v>4288621.16</v>
      </c>
      <c r="K34" s="78">
        <f>K35+K36</f>
        <v>1202018.5</v>
      </c>
      <c r="L34" s="78">
        <f>L35+L36</f>
        <v>5490639.6600000001</v>
      </c>
      <c r="M34" s="78">
        <f>M35+M36</f>
        <v>440.21224798120829</v>
      </c>
      <c r="N34" s="78">
        <f>N35+N36</f>
        <v>4288621.16</v>
      </c>
    </row>
    <row r="35" spans="1:15" s="58" customFormat="1" ht="72" customHeight="1">
      <c r="A35" s="313">
        <v>31030000</v>
      </c>
      <c r="B35" s="193" t="s">
        <v>545</v>
      </c>
      <c r="C35" s="79"/>
      <c r="D35" s="79"/>
      <c r="E35" s="153">
        <f>IF(C35=0,0,D35/C35*100)</f>
        <v>0</v>
      </c>
      <c r="F35" s="96">
        <f>D35-C35</f>
        <v>0</v>
      </c>
      <c r="G35" s="79">
        <v>1202018.5</v>
      </c>
      <c r="H35" s="79">
        <v>5291432.66</v>
      </c>
      <c r="I35" s="148">
        <f>IF(G35=0,0,H35/G35*100)</f>
        <v>440.21224798120829</v>
      </c>
      <c r="J35" s="97">
        <f>H35-G35</f>
        <v>4089414.16</v>
      </c>
      <c r="K35" s="11">
        <f>C35+G35</f>
        <v>1202018.5</v>
      </c>
      <c r="L35" s="11">
        <f>D35+H35</f>
        <v>5291432.66</v>
      </c>
      <c r="M35" s="153">
        <f>IF(K35=0,0,L35/K35*100)</f>
        <v>440.21224798120829</v>
      </c>
      <c r="N35" s="98">
        <f>L35-K35</f>
        <v>4089414.16</v>
      </c>
    </row>
    <row r="36" spans="1:15" s="58" customFormat="1" ht="35.450000000000003" customHeight="1">
      <c r="A36" s="313">
        <v>33010000</v>
      </c>
      <c r="B36" s="260" t="s">
        <v>649</v>
      </c>
      <c r="C36" s="79"/>
      <c r="D36" s="79"/>
      <c r="E36" s="153">
        <f>IF(C36=0,0,D36/C36*100)</f>
        <v>0</v>
      </c>
      <c r="F36" s="96">
        <f>D36-C36</f>
        <v>0</v>
      </c>
      <c r="G36" s="79"/>
      <c r="H36" s="79">
        <v>199207</v>
      </c>
      <c r="I36" s="148">
        <f>IF(G36=0,0,H36/G36*100)</f>
        <v>0</v>
      </c>
      <c r="J36" s="97">
        <f>H36-G36</f>
        <v>199207</v>
      </c>
      <c r="K36" s="11">
        <f>C36+G36</f>
        <v>0</v>
      </c>
      <c r="L36" s="11">
        <f>D36+H36</f>
        <v>199207</v>
      </c>
      <c r="M36" s="153">
        <f>IF(K36=0,0,L36/K36*100)</f>
        <v>0</v>
      </c>
      <c r="N36" s="98">
        <f>L36-K36</f>
        <v>199207</v>
      </c>
    </row>
    <row r="37" spans="1:15" s="58" customFormat="1" ht="64.150000000000006" customHeight="1">
      <c r="A37" s="384">
        <v>42000000</v>
      </c>
      <c r="B37" s="194" t="s">
        <v>383</v>
      </c>
      <c r="C37" s="78"/>
      <c r="D37" s="78"/>
      <c r="E37" s="152">
        <f>IF(C37=0,0,D37/C37*100)</f>
        <v>0</v>
      </c>
      <c r="F37" s="91">
        <f>D37-C37</f>
        <v>0</v>
      </c>
      <c r="G37" s="78">
        <v>3248580.59</v>
      </c>
      <c r="H37" s="351"/>
      <c r="I37" s="147">
        <f>IF(G37=0,0,H37/G37*100)</f>
        <v>0</v>
      </c>
      <c r="J37" s="92">
        <f>H37-G37</f>
        <v>-3248580.59</v>
      </c>
      <c r="K37" s="9">
        <f t="shared" si="9"/>
        <v>3248580.59</v>
      </c>
      <c r="L37" s="9">
        <f t="shared" si="9"/>
        <v>0</v>
      </c>
      <c r="M37" s="152">
        <f>IF(K37=0,0,L37/K37*100)</f>
        <v>0</v>
      </c>
      <c r="N37" s="93">
        <f>L37-K37</f>
        <v>-3248580.59</v>
      </c>
    </row>
    <row r="38" spans="1:15" s="2" customFormat="1" ht="36.6" customHeight="1">
      <c r="A38" s="89"/>
      <c r="B38" s="191" t="s">
        <v>112</v>
      </c>
      <c r="C38" s="78">
        <f>C7+C19+C37+C34</f>
        <v>1589305592.53</v>
      </c>
      <c r="D38" s="78">
        <f>D7+D19+D37+D34</f>
        <v>2076723575.1199999</v>
      </c>
      <c r="E38" s="152">
        <f t="shared" si="5"/>
        <v>130.6686130647841</v>
      </c>
      <c r="F38" s="13">
        <f>F7+F19+F37+F34</f>
        <v>487417982.59000003</v>
      </c>
      <c r="G38" s="78">
        <f>G7+G19+G37+G34</f>
        <v>232072755.20000002</v>
      </c>
      <c r="H38" s="78">
        <f>H7+H19+H37+H34</f>
        <v>280504453.10000002</v>
      </c>
      <c r="I38" s="147">
        <f t="shared" si="4"/>
        <v>120.86918727631841</v>
      </c>
      <c r="J38" s="13">
        <f>J7+J19+J37+J34</f>
        <v>48431697.899999976</v>
      </c>
      <c r="K38" s="13">
        <f>K7+K19+K37+K34</f>
        <v>1821378347.7299998</v>
      </c>
      <c r="L38" s="13">
        <f>L7+L19+L37+L34</f>
        <v>2357228028.2199998</v>
      </c>
      <c r="M38" s="152">
        <f t="shared" si="6"/>
        <v>129.42000936586481</v>
      </c>
      <c r="N38" s="13">
        <f>N7+N19+N37+N34</f>
        <v>535849680.49000025</v>
      </c>
      <c r="O38" s="74"/>
    </row>
    <row r="39" spans="1:15" s="2" customFormat="1" ht="34.9" customHeight="1">
      <c r="A39" s="89">
        <v>40000000</v>
      </c>
      <c r="B39" s="189" t="s">
        <v>141</v>
      </c>
      <c r="C39" s="175">
        <f>C40</f>
        <v>1112591887.6700001</v>
      </c>
      <c r="D39" s="175">
        <f t="shared" ref="D39:L39" si="10">D40</f>
        <v>1045198340.27</v>
      </c>
      <c r="E39" s="152">
        <f t="shared" si="5"/>
        <v>93.942653353231236</v>
      </c>
      <c r="F39" s="91">
        <f t="shared" si="1"/>
        <v>-67393547.400000095</v>
      </c>
      <c r="G39" s="175">
        <f t="shared" si="10"/>
        <v>179169939.12</v>
      </c>
      <c r="H39" s="175">
        <f t="shared" si="10"/>
        <v>162398750.81999999</v>
      </c>
      <c r="I39" s="147">
        <f t="shared" si="4"/>
        <v>90.639507730832335</v>
      </c>
      <c r="J39" s="92">
        <f t="shared" si="2"/>
        <v>-16771188.300000012</v>
      </c>
      <c r="K39" s="9">
        <f t="shared" si="10"/>
        <v>1291761826.79</v>
      </c>
      <c r="L39" s="9">
        <f t="shared" si="10"/>
        <v>1207597091.0899999</v>
      </c>
      <c r="M39" s="152">
        <f t="shared" si="6"/>
        <v>93.484500474120097</v>
      </c>
      <c r="N39" s="93">
        <f t="shared" si="3"/>
        <v>-84164735.700000048</v>
      </c>
    </row>
    <row r="40" spans="1:15" s="2" customFormat="1" ht="44.45" customHeight="1">
      <c r="A40" s="89">
        <v>41000000</v>
      </c>
      <c r="B40" s="189" t="s">
        <v>142</v>
      </c>
      <c r="C40" s="175">
        <f>C41+C45+C68</f>
        <v>1112591887.6700001</v>
      </c>
      <c r="D40" s="175">
        <f>D41+D45+D68</f>
        <v>1045198340.27</v>
      </c>
      <c r="E40" s="152">
        <f t="shared" si="5"/>
        <v>93.942653353231236</v>
      </c>
      <c r="F40" s="91">
        <f t="shared" si="1"/>
        <v>-67393547.400000095</v>
      </c>
      <c r="G40" s="175">
        <f>G41+G45+G68</f>
        <v>179169939.12</v>
      </c>
      <c r="H40" s="175">
        <f>H41+H45+H68</f>
        <v>162398750.81999999</v>
      </c>
      <c r="I40" s="147">
        <f t="shared" si="4"/>
        <v>90.639507730832335</v>
      </c>
      <c r="J40" s="92">
        <f t="shared" si="2"/>
        <v>-16771188.300000012</v>
      </c>
      <c r="K40" s="9">
        <f>K41+K45+K68</f>
        <v>1291761826.79</v>
      </c>
      <c r="L40" s="9">
        <f>L41+L45+L68</f>
        <v>1207597091.0899999</v>
      </c>
      <c r="M40" s="152">
        <f t="shared" si="6"/>
        <v>93.484500474120097</v>
      </c>
      <c r="N40" s="93">
        <f t="shared" si="3"/>
        <v>-84164735.700000048</v>
      </c>
    </row>
    <row r="41" spans="1:15" s="2" customFormat="1" ht="60" customHeight="1">
      <c r="A41" s="89">
        <v>41020000</v>
      </c>
      <c r="B41" s="189" t="s">
        <v>143</v>
      </c>
      <c r="C41" s="175">
        <f>SUM(C42:C44)</f>
        <v>496993826</v>
      </c>
      <c r="D41" s="175">
        <f>SUM(D42:D44)</f>
        <v>333040636</v>
      </c>
      <c r="E41" s="152">
        <f t="shared" si="5"/>
        <v>67.011020776745028</v>
      </c>
      <c r="F41" s="9">
        <f>SUM(F42:F44)</f>
        <v>-163953190</v>
      </c>
      <c r="G41" s="175">
        <f>SUM(G42:G44)</f>
        <v>0</v>
      </c>
      <c r="H41" s="175">
        <f>SUM(H42:H44)</f>
        <v>0</v>
      </c>
      <c r="I41" s="147">
        <f t="shared" si="4"/>
        <v>0</v>
      </c>
      <c r="J41" s="9">
        <f>SUM(J42:J44)</f>
        <v>0</v>
      </c>
      <c r="K41" s="9">
        <f>SUM(K42:K44)</f>
        <v>496993826</v>
      </c>
      <c r="L41" s="9">
        <f>SUM(L42:L44)</f>
        <v>333040636</v>
      </c>
      <c r="M41" s="152">
        <f t="shared" si="6"/>
        <v>67.011020776745028</v>
      </c>
      <c r="N41" s="93">
        <f t="shared" si="3"/>
        <v>-163953190</v>
      </c>
    </row>
    <row r="42" spans="1:15" s="58" customFormat="1" ht="46.15" customHeight="1">
      <c r="A42" s="94">
        <v>41020100</v>
      </c>
      <c r="B42" s="195" t="s">
        <v>144</v>
      </c>
      <c r="C42" s="125">
        <v>322903000</v>
      </c>
      <c r="D42" s="250">
        <v>183617900</v>
      </c>
      <c r="E42" s="153">
        <f t="shared" si="5"/>
        <v>56.864724081225624</v>
      </c>
      <c r="F42" s="96">
        <f t="shared" si="1"/>
        <v>-139285100</v>
      </c>
      <c r="G42" s="79"/>
      <c r="H42" s="79"/>
      <c r="I42" s="148">
        <f t="shared" si="4"/>
        <v>0</v>
      </c>
      <c r="J42" s="97">
        <f t="shared" si="2"/>
        <v>0</v>
      </c>
      <c r="K42" s="11">
        <f t="shared" ref="K42:L44" si="11">C42+G42</f>
        <v>322903000</v>
      </c>
      <c r="L42" s="11">
        <f t="shared" si="11"/>
        <v>183617900</v>
      </c>
      <c r="M42" s="153">
        <f t="shared" si="6"/>
        <v>56.864724081225624</v>
      </c>
      <c r="N42" s="98">
        <f t="shared" si="3"/>
        <v>-139285100</v>
      </c>
    </row>
    <row r="43" spans="1:15" s="58" customFormat="1" ht="91.9" customHeight="1">
      <c r="A43" s="142">
        <v>41020200</v>
      </c>
      <c r="B43" s="196" t="s">
        <v>145</v>
      </c>
      <c r="C43" s="125">
        <v>135762800</v>
      </c>
      <c r="D43" s="250">
        <v>134415600</v>
      </c>
      <c r="E43" s="153">
        <f t="shared" si="5"/>
        <v>99.007681043702689</v>
      </c>
      <c r="F43" s="96">
        <f t="shared" si="1"/>
        <v>-1347200</v>
      </c>
      <c r="G43" s="79"/>
      <c r="H43" s="79"/>
      <c r="I43" s="148">
        <f t="shared" si="4"/>
        <v>0</v>
      </c>
      <c r="J43" s="97">
        <f t="shared" si="2"/>
        <v>0</v>
      </c>
      <c r="K43" s="11">
        <f t="shared" si="11"/>
        <v>135762800</v>
      </c>
      <c r="L43" s="11">
        <f t="shared" si="11"/>
        <v>134415600</v>
      </c>
      <c r="M43" s="153">
        <f t="shared" si="6"/>
        <v>99.007681043702689</v>
      </c>
      <c r="N43" s="98">
        <f t="shared" si="3"/>
        <v>-1347200</v>
      </c>
    </row>
    <row r="44" spans="1:15" s="58" customFormat="1" ht="167.45" customHeight="1">
      <c r="A44" s="100">
        <v>41021300</v>
      </c>
      <c r="B44" s="197" t="s">
        <v>397</v>
      </c>
      <c r="C44" s="125">
        <v>38328026</v>
      </c>
      <c r="D44" s="250">
        <v>15007136</v>
      </c>
      <c r="E44" s="153">
        <f>IF(C44=0,0,D44/C44*100)</f>
        <v>39.15447145647417</v>
      </c>
      <c r="F44" s="96">
        <f>D44-C44</f>
        <v>-23320890</v>
      </c>
      <c r="G44" s="79"/>
      <c r="H44" s="79"/>
      <c r="I44" s="148">
        <f>IF(G44=0,0,H44/G44*100)</f>
        <v>0</v>
      </c>
      <c r="J44" s="97">
        <f>H44-G44</f>
        <v>0</v>
      </c>
      <c r="K44" s="11">
        <f t="shared" si="11"/>
        <v>38328026</v>
      </c>
      <c r="L44" s="11">
        <f t="shared" si="11"/>
        <v>15007136</v>
      </c>
      <c r="M44" s="153">
        <f>IF(K44=0,0,L44/K44*100)</f>
        <v>39.15447145647417</v>
      </c>
      <c r="N44" s="98">
        <f t="shared" ref="N44:N52" si="12">L44-K44</f>
        <v>-23320890</v>
      </c>
    </row>
    <row r="45" spans="1:15" s="2" customFormat="1" ht="46.9" customHeight="1">
      <c r="A45" s="89">
        <v>41030000</v>
      </c>
      <c r="B45" s="259" t="s">
        <v>146</v>
      </c>
      <c r="C45" s="175">
        <f>SUM(C46:C67)</f>
        <v>601582527</v>
      </c>
      <c r="D45" s="175">
        <f>SUM(D46:D67)</f>
        <v>696106176.07999992</v>
      </c>
      <c r="E45" s="152">
        <f t="shared" si="5"/>
        <v>115.71249908992118</v>
      </c>
      <c r="F45" s="175">
        <f>SUM(F46:F66)</f>
        <v>171145231.57000002</v>
      </c>
      <c r="G45" s="175">
        <f>SUM(G46:G67)</f>
        <v>418700</v>
      </c>
      <c r="H45" s="175">
        <f>SUM(H46:H67)</f>
        <v>5806000</v>
      </c>
      <c r="I45" s="147">
        <f t="shared" si="4"/>
        <v>1386.6730355863388</v>
      </c>
      <c r="J45" s="175">
        <f>SUM(J47:J66)</f>
        <v>5387300</v>
      </c>
      <c r="K45" s="175">
        <f>SUM(K46:K67)</f>
        <v>602001227</v>
      </c>
      <c r="L45" s="175">
        <f>SUM(L46:L67)</f>
        <v>701912176.07999992</v>
      </c>
      <c r="M45" s="152">
        <f t="shared" si="6"/>
        <v>116.59646934241215</v>
      </c>
      <c r="N45" s="93">
        <f t="shared" si="12"/>
        <v>99910949.079999924</v>
      </c>
    </row>
    <row r="46" spans="1:15" s="2" customFormat="1" ht="409.15" customHeight="1">
      <c r="A46" s="94">
        <v>41030500</v>
      </c>
      <c r="B46" s="385" t="s">
        <v>821</v>
      </c>
      <c r="C46" s="174">
        <v>60353150.82</v>
      </c>
      <c r="D46" s="174"/>
      <c r="E46" s="153">
        <f>IF(C46=0,0,D46/C46*100)</f>
        <v>0</v>
      </c>
      <c r="F46" s="174"/>
      <c r="G46" s="174"/>
      <c r="H46" s="174"/>
      <c r="I46" s="148"/>
      <c r="J46" s="97">
        <f>H46-G46</f>
        <v>0</v>
      </c>
      <c r="K46" s="11">
        <f>C46+G46</f>
        <v>60353150.82</v>
      </c>
      <c r="L46" s="11">
        <f>D46+H46</f>
        <v>0</v>
      </c>
      <c r="M46" s="153">
        <f t="shared" ref="M46:M52" si="13">IF(K46=0,0,L46/K46*100)</f>
        <v>0</v>
      </c>
      <c r="N46" s="98">
        <f t="shared" si="12"/>
        <v>-60353150.82</v>
      </c>
    </row>
    <row r="47" spans="1:15" s="2" customFormat="1" ht="408.6" customHeight="1">
      <c r="A47" s="313">
        <v>41030800</v>
      </c>
      <c r="B47" s="386" t="s">
        <v>644</v>
      </c>
      <c r="C47" s="175"/>
      <c r="D47" s="250">
        <v>80923437.900000006</v>
      </c>
      <c r="E47" s="153">
        <f>IF(C47=0,0,D47/C47*100)</f>
        <v>0</v>
      </c>
      <c r="F47" s="96">
        <f>D47-C47</f>
        <v>80923437.900000006</v>
      </c>
      <c r="G47" s="175"/>
      <c r="H47" s="175"/>
      <c r="I47" s="148">
        <f t="shared" si="4"/>
        <v>0</v>
      </c>
      <c r="J47" s="9"/>
      <c r="K47" s="11">
        <f t="shared" ref="K47:L52" si="14">C47+G47</f>
        <v>0</v>
      </c>
      <c r="L47" s="11">
        <f t="shared" si="14"/>
        <v>80923437.900000006</v>
      </c>
      <c r="M47" s="153">
        <f t="shared" si="13"/>
        <v>0</v>
      </c>
      <c r="N47" s="98">
        <f t="shared" si="12"/>
        <v>80923437.900000006</v>
      </c>
    </row>
    <row r="48" spans="1:15" s="2" customFormat="1" ht="110.25">
      <c r="A48" s="313">
        <v>41030900</v>
      </c>
      <c r="B48" s="215" t="s">
        <v>574</v>
      </c>
      <c r="C48" s="174"/>
      <c r="D48" s="250">
        <v>17613609</v>
      </c>
      <c r="E48" s="153">
        <f t="shared" si="5"/>
        <v>0</v>
      </c>
      <c r="F48" s="96">
        <f t="shared" si="1"/>
        <v>17613609</v>
      </c>
      <c r="G48" s="174"/>
      <c r="H48" s="174"/>
      <c r="I48" s="148">
        <f t="shared" si="4"/>
        <v>0</v>
      </c>
      <c r="J48" s="97"/>
      <c r="K48" s="11">
        <f t="shared" si="14"/>
        <v>0</v>
      </c>
      <c r="L48" s="11">
        <f t="shared" si="14"/>
        <v>17613609</v>
      </c>
      <c r="M48" s="153">
        <f t="shared" si="13"/>
        <v>0</v>
      </c>
      <c r="N48" s="98">
        <f t="shared" si="12"/>
        <v>17613609</v>
      </c>
    </row>
    <row r="49" spans="1:14" s="2" customFormat="1" ht="76.900000000000006" customHeight="1">
      <c r="A49" s="313">
        <v>41031100</v>
      </c>
      <c r="B49" s="215" t="s">
        <v>832</v>
      </c>
      <c r="C49" s="174"/>
      <c r="D49" s="250">
        <v>5482</v>
      </c>
      <c r="E49" s="153">
        <f>IF(C49=0,0,D49/C49*100)</f>
        <v>0</v>
      </c>
      <c r="F49" s="96">
        <f>D49-C49</f>
        <v>5482</v>
      </c>
      <c r="G49" s="174"/>
      <c r="H49" s="174"/>
      <c r="I49" s="148">
        <f>IF(G49=0,0,H49/G49*100)</f>
        <v>0</v>
      </c>
      <c r="J49" s="97"/>
      <c r="K49" s="11">
        <f>C49+G49</f>
        <v>0</v>
      </c>
      <c r="L49" s="11">
        <f>D49+H49</f>
        <v>5482</v>
      </c>
      <c r="M49" s="153">
        <f t="shared" si="13"/>
        <v>0</v>
      </c>
      <c r="N49" s="98">
        <f>L49-K49</f>
        <v>5482</v>
      </c>
    </row>
    <row r="50" spans="1:14" s="2" customFormat="1" ht="96" customHeight="1">
      <c r="A50" s="100">
        <v>41031900</v>
      </c>
      <c r="B50" s="215" t="s">
        <v>575</v>
      </c>
      <c r="C50" s="174">
        <v>66647000</v>
      </c>
      <c r="D50" s="250">
        <v>118069900</v>
      </c>
      <c r="E50" s="153">
        <f>IF(C50=0,0,D50/C50*100)</f>
        <v>177.1571113478476</v>
      </c>
      <c r="F50" s="96">
        <f>D50-C50</f>
        <v>51422900</v>
      </c>
      <c r="G50" s="174"/>
      <c r="H50" s="174"/>
      <c r="I50" s="148">
        <f>IF(G50=0,0,H50/G50*100)</f>
        <v>0</v>
      </c>
      <c r="J50" s="97"/>
      <c r="K50" s="11">
        <f t="shared" si="14"/>
        <v>66647000</v>
      </c>
      <c r="L50" s="11">
        <f t="shared" si="14"/>
        <v>118069900</v>
      </c>
      <c r="M50" s="153">
        <f t="shared" si="13"/>
        <v>177.1571113478476</v>
      </c>
      <c r="N50" s="98">
        <f t="shared" si="12"/>
        <v>51422900</v>
      </c>
    </row>
    <row r="51" spans="1:14" s="2" customFormat="1" ht="141.75">
      <c r="A51" s="100">
        <v>41032300</v>
      </c>
      <c r="B51" s="346" t="s">
        <v>833</v>
      </c>
      <c r="C51" s="174"/>
      <c r="D51" s="250">
        <v>11367199</v>
      </c>
      <c r="E51" s="153">
        <f>IF(C51=0,0,D51/C51*100)</f>
        <v>0</v>
      </c>
      <c r="F51" s="96">
        <f>D51-C51</f>
        <v>11367199</v>
      </c>
      <c r="G51" s="174"/>
      <c r="H51" s="174"/>
      <c r="I51" s="148">
        <f>IF(G51=0,0,H51/G51*100)</f>
        <v>0</v>
      </c>
      <c r="J51" s="97"/>
      <c r="K51" s="11">
        <f>C51+G51</f>
        <v>0</v>
      </c>
      <c r="L51" s="11">
        <f>D51+H51</f>
        <v>11367199</v>
      </c>
      <c r="M51" s="153">
        <f t="shared" si="13"/>
        <v>0</v>
      </c>
      <c r="N51" s="98">
        <f>L51-K51</f>
        <v>11367199</v>
      </c>
    </row>
    <row r="52" spans="1:14" s="2" customFormat="1" ht="107.45" customHeight="1">
      <c r="A52" s="94">
        <v>41032900</v>
      </c>
      <c r="B52" s="198" t="s">
        <v>37</v>
      </c>
      <c r="C52" s="174">
        <v>1346324.16</v>
      </c>
      <c r="D52" s="250">
        <v>1062371.24</v>
      </c>
      <c r="E52" s="153">
        <f t="shared" si="5"/>
        <v>78.909022920601828</v>
      </c>
      <c r="F52" s="96">
        <f t="shared" si="1"/>
        <v>-283952.91999999993</v>
      </c>
      <c r="G52" s="175"/>
      <c r="H52" s="175"/>
      <c r="I52" s="148">
        <f t="shared" si="4"/>
        <v>0</v>
      </c>
      <c r="J52" s="97"/>
      <c r="K52" s="11">
        <f t="shared" si="14"/>
        <v>1346324.16</v>
      </c>
      <c r="L52" s="11">
        <f t="shared" si="14"/>
        <v>1062371.24</v>
      </c>
      <c r="M52" s="153">
        <f t="shared" si="13"/>
        <v>78.909022920601828</v>
      </c>
      <c r="N52" s="98">
        <f t="shared" si="12"/>
        <v>-283952.91999999993</v>
      </c>
    </row>
    <row r="53" spans="1:14" s="58" customFormat="1" ht="88.15" customHeight="1">
      <c r="A53" s="94">
        <v>41033000</v>
      </c>
      <c r="B53" s="195" t="s">
        <v>147</v>
      </c>
      <c r="C53" s="174">
        <v>65113997.5</v>
      </c>
      <c r="D53" s="250">
        <v>20499947.890000001</v>
      </c>
      <c r="E53" s="153">
        <f t="shared" si="5"/>
        <v>31.483165950608395</v>
      </c>
      <c r="F53" s="96">
        <f t="shared" si="1"/>
        <v>-44614049.609999999</v>
      </c>
      <c r="G53" s="79"/>
      <c r="H53" s="79"/>
      <c r="I53" s="148">
        <f t="shared" si="4"/>
        <v>0</v>
      </c>
      <c r="J53" s="97">
        <f t="shared" si="2"/>
        <v>0</v>
      </c>
      <c r="K53" s="11">
        <f t="shared" ref="K53:L60" si="15">C53+G53</f>
        <v>65113997.5</v>
      </c>
      <c r="L53" s="11">
        <f t="shared" si="15"/>
        <v>20499947.890000001</v>
      </c>
      <c r="M53" s="153">
        <f t="shared" si="6"/>
        <v>31.483165950608395</v>
      </c>
      <c r="N53" s="98">
        <f t="shared" si="3"/>
        <v>-44614049.609999999</v>
      </c>
    </row>
    <row r="54" spans="1:14" s="58" customFormat="1" ht="83.45" customHeight="1">
      <c r="A54" s="94">
        <v>41033300</v>
      </c>
      <c r="B54" s="195" t="s">
        <v>913</v>
      </c>
      <c r="C54" s="174"/>
      <c r="D54" s="250"/>
      <c r="E54" s="153">
        <f>IF(C54=0,0,D54/C54*100)</f>
        <v>0</v>
      </c>
      <c r="F54" s="96">
        <f>D54-C54</f>
        <v>0</v>
      </c>
      <c r="G54" s="79">
        <v>418700</v>
      </c>
      <c r="H54" s="79"/>
      <c r="I54" s="148">
        <f>IF(G54=0,0,H54/G54*100)</f>
        <v>0</v>
      </c>
      <c r="J54" s="97">
        <f>H54-G54</f>
        <v>-418700</v>
      </c>
      <c r="K54" s="11">
        <f t="shared" si="15"/>
        <v>418700</v>
      </c>
      <c r="L54" s="11">
        <f t="shared" si="15"/>
        <v>0</v>
      </c>
      <c r="M54" s="153">
        <f>IF(K54=0,0,L54/K54*100)</f>
        <v>0</v>
      </c>
      <c r="N54" s="98">
        <f>L54-K54</f>
        <v>-418700</v>
      </c>
    </row>
    <row r="55" spans="1:14" s="58" customFormat="1" ht="173.25">
      <c r="A55" s="132">
        <v>41033600</v>
      </c>
      <c r="B55" s="69" t="s">
        <v>646</v>
      </c>
      <c r="C55" s="174"/>
      <c r="D55" s="250">
        <v>8658375.4100000001</v>
      </c>
      <c r="E55" s="153">
        <f>IF(C55=0,0,D55/C55*100)</f>
        <v>0</v>
      </c>
      <c r="F55" s="96">
        <f>D55-C55</f>
        <v>8658375.4100000001</v>
      </c>
      <c r="G55" s="79"/>
      <c r="H55" s="79"/>
      <c r="I55" s="148">
        <f>IF(G55=0,0,H55/G55*100)</f>
        <v>0</v>
      </c>
      <c r="J55" s="97">
        <f>H55-G55</f>
        <v>0</v>
      </c>
      <c r="K55" s="11">
        <f t="shared" si="15"/>
        <v>0</v>
      </c>
      <c r="L55" s="11">
        <f t="shared" si="15"/>
        <v>8658375.4100000001</v>
      </c>
      <c r="M55" s="153">
        <f>IF(K55=0,0,L55/K55*100)</f>
        <v>0</v>
      </c>
      <c r="N55" s="98">
        <f>L55-K55</f>
        <v>8658375.4100000001</v>
      </c>
    </row>
    <row r="56" spans="1:14" s="58" customFormat="1" ht="141.75">
      <c r="A56" s="155">
        <v>41033800</v>
      </c>
      <c r="B56" s="69" t="s">
        <v>647</v>
      </c>
      <c r="C56" s="174">
        <v>8665627.0600000005</v>
      </c>
      <c r="D56" s="250">
        <v>15212904.09</v>
      </c>
      <c r="E56" s="153">
        <f>IF(C56=0,0,D56/C56*100)</f>
        <v>175.55456731137008</v>
      </c>
      <c r="F56" s="96">
        <f>D56-C56</f>
        <v>6547277.0299999993</v>
      </c>
      <c r="G56" s="79"/>
      <c r="H56" s="79"/>
      <c r="I56" s="148">
        <f>IF(G56=0,0,H56/G56*100)</f>
        <v>0</v>
      </c>
      <c r="J56" s="97">
        <f>H56-G56</f>
        <v>0</v>
      </c>
      <c r="K56" s="11">
        <f t="shared" si="15"/>
        <v>8665627.0600000005</v>
      </c>
      <c r="L56" s="11">
        <f t="shared" si="15"/>
        <v>15212904.09</v>
      </c>
      <c r="M56" s="153">
        <f>IF(K56=0,0,L56/K56*100)</f>
        <v>175.55456731137008</v>
      </c>
      <c r="N56" s="98">
        <f>L56-K56</f>
        <v>6547277.0299999993</v>
      </c>
    </row>
    <row r="57" spans="1:14" s="58" customFormat="1" ht="40.15" customHeight="1">
      <c r="A57" s="94">
        <v>41033900</v>
      </c>
      <c r="B57" s="195" t="s">
        <v>100</v>
      </c>
      <c r="C57" s="174">
        <v>261452300</v>
      </c>
      <c r="D57" s="250">
        <v>346763000</v>
      </c>
      <c r="E57" s="153">
        <f t="shared" si="5"/>
        <v>132.62954657503491</v>
      </c>
      <c r="F57" s="96">
        <f t="shared" si="1"/>
        <v>85310700</v>
      </c>
      <c r="G57" s="79"/>
      <c r="H57" s="79">
        <v>5806000</v>
      </c>
      <c r="I57" s="148">
        <f t="shared" si="4"/>
        <v>0</v>
      </c>
      <c r="J57" s="97">
        <f t="shared" si="2"/>
        <v>5806000</v>
      </c>
      <c r="K57" s="11">
        <f t="shared" si="15"/>
        <v>261452300</v>
      </c>
      <c r="L57" s="11">
        <f t="shared" si="15"/>
        <v>352569000</v>
      </c>
      <c r="M57" s="153">
        <f t="shared" si="6"/>
        <v>134.85021933255129</v>
      </c>
      <c r="N57" s="98">
        <f t="shared" si="3"/>
        <v>91116700</v>
      </c>
    </row>
    <row r="58" spans="1:14" s="58" customFormat="1" ht="168" customHeight="1">
      <c r="A58" s="94">
        <v>41034400</v>
      </c>
      <c r="B58" s="128" t="s">
        <v>942</v>
      </c>
      <c r="C58" s="174">
        <v>8870705</v>
      </c>
      <c r="D58" s="250"/>
      <c r="E58" s="153">
        <f t="shared" si="5"/>
        <v>0</v>
      </c>
      <c r="F58" s="96"/>
      <c r="G58" s="79"/>
      <c r="H58" s="79"/>
      <c r="I58" s="148">
        <f>IF(G58=0,0,H58/G58*100)</f>
        <v>0</v>
      </c>
      <c r="J58" s="97">
        <f>H58-G58</f>
        <v>0</v>
      </c>
      <c r="K58" s="11">
        <f t="shared" si="15"/>
        <v>8870705</v>
      </c>
      <c r="L58" s="11">
        <f t="shared" si="15"/>
        <v>0</v>
      </c>
      <c r="M58" s="153">
        <f>IF(K58=0,0,L58/K58*100)</f>
        <v>0</v>
      </c>
      <c r="N58" s="98">
        <f>L58-K58</f>
        <v>-8870705</v>
      </c>
    </row>
    <row r="59" spans="1:14" s="58" customFormat="1" ht="73.150000000000006" customHeight="1">
      <c r="A59" s="94">
        <v>41035400</v>
      </c>
      <c r="B59" s="195" t="s">
        <v>101</v>
      </c>
      <c r="C59" s="125">
        <v>8276000</v>
      </c>
      <c r="D59" s="250">
        <v>8600</v>
      </c>
      <c r="E59" s="153">
        <f t="shared" ref="E59:E108" si="16">IF(C59=0,0,D59/C59*100)</f>
        <v>0.10391493475108747</v>
      </c>
      <c r="F59" s="96">
        <f t="shared" si="1"/>
        <v>-8267400</v>
      </c>
      <c r="G59" s="79"/>
      <c r="H59" s="79"/>
      <c r="I59" s="148">
        <f t="shared" si="4"/>
        <v>0</v>
      </c>
      <c r="J59" s="97">
        <f t="shared" si="2"/>
        <v>0</v>
      </c>
      <c r="K59" s="11">
        <f t="shared" si="15"/>
        <v>8276000</v>
      </c>
      <c r="L59" s="11">
        <f t="shared" si="15"/>
        <v>8600</v>
      </c>
      <c r="M59" s="153">
        <f t="shared" si="6"/>
        <v>0.10391493475108747</v>
      </c>
      <c r="N59" s="98">
        <f t="shared" si="3"/>
        <v>-8267400</v>
      </c>
    </row>
    <row r="60" spans="1:14" s="58" customFormat="1" ht="112.9" customHeight="1">
      <c r="A60" s="94">
        <v>41035600</v>
      </c>
      <c r="B60" s="195" t="s">
        <v>908</v>
      </c>
      <c r="C60" s="125">
        <v>716957.39</v>
      </c>
      <c r="D60" s="250"/>
      <c r="E60" s="153">
        <f t="shared" si="16"/>
        <v>0</v>
      </c>
      <c r="F60" s="96">
        <f t="shared" si="1"/>
        <v>-716957.39</v>
      </c>
      <c r="G60" s="79"/>
      <c r="H60" s="79"/>
      <c r="I60" s="148">
        <f>IF(G60=0,0,H60/G60*100)</f>
        <v>0</v>
      </c>
      <c r="J60" s="97">
        <f>H60-G60</f>
        <v>0</v>
      </c>
      <c r="K60" s="11">
        <f t="shared" si="15"/>
        <v>716957.39</v>
      </c>
      <c r="L60" s="11">
        <f t="shared" si="15"/>
        <v>0</v>
      </c>
      <c r="M60" s="153">
        <f>IF(K60=0,0,L60/K60*100)</f>
        <v>0</v>
      </c>
      <c r="N60" s="98">
        <f>L60-K60</f>
        <v>-716957.39</v>
      </c>
    </row>
    <row r="61" spans="1:14" s="58" customFormat="1" ht="126">
      <c r="A61" s="94">
        <v>41035800</v>
      </c>
      <c r="B61" s="215" t="s">
        <v>541</v>
      </c>
      <c r="C61" s="125"/>
      <c r="D61" s="250">
        <v>17871653.039999999</v>
      </c>
      <c r="E61" s="153">
        <f t="shared" si="16"/>
        <v>0</v>
      </c>
      <c r="F61" s="96">
        <f t="shared" si="1"/>
        <v>17871653.039999999</v>
      </c>
      <c r="G61" s="79"/>
      <c r="H61" s="79"/>
      <c r="I61" s="148">
        <f t="shared" ref="I61:I66" si="17">IF(G61=0,0,H61/G61*100)</f>
        <v>0</v>
      </c>
      <c r="J61" s="97">
        <f t="shared" ref="J61:J66" si="18">H61-G61</f>
        <v>0</v>
      </c>
      <c r="K61" s="11">
        <f t="shared" ref="K61:L66" si="19">C61+G61</f>
        <v>0</v>
      </c>
      <c r="L61" s="11">
        <f t="shared" si="19"/>
        <v>17871653.039999999</v>
      </c>
      <c r="M61" s="153">
        <f t="shared" ref="M61:M66" si="20">IF(K61=0,0,L61/K61*100)</f>
        <v>0</v>
      </c>
      <c r="N61" s="98">
        <f t="shared" ref="N61:N72" si="21">L61-K61</f>
        <v>17871653.039999999</v>
      </c>
    </row>
    <row r="62" spans="1:14" s="58" customFormat="1" ht="94.5">
      <c r="A62" s="94">
        <v>41036000</v>
      </c>
      <c r="B62" s="215" t="s">
        <v>577</v>
      </c>
      <c r="C62" s="125"/>
      <c r="D62" s="250">
        <v>335600</v>
      </c>
      <c r="E62" s="153">
        <f>IF(C62=0,0,D62/C62*100)</f>
        <v>0</v>
      </c>
      <c r="F62" s="96">
        <f>D62-C62</f>
        <v>335600</v>
      </c>
      <c r="G62" s="79"/>
      <c r="H62" s="79"/>
      <c r="I62" s="148">
        <f t="shared" si="17"/>
        <v>0</v>
      </c>
      <c r="J62" s="97">
        <f t="shared" si="18"/>
        <v>0</v>
      </c>
      <c r="K62" s="11">
        <f>C62+G62</f>
        <v>0</v>
      </c>
      <c r="L62" s="11">
        <f>D62+H62</f>
        <v>335600</v>
      </c>
      <c r="M62" s="153">
        <f t="shared" si="20"/>
        <v>0</v>
      </c>
      <c r="N62" s="98">
        <f t="shared" si="21"/>
        <v>335600</v>
      </c>
    </row>
    <row r="63" spans="1:14" s="58" customFormat="1" ht="408" customHeight="1">
      <c r="A63" s="94">
        <v>41036100</v>
      </c>
      <c r="B63" s="387" t="s">
        <v>822</v>
      </c>
      <c r="C63" s="125">
        <v>46645124.600000001</v>
      </c>
      <c r="D63" s="250"/>
      <c r="E63" s="153">
        <f>IF(C63=0,0,D63/C63*100)</f>
        <v>0</v>
      </c>
      <c r="F63" s="96"/>
      <c r="G63" s="79"/>
      <c r="H63" s="79"/>
      <c r="I63" s="148">
        <f t="shared" si="17"/>
        <v>0</v>
      </c>
      <c r="J63" s="97">
        <f t="shared" si="18"/>
        <v>0</v>
      </c>
      <c r="K63" s="11">
        <f>C63+G63</f>
        <v>46645124.600000001</v>
      </c>
      <c r="L63" s="11">
        <f>D63+H63</f>
        <v>0</v>
      </c>
      <c r="M63" s="153">
        <f t="shared" si="20"/>
        <v>0</v>
      </c>
      <c r="N63" s="98">
        <f>L63-K63</f>
        <v>-46645124.600000001</v>
      </c>
    </row>
    <row r="64" spans="1:14" s="58" customFormat="1" ht="81.599999999999994" customHeight="1">
      <c r="A64" s="94">
        <v>41036300</v>
      </c>
      <c r="B64" s="215" t="s">
        <v>578</v>
      </c>
      <c r="C64" s="125"/>
      <c r="D64" s="250">
        <v>6777880.8399999999</v>
      </c>
      <c r="E64" s="153">
        <f t="shared" si="16"/>
        <v>0</v>
      </c>
      <c r="F64" s="96">
        <f t="shared" si="1"/>
        <v>6777880.8399999999</v>
      </c>
      <c r="G64" s="79"/>
      <c r="H64" s="79"/>
      <c r="I64" s="148">
        <f t="shared" si="17"/>
        <v>0</v>
      </c>
      <c r="J64" s="97">
        <f t="shared" si="18"/>
        <v>0</v>
      </c>
      <c r="K64" s="11">
        <f t="shared" si="19"/>
        <v>0</v>
      </c>
      <c r="L64" s="11">
        <f t="shared" si="19"/>
        <v>6777880.8399999999</v>
      </c>
      <c r="M64" s="153">
        <f t="shared" si="20"/>
        <v>0</v>
      </c>
      <c r="N64" s="98">
        <f t="shared" si="21"/>
        <v>6777880.8399999999</v>
      </c>
    </row>
    <row r="65" spans="1:14" s="58" customFormat="1" ht="346.5">
      <c r="A65" s="94">
        <v>41036400</v>
      </c>
      <c r="B65" s="99" t="s">
        <v>823</v>
      </c>
      <c r="C65" s="125">
        <v>8291833</v>
      </c>
      <c r="D65" s="250"/>
      <c r="E65" s="153">
        <f t="shared" si="16"/>
        <v>0</v>
      </c>
      <c r="F65" s="96"/>
      <c r="G65" s="79"/>
      <c r="H65" s="79"/>
      <c r="I65" s="148">
        <f>IF(G65=0,0,H65/G65*100)</f>
        <v>0</v>
      </c>
      <c r="J65" s="97">
        <f>H65-G65</f>
        <v>0</v>
      </c>
      <c r="K65" s="11">
        <f>C65+G65</f>
        <v>8291833</v>
      </c>
      <c r="L65" s="11">
        <f>D65+H65</f>
        <v>0</v>
      </c>
      <c r="M65" s="153">
        <f t="shared" si="20"/>
        <v>0</v>
      </c>
      <c r="N65" s="98">
        <f>L65-K65</f>
        <v>-8291833</v>
      </c>
    </row>
    <row r="66" spans="1:14" s="58" customFormat="1" ht="94.9" customHeight="1">
      <c r="A66" s="94">
        <v>41037200</v>
      </c>
      <c r="B66" s="195" t="s">
        <v>532</v>
      </c>
      <c r="C66" s="174">
        <v>65203507.469999999</v>
      </c>
      <c r="D66" s="250">
        <v>3396984.74</v>
      </c>
      <c r="E66" s="153">
        <f>IF(C66=0,0,D66/C66*100)</f>
        <v>5.2098190293872548</v>
      </c>
      <c r="F66" s="96">
        <f t="shared" ref="F66:F72" si="22">D66-C66</f>
        <v>-61806522.729999997</v>
      </c>
      <c r="G66" s="79"/>
      <c r="H66" s="79"/>
      <c r="I66" s="148">
        <f t="shared" si="17"/>
        <v>0</v>
      </c>
      <c r="J66" s="97">
        <f t="shared" si="18"/>
        <v>0</v>
      </c>
      <c r="K66" s="11">
        <f t="shared" si="19"/>
        <v>65203507.469999999</v>
      </c>
      <c r="L66" s="11">
        <f t="shared" si="19"/>
        <v>3396984.74</v>
      </c>
      <c r="M66" s="153">
        <f t="shared" si="20"/>
        <v>5.2098190293872548</v>
      </c>
      <c r="N66" s="98">
        <f t="shared" si="21"/>
        <v>-61806522.729999997</v>
      </c>
    </row>
    <row r="67" spans="1:14" s="58" customFormat="1" ht="78" customHeight="1">
      <c r="A67" s="94">
        <v>41037800</v>
      </c>
      <c r="B67" s="215" t="s">
        <v>808</v>
      </c>
      <c r="C67" s="174"/>
      <c r="D67" s="250">
        <v>47539230.93</v>
      </c>
      <c r="E67" s="153">
        <f>IF(C67=0,0,D67/C67*100)</f>
        <v>0</v>
      </c>
      <c r="F67" s="96">
        <f t="shared" si="22"/>
        <v>47539230.93</v>
      </c>
      <c r="G67" s="79"/>
      <c r="H67" s="79"/>
      <c r="I67" s="148">
        <f>IF(G67=0,0,H67/G67*100)</f>
        <v>0</v>
      </c>
      <c r="J67" s="97">
        <f t="shared" ref="J67:J72" si="23">H67-G67</f>
        <v>0</v>
      </c>
      <c r="K67" s="11">
        <f>C67+G67</f>
        <v>0</v>
      </c>
      <c r="L67" s="11">
        <f>D67+H67</f>
        <v>47539230.93</v>
      </c>
      <c r="M67" s="153">
        <f>IF(K67=0,0,L67/K67*100)</f>
        <v>0</v>
      </c>
      <c r="N67" s="98">
        <f>L67-K67</f>
        <v>47539230.93</v>
      </c>
    </row>
    <row r="68" spans="1:14" s="58" customFormat="1" ht="51" customHeight="1">
      <c r="A68" s="83">
        <v>41050000</v>
      </c>
      <c r="B68" s="199" t="s">
        <v>102</v>
      </c>
      <c r="C68" s="78">
        <f>C72+C70+C69+C71</f>
        <v>14015534.67</v>
      </c>
      <c r="D68" s="78">
        <f>D72+D70+D69+D71</f>
        <v>16051528.189999999</v>
      </c>
      <c r="E68" s="154">
        <f>E72</f>
        <v>120.92049469778328</v>
      </c>
      <c r="F68" s="91">
        <f t="shared" si="22"/>
        <v>2035993.5199999996</v>
      </c>
      <c r="G68" s="78">
        <f>G72+G70+G69+G71</f>
        <v>178751239.12</v>
      </c>
      <c r="H68" s="78">
        <f>H72+H70+H69+H71</f>
        <v>156592750.81999999</v>
      </c>
      <c r="I68" s="13">
        <f>I72</f>
        <v>47.547488719169941</v>
      </c>
      <c r="J68" s="92">
        <f t="shared" si="23"/>
        <v>-22158488.300000012</v>
      </c>
      <c r="K68" s="78">
        <f>K72+K70+K69+K71</f>
        <v>192766773.78999999</v>
      </c>
      <c r="L68" s="78">
        <f>L72+L70+L69+L71</f>
        <v>172644279.00999999</v>
      </c>
      <c r="M68" s="154">
        <f>M72</f>
        <v>52.755255456804541</v>
      </c>
      <c r="N68" s="93">
        <f t="shared" si="21"/>
        <v>-20122494.780000001</v>
      </c>
    </row>
    <row r="69" spans="1:14" s="58" customFormat="1" ht="112.9" customHeight="1">
      <c r="A69" s="313">
        <v>41051700</v>
      </c>
      <c r="B69" s="198" t="s">
        <v>909</v>
      </c>
      <c r="C69" s="79">
        <v>741086.67</v>
      </c>
      <c r="D69" s="79"/>
      <c r="E69" s="153">
        <f>IF(C69=0,0,D69/C69*100)</f>
        <v>0</v>
      </c>
      <c r="F69" s="96">
        <f t="shared" si="22"/>
        <v>-741086.67</v>
      </c>
      <c r="G69" s="79"/>
      <c r="H69" s="79"/>
      <c r="I69" s="148">
        <f>IF(G69=0,0,H69/G69*100)</f>
        <v>0</v>
      </c>
      <c r="J69" s="97">
        <f t="shared" si="23"/>
        <v>0</v>
      </c>
      <c r="K69" s="11">
        <f t="shared" ref="K69:L72" si="24">C69+G69</f>
        <v>741086.67</v>
      </c>
      <c r="L69" s="11">
        <f t="shared" si="24"/>
        <v>0</v>
      </c>
      <c r="M69" s="153">
        <f>IF(K69=0,0,L69/K69*100)</f>
        <v>0</v>
      </c>
      <c r="N69" s="98">
        <f>L69-K69</f>
        <v>-741086.67</v>
      </c>
    </row>
    <row r="70" spans="1:14" s="58" customFormat="1" ht="51" customHeight="1">
      <c r="A70" s="313">
        <v>41053400</v>
      </c>
      <c r="B70" s="281" t="s">
        <v>688</v>
      </c>
      <c r="C70" s="79"/>
      <c r="D70" s="79"/>
      <c r="E70" s="153">
        <f>IF(C70=0,0,D70/C70*100)</f>
        <v>0</v>
      </c>
      <c r="F70" s="96">
        <f t="shared" si="22"/>
        <v>0</v>
      </c>
      <c r="G70" s="79"/>
      <c r="H70" s="79">
        <v>70478400</v>
      </c>
      <c r="I70" s="148">
        <f>IF(G70=0,0,H70/G70*100)</f>
        <v>0</v>
      </c>
      <c r="J70" s="97">
        <f t="shared" si="23"/>
        <v>70478400</v>
      </c>
      <c r="K70" s="11">
        <f t="shared" si="24"/>
        <v>0</v>
      </c>
      <c r="L70" s="11">
        <f t="shared" si="24"/>
        <v>70478400</v>
      </c>
      <c r="M70" s="153">
        <f>IF(K70=0,0,L70/K70*100)</f>
        <v>0</v>
      </c>
      <c r="N70" s="98">
        <f>L70-K70</f>
        <v>70478400</v>
      </c>
    </row>
    <row r="71" spans="1:14" s="58" customFormat="1" ht="71.45" customHeight="1">
      <c r="A71" s="313">
        <v>41053700</v>
      </c>
      <c r="B71" s="198" t="s">
        <v>910</v>
      </c>
      <c r="C71" s="79"/>
      <c r="D71" s="79"/>
      <c r="E71" s="153">
        <f>IF(C71=0,0,D71/C71*100)</f>
        <v>0</v>
      </c>
      <c r="F71" s="96">
        <f t="shared" si="22"/>
        <v>0</v>
      </c>
      <c r="G71" s="79">
        <v>5000000</v>
      </c>
      <c r="H71" s="79">
        <v>3500000</v>
      </c>
      <c r="I71" s="148">
        <f>IF(G71=0,0,H71/G71*100)</f>
        <v>70</v>
      </c>
      <c r="J71" s="97">
        <f t="shared" si="23"/>
        <v>-1500000</v>
      </c>
      <c r="K71" s="11">
        <f t="shared" si="24"/>
        <v>5000000</v>
      </c>
      <c r="L71" s="11">
        <f t="shared" si="24"/>
        <v>3500000</v>
      </c>
      <c r="M71" s="153">
        <f>IF(K71=0,0,L71/K71*100)</f>
        <v>70</v>
      </c>
      <c r="N71" s="98">
        <f>L71-K71</f>
        <v>-1500000</v>
      </c>
    </row>
    <row r="72" spans="1:14" s="58" customFormat="1" ht="39.6" customHeight="1">
      <c r="A72" s="100">
        <v>41053900</v>
      </c>
      <c r="B72" s="145" t="s">
        <v>103</v>
      </c>
      <c r="C72" s="125">
        <v>13274448</v>
      </c>
      <c r="D72" s="76">
        <v>16051528.189999999</v>
      </c>
      <c r="E72" s="153">
        <f>IF(C72=0,0,D72/C72*100)</f>
        <v>120.92049469778328</v>
      </c>
      <c r="F72" s="96">
        <f t="shared" si="22"/>
        <v>2777080.1899999995</v>
      </c>
      <c r="G72" s="174">
        <v>173751239.12</v>
      </c>
      <c r="H72" s="125">
        <v>82614350.819999993</v>
      </c>
      <c r="I72" s="148">
        <f>IF(G72=0,0,H72/G72*100)</f>
        <v>47.547488719169941</v>
      </c>
      <c r="J72" s="97">
        <f t="shared" si="23"/>
        <v>-91136888.300000012</v>
      </c>
      <c r="K72" s="11">
        <f t="shared" si="24"/>
        <v>187025687.12</v>
      </c>
      <c r="L72" s="11">
        <f t="shared" si="24"/>
        <v>98665879.00999999</v>
      </c>
      <c r="M72" s="153">
        <f>IF(K72=0,0,L72/K72*100)</f>
        <v>52.755255456804541</v>
      </c>
      <c r="N72" s="98">
        <f t="shared" si="21"/>
        <v>-88359808.110000014</v>
      </c>
    </row>
    <row r="73" spans="1:14" s="59" customFormat="1" ht="39.6" customHeight="1">
      <c r="A73" s="101"/>
      <c r="B73" s="200" t="s">
        <v>381</v>
      </c>
      <c r="C73" s="104">
        <f>C83+C84</f>
        <v>2305162526.5899997</v>
      </c>
      <c r="D73" s="104">
        <f>D83+D84</f>
        <v>2359484042.3299999</v>
      </c>
      <c r="E73" s="151">
        <f t="shared" si="16"/>
        <v>102.35651565186414</v>
      </c>
      <c r="F73" s="104">
        <f t="shared" si="1"/>
        <v>54321515.740000248</v>
      </c>
      <c r="G73" s="104">
        <f t="shared" ref="G73:L73" si="25">G83+G84</f>
        <v>790942076.24000013</v>
      </c>
      <c r="H73" s="104">
        <f t="shared" si="25"/>
        <v>946469780.63000011</v>
      </c>
      <c r="I73" s="146">
        <f t="shared" ref="I73:I115" si="26">IF(G73=0,0,H73/G73*100)</f>
        <v>119.66360231198617</v>
      </c>
      <c r="J73" s="105">
        <f t="shared" si="2"/>
        <v>155527704.38999999</v>
      </c>
      <c r="K73" s="103">
        <f t="shared" si="25"/>
        <v>3096104602.8300004</v>
      </c>
      <c r="L73" s="103">
        <f t="shared" si="25"/>
        <v>3305953822.96</v>
      </c>
      <c r="M73" s="151">
        <f t="shared" ref="M73:M117" si="27">IF(K73=0,0,L73/K73*100)</f>
        <v>106.77784658626155</v>
      </c>
      <c r="N73" s="103">
        <f t="shared" si="3"/>
        <v>209849220.12999964</v>
      </c>
    </row>
    <row r="74" spans="1:14" s="58" customFormat="1" ht="31.15" customHeight="1">
      <c r="A74" s="106" t="s">
        <v>382</v>
      </c>
      <c r="B74" s="201" t="s">
        <v>335</v>
      </c>
      <c r="C74" s="125">
        <v>61670484.82</v>
      </c>
      <c r="D74" s="250">
        <v>74466872.169999987</v>
      </c>
      <c r="E74" s="153">
        <f t="shared" si="16"/>
        <v>120.74961367232524</v>
      </c>
      <c r="F74" s="96">
        <f t="shared" si="1"/>
        <v>12796387.349999987</v>
      </c>
      <c r="G74" s="125">
        <v>141634595.36000001</v>
      </c>
      <c r="H74" s="250">
        <v>73036754.900000006</v>
      </c>
      <c r="I74" s="148">
        <f t="shared" si="26"/>
        <v>51.567030437979291</v>
      </c>
      <c r="J74" s="97">
        <f t="shared" si="2"/>
        <v>-68597840.460000008</v>
      </c>
      <c r="K74" s="11">
        <f t="shared" ref="K74:K82" si="28">C74+G74</f>
        <v>203305080.18000001</v>
      </c>
      <c r="L74" s="11">
        <f t="shared" ref="L74:L82" si="29">D74+H74</f>
        <v>147503627.06999999</v>
      </c>
      <c r="M74" s="153">
        <f t="shared" si="27"/>
        <v>72.552848625034287</v>
      </c>
      <c r="N74" s="98">
        <f t="shared" si="3"/>
        <v>-55801453.110000014</v>
      </c>
    </row>
    <row r="75" spans="1:14" s="58" customFormat="1" ht="32.450000000000003" customHeight="1">
      <c r="A75" s="106" t="s">
        <v>336</v>
      </c>
      <c r="B75" s="201" t="s">
        <v>337</v>
      </c>
      <c r="C75" s="125">
        <v>750340626.61000001</v>
      </c>
      <c r="D75" s="250">
        <v>781531987.08999991</v>
      </c>
      <c r="E75" s="153">
        <f t="shared" si="16"/>
        <v>104.15696010236321</v>
      </c>
      <c r="F75" s="96">
        <f t="shared" si="1"/>
        <v>31191360.4799999</v>
      </c>
      <c r="G75" s="125">
        <v>174990786.59999999</v>
      </c>
      <c r="H75" s="250">
        <v>327799949.32999998</v>
      </c>
      <c r="I75" s="148">
        <f t="shared" si="26"/>
        <v>187.32411900021714</v>
      </c>
      <c r="J75" s="97">
        <f t="shared" si="2"/>
        <v>152809162.72999999</v>
      </c>
      <c r="K75" s="11">
        <f t="shared" si="28"/>
        <v>925331413.21000004</v>
      </c>
      <c r="L75" s="11">
        <f t="shared" si="29"/>
        <v>1109331936.4199998</v>
      </c>
      <c r="M75" s="153">
        <f t="shared" si="27"/>
        <v>119.88482402987886</v>
      </c>
      <c r="N75" s="98">
        <f t="shared" si="3"/>
        <v>184000523.2099998</v>
      </c>
    </row>
    <row r="76" spans="1:14" s="58" customFormat="1" ht="30" customHeight="1">
      <c r="A76" s="106" t="s">
        <v>338</v>
      </c>
      <c r="B76" s="201" t="s">
        <v>339</v>
      </c>
      <c r="C76" s="125">
        <v>216161389.99000001</v>
      </c>
      <c r="D76" s="250">
        <v>189720727.31</v>
      </c>
      <c r="E76" s="153">
        <f t="shared" si="16"/>
        <v>87.768091849694713</v>
      </c>
      <c r="F76" s="96">
        <f t="shared" si="1"/>
        <v>-26440662.680000007</v>
      </c>
      <c r="G76" s="125">
        <v>24534787.260000002</v>
      </c>
      <c r="H76" s="250">
        <v>71630822.010000005</v>
      </c>
      <c r="I76" s="148">
        <f t="shared" si="26"/>
        <v>291.95615699012995</v>
      </c>
      <c r="J76" s="97">
        <f t="shared" si="2"/>
        <v>47096034.75</v>
      </c>
      <c r="K76" s="11">
        <f t="shared" si="28"/>
        <v>240696177.25</v>
      </c>
      <c r="L76" s="11">
        <f t="shared" si="29"/>
        <v>261351549.31999999</v>
      </c>
      <c r="M76" s="153">
        <f t="shared" si="27"/>
        <v>108.58151230567582</v>
      </c>
      <c r="N76" s="98">
        <f t="shared" si="3"/>
        <v>20655372.069999993</v>
      </c>
    </row>
    <row r="77" spans="1:14" s="58" customFormat="1" ht="43.9" customHeight="1">
      <c r="A77" s="106" t="s">
        <v>340</v>
      </c>
      <c r="B77" s="201" t="s">
        <v>217</v>
      </c>
      <c r="C77" s="125">
        <v>332756632.76999998</v>
      </c>
      <c r="D77" s="250">
        <v>398123560.67000002</v>
      </c>
      <c r="E77" s="153">
        <f t="shared" si="16"/>
        <v>119.64406459936183</v>
      </c>
      <c r="F77" s="96">
        <f t="shared" si="1"/>
        <v>65366927.900000036</v>
      </c>
      <c r="G77" s="125">
        <v>96054674.349999994</v>
      </c>
      <c r="H77" s="250">
        <v>158485642.52000001</v>
      </c>
      <c r="I77" s="148">
        <f t="shared" si="26"/>
        <v>164.99524212899485</v>
      </c>
      <c r="J77" s="97">
        <f t="shared" si="2"/>
        <v>62430968.170000017</v>
      </c>
      <c r="K77" s="11">
        <f t="shared" si="28"/>
        <v>428811307.12</v>
      </c>
      <c r="L77" s="11">
        <f t="shared" si="29"/>
        <v>556609203.19000006</v>
      </c>
      <c r="M77" s="153">
        <f t="shared" si="27"/>
        <v>129.80282794507482</v>
      </c>
      <c r="N77" s="98">
        <f t="shared" si="3"/>
        <v>127797896.07000005</v>
      </c>
    </row>
    <row r="78" spans="1:14" s="58" customFormat="1" ht="34.15" customHeight="1">
      <c r="A78" s="106" t="s">
        <v>218</v>
      </c>
      <c r="B78" s="201" t="s">
        <v>219</v>
      </c>
      <c r="C78" s="125">
        <v>164832462.81999999</v>
      </c>
      <c r="D78" s="250">
        <v>175993851.14999998</v>
      </c>
      <c r="E78" s="153">
        <f t="shared" si="16"/>
        <v>106.77135325108162</v>
      </c>
      <c r="F78" s="96">
        <f t="shared" si="1"/>
        <v>11161388.329999983</v>
      </c>
      <c r="G78" s="125">
        <v>13619261.08</v>
      </c>
      <c r="H78" s="250">
        <v>19690580.73</v>
      </c>
      <c r="I78" s="148">
        <f t="shared" si="26"/>
        <v>144.57892109077625</v>
      </c>
      <c r="J78" s="97">
        <f t="shared" si="2"/>
        <v>6071319.6500000004</v>
      </c>
      <c r="K78" s="11">
        <f t="shared" si="28"/>
        <v>178451723.90000001</v>
      </c>
      <c r="L78" s="11">
        <f t="shared" si="29"/>
        <v>195684431.87999997</v>
      </c>
      <c r="M78" s="153">
        <f t="shared" si="27"/>
        <v>109.6567898608011</v>
      </c>
      <c r="N78" s="98">
        <f t="shared" si="3"/>
        <v>17232707.979999959</v>
      </c>
    </row>
    <row r="79" spans="1:14" s="58" customFormat="1" ht="29.45" customHeight="1">
      <c r="A79" s="106" t="s">
        <v>220</v>
      </c>
      <c r="B79" s="201" t="s">
        <v>221</v>
      </c>
      <c r="C79" s="125">
        <v>122330302.31</v>
      </c>
      <c r="D79" s="250">
        <v>136800124.19</v>
      </c>
      <c r="E79" s="153">
        <f t="shared" si="16"/>
        <v>111.82848534399244</v>
      </c>
      <c r="F79" s="96">
        <f t="shared" si="1"/>
        <v>14469821.879999995</v>
      </c>
      <c r="G79" s="125">
        <v>2493631.96</v>
      </c>
      <c r="H79" s="250">
        <v>25087384.079999998</v>
      </c>
      <c r="I79" s="148">
        <f t="shared" si="26"/>
        <v>1006.0580102606641</v>
      </c>
      <c r="J79" s="97">
        <f t="shared" si="2"/>
        <v>22593752.119999997</v>
      </c>
      <c r="K79" s="11">
        <f t="shared" si="28"/>
        <v>124823934.27</v>
      </c>
      <c r="L79" s="11">
        <f t="shared" si="29"/>
        <v>161887508.26999998</v>
      </c>
      <c r="M79" s="153">
        <f t="shared" si="27"/>
        <v>129.69268211001085</v>
      </c>
      <c r="N79" s="98">
        <f t="shared" si="3"/>
        <v>37063573.999999985</v>
      </c>
    </row>
    <row r="80" spans="1:14" s="58" customFormat="1" ht="30" customHeight="1">
      <c r="A80" s="106" t="s">
        <v>222</v>
      </c>
      <c r="B80" s="201" t="s">
        <v>223</v>
      </c>
      <c r="C80" s="125">
        <v>1874012.59</v>
      </c>
      <c r="D80" s="250">
        <v>3888721.61</v>
      </c>
      <c r="E80" s="153">
        <f t="shared" si="16"/>
        <v>207.50776332831359</v>
      </c>
      <c r="F80" s="96">
        <f t="shared" si="1"/>
        <v>2014709.0199999998</v>
      </c>
      <c r="G80" s="125">
        <v>236806</v>
      </c>
      <c r="H80" s="250">
        <v>12261394.460000001</v>
      </c>
      <c r="I80" s="148">
        <f t="shared" si="26"/>
        <v>5177.8225467260118</v>
      </c>
      <c r="J80" s="97">
        <f t="shared" si="2"/>
        <v>12024588.460000001</v>
      </c>
      <c r="K80" s="11">
        <f t="shared" si="28"/>
        <v>2110818.59</v>
      </c>
      <c r="L80" s="11">
        <f t="shared" si="29"/>
        <v>16150116.07</v>
      </c>
      <c r="M80" s="153">
        <f t="shared" si="27"/>
        <v>765.11151391745136</v>
      </c>
      <c r="N80" s="98">
        <f t="shared" si="3"/>
        <v>14039297.48</v>
      </c>
    </row>
    <row r="81" spans="1:14" s="58" customFormat="1" ht="31.15" customHeight="1">
      <c r="A81" s="106" t="s">
        <v>224</v>
      </c>
      <c r="B81" s="202" t="s">
        <v>225</v>
      </c>
      <c r="C81" s="125">
        <v>158634679.02000001</v>
      </c>
      <c r="D81" s="250">
        <v>156624605.34000003</v>
      </c>
      <c r="E81" s="153">
        <f t="shared" si="16"/>
        <v>98.732891387672836</v>
      </c>
      <c r="F81" s="96">
        <f t="shared" si="1"/>
        <v>-2010073.6799999774</v>
      </c>
      <c r="G81" s="125">
        <v>142795494.33000001</v>
      </c>
      <c r="H81" s="250">
        <v>63428789.770000003</v>
      </c>
      <c r="I81" s="148">
        <f t="shared" si="26"/>
        <v>44.419321539247051</v>
      </c>
      <c r="J81" s="97">
        <f t="shared" si="2"/>
        <v>-79366704.560000002</v>
      </c>
      <c r="K81" s="11">
        <f t="shared" si="28"/>
        <v>301430173.35000002</v>
      </c>
      <c r="L81" s="11">
        <f t="shared" si="29"/>
        <v>220053395.11000004</v>
      </c>
      <c r="M81" s="153">
        <f t="shared" si="27"/>
        <v>73.003108038056013</v>
      </c>
      <c r="N81" s="98">
        <f t="shared" si="3"/>
        <v>-81376778.23999998</v>
      </c>
    </row>
    <row r="82" spans="1:14" s="58" customFormat="1" ht="30.6" customHeight="1">
      <c r="A82" s="106" t="s">
        <v>226</v>
      </c>
      <c r="B82" s="202" t="s">
        <v>227</v>
      </c>
      <c r="C82" s="125">
        <v>36773973.869999997</v>
      </c>
      <c r="D82" s="250">
        <v>47977821.309999995</v>
      </c>
      <c r="E82" s="153">
        <f t="shared" si="16"/>
        <v>130.46678468747169</v>
      </c>
      <c r="F82" s="96">
        <f t="shared" ref="F82:F151" si="30">D82-C82</f>
        <v>11203847.439999998</v>
      </c>
      <c r="G82" s="125">
        <v>38344767.689999998</v>
      </c>
      <c r="H82" s="250">
        <v>14244026.65</v>
      </c>
      <c r="I82" s="148">
        <f t="shared" si="26"/>
        <v>37.147249828598454</v>
      </c>
      <c r="J82" s="97">
        <f t="shared" ref="J82:J151" si="31">H82-G82</f>
        <v>-24100741.039999999</v>
      </c>
      <c r="K82" s="11">
        <f t="shared" si="28"/>
        <v>75118741.560000002</v>
      </c>
      <c r="L82" s="11">
        <f t="shared" si="29"/>
        <v>62221847.959999993</v>
      </c>
      <c r="M82" s="153">
        <f t="shared" si="27"/>
        <v>82.831323672137387</v>
      </c>
      <c r="N82" s="98">
        <f t="shared" ref="N82:N151" si="32">L82-K82</f>
        <v>-12896893.600000009</v>
      </c>
    </row>
    <row r="83" spans="1:14" s="59" customFormat="1" ht="32.450000000000003" customHeight="1">
      <c r="A83" s="108"/>
      <c r="B83" s="203" t="s">
        <v>228</v>
      </c>
      <c r="C83" s="104">
        <f>SUM(C74:C82)</f>
        <v>1845374564.7999997</v>
      </c>
      <c r="D83" s="104">
        <f>SUM(D74:D82)</f>
        <v>1965128270.8399997</v>
      </c>
      <c r="E83" s="151">
        <f t="shared" si="16"/>
        <v>106.4893983218512</v>
      </c>
      <c r="F83" s="104">
        <f t="shared" si="30"/>
        <v>119753706.03999996</v>
      </c>
      <c r="G83" s="104">
        <f>SUM(G74:G82)</f>
        <v>634704804.63000011</v>
      </c>
      <c r="H83" s="104">
        <f>SUM(H74:H82)</f>
        <v>765665344.45000005</v>
      </c>
      <c r="I83" s="146">
        <f t="shared" si="26"/>
        <v>120.63329895483352</v>
      </c>
      <c r="J83" s="105">
        <f t="shared" si="31"/>
        <v>130960539.81999993</v>
      </c>
      <c r="K83" s="103">
        <f>SUM(K74:K82)</f>
        <v>2480079369.4300003</v>
      </c>
      <c r="L83" s="103">
        <f>SUM(L74:L82)</f>
        <v>2730793615.29</v>
      </c>
      <c r="M83" s="151">
        <f t="shared" si="27"/>
        <v>110.10912186724175</v>
      </c>
      <c r="N83" s="103">
        <f t="shared" si="32"/>
        <v>250714245.85999966</v>
      </c>
    </row>
    <row r="84" spans="1:14" s="59" customFormat="1" ht="35.450000000000003" customHeight="1">
      <c r="A84" s="108"/>
      <c r="B84" s="109" t="s">
        <v>229</v>
      </c>
      <c r="C84" s="104">
        <f>SUM(C85:C103)</f>
        <v>459787961.79000008</v>
      </c>
      <c r="D84" s="104">
        <f>SUM(D85:D103)</f>
        <v>394355771.49000001</v>
      </c>
      <c r="E84" s="151">
        <f t="shared" si="16"/>
        <v>85.769051010977734</v>
      </c>
      <c r="F84" s="104">
        <f t="shared" si="30"/>
        <v>-65432190.300000072</v>
      </c>
      <c r="G84" s="104">
        <f>SUM(G85:G103)</f>
        <v>156237271.61000001</v>
      </c>
      <c r="H84" s="104">
        <f>SUM(H85:H103)</f>
        <v>180804436.18000001</v>
      </c>
      <c r="I84" s="146">
        <f t="shared" si="26"/>
        <v>115.72426625019709</v>
      </c>
      <c r="J84" s="105">
        <f t="shared" si="31"/>
        <v>24567164.569999993</v>
      </c>
      <c r="K84" s="103">
        <f>SUM(K85:K103)</f>
        <v>616025233.4000001</v>
      </c>
      <c r="L84" s="103">
        <f>SUM(L85:L103)</f>
        <v>575160207.67000008</v>
      </c>
      <c r="M84" s="151">
        <f t="shared" si="27"/>
        <v>93.366338988347024</v>
      </c>
      <c r="N84" s="103">
        <f t="shared" si="32"/>
        <v>-40865025.730000019</v>
      </c>
    </row>
    <row r="85" spans="1:14" s="58" customFormat="1" ht="111.6" customHeight="1">
      <c r="A85" s="106">
        <v>9130</v>
      </c>
      <c r="B85" s="110" t="s">
        <v>384</v>
      </c>
      <c r="C85" s="306">
        <v>67881400</v>
      </c>
      <c r="D85" s="250">
        <v>67207800</v>
      </c>
      <c r="E85" s="153">
        <f t="shared" si="16"/>
        <v>99.007681043702689</v>
      </c>
      <c r="F85" s="96">
        <f t="shared" si="30"/>
        <v>-673600</v>
      </c>
      <c r="G85" s="258"/>
      <c r="H85" s="79"/>
      <c r="I85" s="148">
        <f t="shared" si="26"/>
        <v>0</v>
      </c>
      <c r="J85" s="97">
        <f t="shared" si="31"/>
        <v>0</v>
      </c>
      <c r="K85" s="11">
        <f t="shared" ref="K85:L89" si="33">C85+G85</f>
        <v>67881400</v>
      </c>
      <c r="L85" s="11">
        <f t="shared" si="33"/>
        <v>67207800</v>
      </c>
      <c r="M85" s="153">
        <f t="shared" si="27"/>
        <v>99.007681043702689</v>
      </c>
      <c r="N85" s="98">
        <f t="shared" si="32"/>
        <v>-673600</v>
      </c>
    </row>
    <row r="86" spans="1:14" s="58" customFormat="1" ht="34.15" customHeight="1">
      <c r="A86" s="106">
        <v>9150</v>
      </c>
      <c r="B86" s="128" t="s">
        <v>327</v>
      </c>
      <c r="C86" s="307">
        <v>40513039</v>
      </c>
      <c r="D86" s="250">
        <v>11714625</v>
      </c>
      <c r="E86" s="153">
        <f t="shared" si="16"/>
        <v>28.915690575570004</v>
      </c>
      <c r="F86" s="96">
        <f t="shared" si="30"/>
        <v>-28798414</v>
      </c>
      <c r="G86" s="258"/>
      <c r="H86" s="79"/>
      <c r="I86" s="148">
        <f t="shared" ref="I86:I97" si="34">IF(G86=0,0,H86/G86*100)</f>
        <v>0</v>
      </c>
      <c r="J86" s="97">
        <f t="shared" ref="J86:J97" si="35">H86-G86</f>
        <v>0</v>
      </c>
      <c r="K86" s="11">
        <f t="shared" si="33"/>
        <v>40513039</v>
      </c>
      <c r="L86" s="11">
        <f t="shared" si="33"/>
        <v>11714625</v>
      </c>
      <c r="M86" s="153">
        <f t="shared" ref="M86:M97" si="36">IF(K86=0,0,L86/K86*100)</f>
        <v>28.915690575570004</v>
      </c>
      <c r="N86" s="98">
        <f t="shared" ref="N86:N97" si="37">L86-K86</f>
        <v>-28798414</v>
      </c>
    </row>
    <row r="87" spans="1:14" s="58" customFormat="1" ht="409.5">
      <c r="A87" s="106">
        <v>9241</v>
      </c>
      <c r="B87" s="308" t="s">
        <v>824</v>
      </c>
      <c r="C87" s="125">
        <v>46645124.600000001</v>
      </c>
      <c r="D87" s="250"/>
      <c r="E87" s="153">
        <f t="shared" si="16"/>
        <v>0</v>
      </c>
      <c r="F87" s="96">
        <f t="shared" si="30"/>
        <v>-46645124.600000001</v>
      </c>
      <c r="G87" s="258"/>
      <c r="H87" s="79"/>
      <c r="I87" s="148">
        <f>IF(G87=0,0,H87/G87*100)</f>
        <v>0</v>
      </c>
      <c r="J87" s="97">
        <f>H87-G87</f>
        <v>0</v>
      </c>
      <c r="K87" s="11">
        <f t="shared" si="33"/>
        <v>46645124.600000001</v>
      </c>
      <c r="L87" s="11">
        <f t="shared" si="33"/>
        <v>0</v>
      </c>
      <c r="M87" s="153">
        <f>IF(K87=0,0,L87/K87*100)</f>
        <v>0</v>
      </c>
      <c r="N87" s="98">
        <f>L87-K87</f>
        <v>-46645124.600000001</v>
      </c>
    </row>
    <row r="88" spans="1:14" s="58" customFormat="1" ht="408.6" customHeight="1">
      <c r="A88" s="113">
        <v>9242</v>
      </c>
      <c r="B88" s="309" t="s">
        <v>825</v>
      </c>
      <c r="C88" s="125">
        <v>60353150.82</v>
      </c>
      <c r="D88" s="250"/>
      <c r="E88" s="153">
        <f t="shared" si="16"/>
        <v>0</v>
      </c>
      <c r="F88" s="96">
        <f t="shared" si="30"/>
        <v>-60353150.82</v>
      </c>
      <c r="G88" s="258"/>
      <c r="H88" s="79"/>
      <c r="I88" s="148">
        <f>IF(G88=0,0,H88/G88*100)</f>
        <v>0</v>
      </c>
      <c r="J88" s="97">
        <f>H88-G88</f>
        <v>0</v>
      </c>
      <c r="K88" s="11">
        <f t="shared" si="33"/>
        <v>60353150.82</v>
      </c>
      <c r="L88" s="11">
        <f t="shared" si="33"/>
        <v>0</v>
      </c>
      <c r="M88" s="153">
        <f>IF(K88=0,0,L88/K88*100)</f>
        <v>0</v>
      </c>
      <c r="N88" s="98">
        <f>L88-K88</f>
        <v>-60353150.82</v>
      </c>
    </row>
    <row r="89" spans="1:14" s="58" customFormat="1" ht="340.9" customHeight="1">
      <c r="A89" s="113">
        <v>9243</v>
      </c>
      <c r="B89" s="308" t="s">
        <v>826</v>
      </c>
      <c r="C89" s="125">
        <v>8291833</v>
      </c>
      <c r="D89" s="250"/>
      <c r="E89" s="153">
        <f t="shared" si="16"/>
        <v>0</v>
      </c>
      <c r="F89" s="96">
        <f t="shared" si="30"/>
        <v>-8291833</v>
      </c>
      <c r="G89" s="258"/>
      <c r="H89" s="79"/>
      <c r="I89" s="148">
        <f>IF(G89=0,0,H89/G89*100)</f>
        <v>0</v>
      </c>
      <c r="J89" s="97">
        <f>H89-G89</f>
        <v>0</v>
      </c>
      <c r="K89" s="11">
        <f t="shared" si="33"/>
        <v>8291833</v>
      </c>
      <c r="L89" s="11">
        <f t="shared" si="33"/>
        <v>0</v>
      </c>
      <c r="M89" s="153">
        <f>IF(K89=0,0,L89/K89*100)</f>
        <v>0</v>
      </c>
      <c r="N89" s="98">
        <f>L89-K89</f>
        <v>-8291833</v>
      </c>
    </row>
    <row r="90" spans="1:14" s="58" customFormat="1" ht="187.15" customHeight="1">
      <c r="A90" s="106">
        <v>9245</v>
      </c>
      <c r="B90" s="128" t="s">
        <v>654</v>
      </c>
      <c r="C90" s="125"/>
      <c r="D90" s="250">
        <v>225641.15</v>
      </c>
      <c r="E90" s="153">
        <f>IF(C90=0,0,D90/C90*100)</f>
        <v>0</v>
      </c>
      <c r="F90" s="96">
        <f t="shared" si="30"/>
        <v>225641.15</v>
      </c>
      <c r="G90" s="258"/>
      <c r="H90" s="79"/>
      <c r="I90" s="148">
        <f t="shared" si="34"/>
        <v>0</v>
      </c>
      <c r="J90" s="97">
        <f t="shared" si="35"/>
        <v>0</v>
      </c>
      <c r="K90" s="11">
        <f t="shared" ref="K90:L94" si="38">C90+G90</f>
        <v>0</v>
      </c>
      <c r="L90" s="11">
        <f t="shared" si="38"/>
        <v>225641.15</v>
      </c>
      <c r="M90" s="153">
        <f t="shared" si="36"/>
        <v>0</v>
      </c>
      <c r="N90" s="98">
        <f t="shared" si="37"/>
        <v>225641.15</v>
      </c>
    </row>
    <row r="91" spans="1:14" s="58" customFormat="1" ht="409.15" customHeight="1">
      <c r="A91" s="106">
        <v>9246</v>
      </c>
      <c r="B91" s="388" t="s">
        <v>655</v>
      </c>
      <c r="C91" s="265"/>
      <c r="D91" s="250">
        <v>80923437.900000006</v>
      </c>
      <c r="E91" s="153">
        <f>IF(C91=0,0,D91/C91*100)</f>
        <v>0</v>
      </c>
      <c r="F91" s="96">
        <f t="shared" si="30"/>
        <v>80923437.900000006</v>
      </c>
      <c r="G91" s="258"/>
      <c r="H91" s="79"/>
      <c r="I91" s="148">
        <f t="shared" si="34"/>
        <v>0</v>
      </c>
      <c r="J91" s="97">
        <f t="shared" si="35"/>
        <v>0</v>
      </c>
      <c r="K91" s="11">
        <f t="shared" si="38"/>
        <v>0</v>
      </c>
      <c r="L91" s="11">
        <f t="shared" si="38"/>
        <v>80923437.900000006</v>
      </c>
      <c r="M91" s="153">
        <f t="shared" si="36"/>
        <v>0</v>
      </c>
      <c r="N91" s="98">
        <f t="shared" si="37"/>
        <v>80923437.900000006</v>
      </c>
    </row>
    <row r="92" spans="1:14" s="58" customFormat="1" ht="208.9" customHeight="1">
      <c r="A92" s="106">
        <v>9270</v>
      </c>
      <c r="B92" s="262" t="s">
        <v>911</v>
      </c>
      <c r="C92" s="265">
        <v>8870705</v>
      </c>
      <c r="D92" s="250"/>
      <c r="E92" s="153">
        <f>IF(C92=0,0,D92/C92*100)</f>
        <v>0</v>
      </c>
      <c r="F92" s="96">
        <f>D92-C92</f>
        <v>-8870705</v>
      </c>
      <c r="G92" s="258"/>
      <c r="H92" s="79"/>
      <c r="I92" s="148">
        <f>IF(G92=0,0,H92/G92*100)</f>
        <v>0</v>
      </c>
      <c r="J92" s="97">
        <f>H92-G92</f>
        <v>0</v>
      </c>
      <c r="K92" s="11">
        <f t="shared" si="38"/>
        <v>8870705</v>
      </c>
      <c r="L92" s="11">
        <f t="shared" si="38"/>
        <v>0</v>
      </c>
      <c r="M92" s="153">
        <f>IF(K92=0,0,L92/K92*100)</f>
        <v>0</v>
      </c>
      <c r="N92" s="98">
        <f>L92-K92</f>
        <v>-8870705</v>
      </c>
    </row>
    <row r="93" spans="1:14" s="58" customFormat="1" ht="156" customHeight="1">
      <c r="A93" s="106">
        <v>9280</v>
      </c>
      <c r="B93" s="262" t="s">
        <v>656</v>
      </c>
      <c r="C93" s="265"/>
      <c r="D93" s="250">
        <v>17613609</v>
      </c>
      <c r="E93" s="153">
        <f>IF(C93=0,0,D93/C93*100)</f>
        <v>0</v>
      </c>
      <c r="F93" s="96">
        <f>D93-C93</f>
        <v>17613609</v>
      </c>
      <c r="G93" s="258"/>
      <c r="H93" s="79"/>
      <c r="I93" s="148">
        <f>IF(G93=0,0,H93/G93*100)</f>
        <v>0</v>
      </c>
      <c r="J93" s="97">
        <f>H93-G93</f>
        <v>0</v>
      </c>
      <c r="K93" s="11">
        <f t="shared" si="38"/>
        <v>0</v>
      </c>
      <c r="L93" s="11">
        <f t="shared" si="38"/>
        <v>17613609</v>
      </c>
      <c r="M93" s="153">
        <f>IF(K93=0,0,L93/K93*100)</f>
        <v>0</v>
      </c>
      <c r="N93" s="98">
        <f>L93-K93</f>
        <v>17613609</v>
      </c>
    </row>
    <row r="94" spans="1:14" ht="70.150000000000006" customHeight="1">
      <c r="A94" s="113">
        <v>9310</v>
      </c>
      <c r="B94" s="204" t="s">
        <v>97</v>
      </c>
      <c r="C94" s="205">
        <v>62177461.210000001</v>
      </c>
      <c r="D94" s="250">
        <v>78747241.319999993</v>
      </c>
      <c r="E94" s="206">
        <f t="shared" si="16"/>
        <v>126.64917445573522</v>
      </c>
      <c r="F94" s="207">
        <f t="shared" ref="F94:F99" si="39">D94-C94</f>
        <v>16569780.109999992</v>
      </c>
      <c r="G94" s="258"/>
      <c r="H94" s="79"/>
      <c r="I94" s="148">
        <f t="shared" si="34"/>
        <v>0</v>
      </c>
      <c r="J94" s="97">
        <f t="shared" si="35"/>
        <v>0</v>
      </c>
      <c r="K94" s="11">
        <f t="shared" si="38"/>
        <v>62177461.210000001</v>
      </c>
      <c r="L94" s="11">
        <f t="shared" si="38"/>
        <v>78747241.319999993</v>
      </c>
      <c r="M94" s="153">
        <f t="shared" si="36"/>
        <v>126.64917445573522</v>
      </c>
      <c r="N94" s="98">
        <f t="shared" si="37"/>
        <v>16569780.109999992</v>
      </c>
    </row>
    <row r="95" spans="1:14" ht="189">
      <c r="A95" s="113">
        <v>9311</v>
      </c>
      <c r="B95" s="204" t="s">
        <v>657</v>
      </c>
      <c r="C95" s="266"/>
      <c r="D95" s="352">
        <v>8525882.9100000001</v>
      </c>
      <c r="E95" s="206">
        <f>IF(C95=0,0,D95/C95*100)</f>
        <v>0</v>
      </c>
      <c r="F95" s="207">
        <f t="shared" si="39"/>
        <v>8525882.9100000001</v>
      </c>
      <c r="G95" s="258"/>
      <c r="H95" s="79"/>
      <c r="I95" s="148">
        <f t="shared" si="34"/>
        <v>0</v>
      </c>
      <c r="J95" s="97">
        <f t="shared" si="35"/>
        <v>0</v>
      </c>
      <c r="K95" s="11">
        <f t="shared" ref="K95:L97" si="40">C95+G95</f>
        <v>0</v>
      </c>
      <c r="L95" s="11">
        <f t="shared" si="40"/>
        <v>8525882.9100000001</v>
      </c>
      <c r="M95" s="153">
        <f t="shared" si="36"/>
        <v>0</v>
      </c>
      <c r="N95" s="98">
        <f t="shared" si="37"/>
        <v>8525882.9100000001</v>
      </c>
    </row>
    <row r="96" spans="1:14" ht="82.9" customHeight="1">
      <c r="A96" s="113">
        <v>9320</v>
      </c>
      <c r="B96" s="204" t="s">
        <v>658</v>
      </c>
      <c r="C96" s="111"/>
      <c r="D96" s="250"/>
      <c r="E96" s="206">
        <f>IF(C96=0,0,D96/C96*100)</f>
        <v>0</v>
      </c>
      <c r="F96" s="207">
        <f t="shared" si="39"/>
        <v>0</v>
      </c>
      <c r="G96" s="79">
        <v>105554800</v>
      </c>
      <c r="H96" s="79">
        <v>13804688.609999999</v>
      </c>
      <c r="I96" s="148">
        <f t="shared" si="34"/>
        <v>13.078219664098647</v>
      </c>
      <c r="J96" s="97">
        <f t="shared" si="35"/>
        <v>-91750111.390000001</v>
      </c>
      <c r="K96" s="11">
        <f t="shared" si="40"/>
        <v>105554800</v>
      </c>
      <c r="L96" s="11">
        <f t="shared" si="40"/>
        <v>13804688.609999999</v>
      </c>
      <c r="M96" s="153">
        <f t="shared" si="36"/>
        <v>13.078219664098647</v>
      </c>
      <c r="N96" s="98">
        <f t="shared" si="37"/>
        <v>-91750111.390000001</v>
      </c>
    </row>
    <row r="97" spans="1:14" ht="102" customHeight="1">
      <c r="A97" s="113" t="s">
        <v>659</v>
      </c>
      <c r="B97" s="264" t="s">
        <v>660</v>
      </c>
      <c r="C97" s="205">
        <v>7975877.2599999998</v>
      </c>
      <c r="D97" s="250"/>
      <c r="E97" s="206">
        <f>IF(C97=0,0,D97/C97*100)</f>
        <v>0</v>
      </c>
      <c r="F97" s="207">
        <f t="shared" si="39"/>
        <v>-7975877.2599999998</v>
      </c>
      <c r="G97" s="258"/>
      <c r="H97" s="79"/>
      <c r="I97" s="148">
        <f t="shared" si="34"/>
        <v>0</v>
      </c>
      <c r="J97" s="97">
        <f t="shared" si="35"/>
        <v>0</v>
      </c>
      <c r="K97" s="11">
        <f t="shared" si="40"/>
        <v>7975877.2599999998</v>
      </c>
      <c r="L97" s="11">
        <f t="shared" si="40"/>
        <v>0</v>
      </c>
      <c r="M97" s="153">
        <f t="shared" si="36"/>
        <v>0</v>
      </c>
      <c r="N97" s="98">
        <f t="shared" si="37"/>
        <v>-7975877.2599999998</v>
      </c>
    </row>
    <row r="98" spans="1:14" ht="106.9" customHeight="1">
      <c r="A98" s="113">
        <v>9350</v>
      </c>
      <c r="B98" s="173" t="s">
        <v>827</v>
      </c>
      <c r="C98" s="205">
        <v>61363168.359999999</v>
      </c>
      <c r="D98" s="250"/>
      <c r="E98" s="206">
        <f>IF(C98=0,0,D98/C98*100)</f>
        <v>0</v>
      </c>
      <c r="F98" s="207">
        <f t="shared" si="39"/>
        <v>-61363168.359999999</v>
      </c>
      <c r="G98" s="258"/>
      <c r="H98" s="79"/>
      <c r="I98" s="148">
        <f>IF(G98=0,0,H98/G98*100)</f>
        <v>0</v>
      </c>
      <c r="J98" s="97">
        <f>H98-G98</f>
        <v>0</v>
      </c>
      <c r="K98" s="11">
        <f t="shared" ref="K98:L103" si="41">C98+G98</f>
        <v>61363168.359999999</v>
      </c>
      <c r="L98" s="11">
        <f t="shared" si="41"/>
        <v>0</v>
      </c>
      <c r="M98" s="153">
        <f>IF(K98=0,0,L98/K98*100)</f>
        <v>0</v>
      </c>
      <c r="N98" s="98">
        <f>L98-K98</f>
        <v>-61363168.359999999</v>
      </c>
    </row>
    <row r="99" spans="1:14" ht="122.45" customHeight="1">
      <c r="A99" s="113">
        <v>9380</v>
      </c>
      <c r="B99" s="173" t="s">
        <v>909</v>
      </c>
      <c r="C99" s="205">
        <v>745752.42</v>
      </c>
      <c r="D99" s="250"/>
      <c r="E99" s="206">
        <f>IF(C99=0,0,D99/C99*100)</f>
        <v>0</v>
      </c>
      <c r="F99" s="207">
        <f t="shared" si="39"/>
        <v>-745752.42</v>
      </c>
      <c r="G99" s="258"/>
      <c r="H99" s="79"/>
      <c r="I99" s="148">
        <f>IF(G99=0,0,H99/G99*100)</f>
        <v>0</v>
      </c>
      <c r="J99" s="97">
        <f>H99-G99</f>
        <v>0</v>
      </c>
      <c r="K99" s="11">
        <f>C99+G99</f>
        <v>745752.42</v>
      </c>
      <c r="L99" s="11">
        <f>D99+H99</f>
        <v>0</v>
      </c>
      <c r="M99" s="153">
        <f>IF(K99=0,0,L99/K99*100)</f>
        <v>0</v>
      </c>
      <c r="N99" s="98">
        <f>L99-K99</f>
        <v>-745752.42</v>
      </c>
    </row>
    <row r="100" spans="1:14" ht="112.15" customHeight="1">
      <c r="A100" s="113">
        <v>9518</v>
      </c>
      <c r="B100" s="112" t="s">
        <v>64</v>
      </c>
      <c r="C100" s="205">
        <v>1346324.16</v>
      </c>
      <c r="D100" s="263">
        <v>1062371.24</v>
      </c>
      <c r="E100" s="153">
        <f t="shared" si="16"/>
        <v>78.909022920601828</v>
      </c>
      <c r="F100" s="96">
        <f t="shared" si="30"/>
        <v>-283952.91999999993</v>
      </c>
      <c r="G100" s="258"/>
      <c r="H100" s="79"/>
      <c r="I100" s="148">
        <f t="shared" si="26"/>
        <v>0</v>
      </c>
      <c r="J100" s="97">
        <f t="shared" si="31"/>
        <v>0</v>
      </c>
      <c r="K100" s="11">
        <f t="shared" si="41"/>
        <v>1346324.16</v>
      </c>
      <c r="L100" s="11">
        <f t="shared" si="41"/>
        <v>1062371.24</v>
      </c>
      <c r="M100" s="153">
        <f t="shared" si="27"/>
        <v>78.909022920601828</v>
      </c>
      <c r="N100" s="98">
        <f t="shared" si="32"/>
        <v>-283952.91999999993</v>
      </c>
    </row>
    <row r="101" spans="1:14" ht="212.45" customHeight="1">
      <c r="A101" s="113">
        <v>9580</v>
      </c>
      <c r="B101" s="112" t="s">
        <v>912</v>
      </c>
      <c r="C101" s="205"/>
      <c r="D101" s="353"/>
      <c r="E101" s="153">
        <f>IF(C101=0,0,D101/C101*100)</f>
        <v>0</v>
      </c>
      <c r="F101" s="96">
        <f>D101-C101</f>
        <v>0</v>
      </c>
      <c r="G101" s="258"/>
      <c r="H101" s="79"/>
      <c r="I101" s="148">
        <f>IF(G101=0,0,H101/G101*100)</f>
        <v>0</v>
      </c>
      <c r="J101" s="97">
        <f>H101-G101</f>
        <v>0</v>
      </c>
      <c r="K101" s="11">
        <f>C101+G101</f>
        <v>0</v>
      </c>
      <c r="L101" s="11">
        <f>D101+H101</f>
        <v>0</v>
      </c>
      <c r="M101" s="153">
        <f>IF(K101=0,0,L101/K101*100)</f>
        <v>0</v>
      </c>
      <c r="N101" s="98">
        <f>L101-K101</f>
        <v>0</v>
      </c>
    </row>
    <row r="102" spans="1:14" ht="72.75" customHeight="1">
      <c r="A102" s="113" t="s">
        <v>357</v>
      </c>
      <c r="B102" s="112" t="s">
        <v>358</v>
      </c>
      <c r="C102" s="79">
        <v>12429139.359999999</v>
      </c>
      <c r="D102" s="250">
        <v>26246597.030000001</v>
      </c>
      <c r="E102" s="153">
        <f>IF(C102=0,0,D102/C102*100)</f>
        <v>211.16986679277207</v>
      </c>
      <c r="F102" s="96">
        <f>D102-C102</f>
        <v>13817457.670000002</v>
      </c>
      <c r="G102" s="263">
        <v>25049151.609999999</v>
      </c>
      <c r="H102" s="263">
        <v>99311036.079999998</v>
      </c>
      <c r="I102" s="148">
        <f>IF(G102=0,0,H102/G102*100)</f>
        <v>396.46466924793384</v>
      </c>
      <c r="J102" s="97">
        <f>H102-G102</f>
        <v>74261884.469999999</v>
      </c>
      <c r="K102" s="11">
        <f t="shared" si="41"/>
        <v>37478290.969999999</v>
      </c>
      <c r="L102" s="11">
        <f t="shared" si="41"/>
        <v>125557633.11</v>
      </c>
      <c r="M102" s="153">
        <f>IF(K102=0,0,L102/K102*100)</f>
        <v>335.01429723811123</v>
      </c>
      <c r="N102" s="98">
        <f>L102-K102</f>
        <v>88079342.140000001</v>
      </c>
    </row>
    <row r="103" spans="1:14" ht="84" customHeight="1">
      <c r="A103" s="113" t="s">
        <v>286</v>
      </c>
      <c r="B103" s="99" t="s">
        <v>287</v>
      </c>
      <c r="C103" s="111">
        <v>81194986.599999994</v>
      </c>
      <c r="D103" s="111">
        <v>102088565.94</v>
      </c>
      <c r="E103" s="153">
        <f t="shared" si="16"/>
        <v>125.73259780549063</v>
      </c>
      <c r="F103" s="96">
        <f t="shared" si="30"/>
        <v>20893579.340000004</v>
      </c>
      <c r="G103" s="46">
        <v>25633320</v>
      </c>
      <c r="H103" s="79">
        <v>67688711.489999995</v>
      </c>
      <c r="I103" s="148">
        <f t="shared" si="26"/>
        <v>264.06533172448985</v>
      </c>
      <c r="J103" s="97">
        <f t="shared" si="31"/>
        <v>42055391.489999995</v>
      </c>
      <c r="K103" s="11">
        <f t="shared" si="41"/>
        <v>106828306.59999999</v>
      </c>
      <c r="L103" s="11">
        <f t="shared" si="41"/>
        <v>169777277.43000001</v>
      </c>
      <c r="M103" s="153">
        <f t="shared" si="27"/>
        <v>158.92536616320382</v>
      </c>
      <c r="N103" s="98">
        <f t="shared" si="32"/>
        <v>62948970.830000013</v>
      </c>
    </row>
    <row r="104" spans="1:14" s="59" customFormat="1" ht="106.15" customHeight="1">
      <c r="A104" s="108"/>
      <c r="B104" s="114" t="s">
        <v>289</v>
      </c>
      <c r="C104" s="104">
        <f>C105+C133</f>
        <v>2305162526.5900002</v>
      </c>
      <c r="D104" s="104">
        <f>D105+D133</f>
        <v>2359484042.3299999</v>
      </c>
      <c r="E104" s="151">
        <f t="shared" si="16"/>
        <v>102.35651565186413</v>
      </c>
      <c r="F104" s="104">
        <f t="shared" si="30"/>
        <v>54321515.739999771</v>
      </c>
      <c r="G104" s="104">
        <f>G105+G133</f>
        <v>790942076.24000001</v>
      </c>
      <c r="H104" s="104">
        <f>H105+H133</f>
        <v>946469780.63000011</v>
      </c>
      <c r="I104" s="146">
        <f t="shared" si="26"/>
        <v>119.66360231198618</v>
      </c>
      <c r="J104" s="105">
        <f t="shared" si="31"/>
        <v>155527704.3900001</v>
      </c>
      <c r="K104" s="103">
        <f>K105+K133</f>
        <v>3096104602.8299999</v>
      </c>
      <c r="L104" s="103">
        <f>L105+L133</f>
        <v>3305953822.96</v>
      </c>
      <c r="M104" s="151">
        <f t="shared" si="27"/>
        <v>106.77784658626155</v>
      </c>
      <c r="N104" s="103">
        <f t="shared" si="32"/>
        <v>209849220.13000011</v>
      </c>
    </row>
    <row r="105" spans="1:14" s="2" customFormat="1" ht="21.6" customHeight="1">
      <c r="A105" s="82">
        <v>2000</v>
      </c>
      <c r="B105" s="115" t="s">
        <v>290</v>
      </c>
      <c r="C105" s="78">
        <f>C106+C110+C125+C128+C132</f>
        <v>2119638544.8099999</v>
      </c>
      <c r="D105" s="78">
        <f>D106+D110+D125+D128+D132</f>
        <v>2252421112.52</v>
      </c>
      <c r="E105" s="152">
        <f t="shared" si="16"/>
        <v>106.26439673099559</v>
      </c>
      <c r="F105" s="91">
        <f t="shared" si="30"/>
        <v>132782567.71000004</v>
      </c>
      <c r="G105" s="78">
        <f>G106+G110+G125+G128+G132</f>
        <v>141305561.98000002</v>
      </c>
      <c r="H105" s="78">
        <f>H106+H110+H125+H128+H132</f>
        <v>170660590</v>
      </c>
      <c r="I105" s="147">
        <f t="shared" si="26"/>
        <v>120.774149020514</v>
      </c>
      <c r="J105" s="92">
        <f t="shared" si="31"/>
        <v>29355028.019999981</v>
      </c>
      <c r="K105" s="78">
        <f>K106+K110+K125+K128+K132</f>
        <v>2260944106.79</v>
      </c>
      <c r="L105" s="78">
        <f>L106+L110+L125+L128+L132</f>
        <v>2423081702.52</v>
      </c>
      <c r="M105" s="152">
        <f t="shared" si="27"/>
        <v>107.17123414254573</v>
      </c>
      <c r="N105" s="93">
        <f t="shared" si="32"/>
        <v>162137595.73000002</v>
      </c>
    </row>
    <row r="106" spans="1:14" s="2" customFormat="1" ht="37.9" customHeight="1">
      <c r="A106" s="82">
        <v>2100</v>
      </c>
      <c r="B106" s="115" t="s">
        <v>291</v>
      </c>
      <c r="C106" s="116">
        <f>C107+C109</f>
        <v>795611371.12</v>
      </c>
      <c r="D106" s="116">
        <f>D107+D109</f>
        <v>869108078.88</v>
      </c>
      <c r="E106" s="152">
        <f t="shared" si="16"/>
        <v>109.2377648721306</v>
      </c>
      <c r="F106" s="91">
        <f t="shared" si="30"/>
        <v>73496707.75999999</v>
      </c>
      <c r="G106" s="116">
        <f>G107+G109</f>
        <v>16855046.859999999</v>
      </c>
      <c r="H106" s="116">
        <f>H107+H109</f>
        <v>20843212.779999997</v>
      </c>
      <c r="I106" s="147">
        <f t="shared" si="26"/>
        <v>123.66155343931212</v>
      </c>
      <c r="J106" s="92">
        <f t="shared" si="31"/>
        <v>3988165.9199999981</v>
      </c>
      <c r="K106" s="116">
        <f>K107+K109</f>
        <v>812466417.98000002</v>
      </c>
      <c r="L106" s="116">
        <f>L107+L109</f>
        <v>889951291.65999997</v>
      </c>
      <c r="M106" s="152">
        <f t="shared" si="27"/>
        <v>109.53699401787549</v>
      </c>
      <c r="N106" s="93">
        <f t="shared" si="32"/>
        <v>77484873.679999948</v>
      </c>
    </row>
    <row r="107" spans="1:14" s="2" customFormat="1" ht="24.6" customHeight="1">
      <c r="A107" s="82">
        <v>2110</v>
      </c>
      <c r="B107" s="115" t="s">
        <v>292</v>
      </c>
      <c r="C107" s="116">
        <f>C108</f>
        <v>655121384.12</v>
      </c>
      <c r="D107" s="116">
        <f>D108</f>
        <v>716521239.39999998</v>
      </c>
      <c r="E107" s="152">
        <f t="shared" si="16"/>
        <v>109.37228684154098</v>
      </c>
      <c r="F107" s="91">
        <f t="shared" si="30"/>
        <v>61399855.279999971</v>
      </c>
      <c r="G107" s="116">
        <f>G108</f>
        <v>14039567.23</v>
      </c>
      <c r="H107" s="116">
        <f>H108</f>
        <v>17299517.629999999</v>
      </c>
      <c r="I107" s="147">
        <f t="shared" si="26"/>
        <v>123.21973566987221</v>
      </c>
      <c r="J107" s="92">
        <f t="shared" si="31"/>
        <v>3259950.3999999985</v>
      </c>
      <c r="K107" s="116">
        <f>K108</f>
        <v>669160951.35000002</v>
      </c>
      <c r="L107" s="116">
        <f>L108</f>
        <v>733820757.02999997</v>
      </c>
      <c r="M107" s="152">
        <f t="shared" si="27"/>
        <v>109.66281812313643</v>
      </c>
      <c r="N107" s="93">
        <f t="shared" si="32"/>
        <v>64659805.679999948</v>
      </c>
    </row>
    <row r="108" spans="1:14" s="58" customFormat="1" ht="27" customHeight="1">
      <c r="A108" s="117">
        <v>2111</v>
      </c>
      <c r="B108" s="118" t="s">
        <v>293</v>
      </c>
      <c r="C108" s="107">
        <v>655121384.12</v>
      </c>
      <c r="D108" s="250">
        <v>716521239.39999998</v>
      </c>
      <c r="E108" s="153">
        <f t="shared" si="16"/>
        <v>109.37228684154098</v>
      </c>
      <c r="F108" s="96">
        <f t="shared" si="30"/>
        <v>61399855.279999971</v>
      </c>
      <c r="G108" s="125">
        <v>14039567.23</v>
      </c>
      <c r="H108" s="250">
        <v>17299517.629999999</v>
      </c>
      <c r="I108" s="148">
        <f t="shared" si="26"/>
        <v>123.21973566987221</v>
      </c>
      <c r="J108" s="97">
        <f t="shared" si="31"/>
        <v>3259950.3999999985</v>
      </c>
      <c r="K108" s="11">
        <f>C108+G108</f>
        <v>669160951.35000002</v>
      </c>
      <c r="L108" s="11">
        <f>D108+H108</f>
        <v>733820757.02999997</v>
      </c>
      <c r="M108" s="153">
        <f t="shared" si="27"/>
        <v>109.66281812313643</v>
      </c>
      <c r="N108" s="98">
        <f t="shared" si="32"/>
        <v>64659805.679999948</v>
      </c>
    </row>
    <row r="109" spans="1:14" s="58" customFormat="1" ht="22.9" customHeight="1">
      <c r="A109" s="117">
        <v>2120</v>
      </c>
      <c r="B109" s="118" t="s">
        <v>294</v>
      </c>
      <c r="C109" s="107">
        <v>140489987</v>
      </c>
      <c r="D109" s="250">
        <v>152586839.47999999</v>
      </c>
      <c r="E109" s="153">
        <f t="shared" ref="E109:E163" si="42">IF(C109=0,0,D109/C109*100)</f>
        <v>108.61047305812619</v>
      </c>
      <c r="F109" s="96">
        <f t="shared" si="30"/>
        <v>12096852.479999989</v>
      </c>
      <c r="G109" s="125">
        <v>2815479.63</v>
      </c>
      <c r="H109" s="250">
        <v>3543695.15</v>
      </c>
      <c r="I109" s="148">
        <f t="shared" si="26"/>
        <v>125.86470568781918</v>
      </c>
      <c r="J109" s="97">
        <f t="shared" si="31"/>
        <v>728215.52</v>
      </c>
      <c r="K109" s="11">
        <f>C109+G109</f>
        <v>143305466.63</v>
      </c>
      <c r="L109" s="11">
        <f>D109+H109</f>
        <v>156130534.63</v>
      </c>
      <c r="M109" s="153">
        <f t="shared" si="27"/>
        <v>108.94946180463094</v>
      </c>
      <c r="N109" s="98">
        <f t="shared" si="32"/>
        <v>12825068</v>
      </c>
    </row>
    <row r="110" spans="1:14" s="2" customFormat="1" ht="27" customHeight="1">
      <c r="A110" s="82">
        <v>2200</v>
      </c>
      <c r="B110" s="115" t="s">
        <v>295</v>
      </c>
      <c r="C110" s="116">
        <f>SUM(C111:C115)+C116+C122</f>
        <v>445191042.10000002</v>
      </c>
      <c r="D110" s="116">
        <f>SUM(D111:D115)+D116+D122</f>
        <v>489378883.19000006</v>
      </c>
      <c r="E110" s="152">
        <f t="shared" si="42"/>
        <v>109.92559079391235</v>
      </c>
      <c r="F110" s="91">
        <f t="shared" si="30"/>
        <v>44187841.090000033</v>
      </c>
      <c r="G110" s="116">
        <f>SUM(G111:G115)+G116+G122</f>
        <v>111440147.59</v>
      </c>
      <c r="H110" s="116">
        <f>SUM(H111:H115)+H116+H122</f>
        <v>148601265.41</v>
      </c>
      <c r="I110" s="147">
        <f t="shared" si="26"/>
        <v>133.34625682363563</v>
      </c>
      <c r="J110" s="92">
        <f t="shared" si="31"/>
        <v>37161117.819999993</v>
      </c>
      <c r="K110" s="116">
        <f>SUM(K111:K115)+K116+K122</f>
        <v>556631189.69000006</v>
      </c>
      <c r="L110" s="116">
        <f>SUM(L111:L115)+L116+L122</f>
        <v>637980148.5999999</v>
      </c>
      <c r="M110" s="152">
        <f t="shared" si="27"/>
        <v>114.61451683210653</v>
      </c>
      <c r="N110" s="93">
        <f t="shared" si="32"/>
        <v>81348958.909999847</v>
      </c>
    </row>
    <row r="111" spans="1:14" s="58" customFormat="1" ht="41.45" customHeight="1">
      <c r="A111" s="117">
        <v>2210</v>
      </c>
      <c r="B111" s="118" t="s">
        <v>296</v>
      </c>
      <c r="C111" s="107">
        <v>40234032.409999996</v>
      </c>
      <c r="D111" s="250">
        <v>38839729.200000003</v>
      </c>
      <c r="E111" s="153">
        <f t="shared" si="42"/>
        <v>96.534517853464166</v>
      </c>
      <c r="F111" s="96">
        <f t="shared" si="30"/>
        <v>-1394303.2099999934</v>
      </c>
      <c r="G111" s="125">
        <v>33811173.549999997</v>
      </c>
      <c r="H111" s="250">
        <v>43324377.850000001</v>
      </c>
      <c r="I111" s="148">
        <f t="shared" si="26"/>
        <v>128.13627360769323</v>
      </c>
      <c r="J111" s="97">
        <f t="shared" si="31"/>
        <v>9513204.3000000045</v>
      </c>
      <c r="K111" s="11">
        <f t="shared" ref="K111:L115" si="43">C111+G111</f>
        <v>74045205.959999993</v>
      </c>
      <c r="L111" s="11">
        <f t="shared" si="43"/>
        <v>82164107.050000012</v>
      </c>
      <c r="M111" s="153">
        <f t="shared" si="27"/>
        <v>110.96478966428418</v>
      </c>
      <c r="N111" s="98">
        <f t="shared" si="32"/>
        <v>8118901.0900000185</v>
      </c>
    </row>
    <row r="112" spans="1:14" s="58" customFormat="1" ht="39.6" customHeight="1">
      <c r="A112" s="117">
        <v>2220</v>
      </c>
      <c r="B112" s="118" t="s">
        <v>297</v>
      </c>
      <c r="C112" s="107">
        <v>2750521.01</v>
      </c>
      <c r="D112" s="250">
        <v>2925263.48</v>
      </c>
      <c r="E112" s="153">
        <f t="shared" si="42"/>
        <v>106.35306799565222</v>
      </c>
      <c r="F112" s="96">
        <f t="shared" si="30"/>
        <v>174742.4700000002</v>
      </c>
      <c r="G112" s="125">
        <v>4837595.1100000003</v>
      </c>
      <c r="H112" s="250">
        <v>5309886.51</v>
      </c>
      <c r="I112" s="148">
        <f t="shared" si="26"/>
        <v>109.76293776681942</v>
      </c>
      <c r="J112" s="97">
        <f t="shared" si="31"/>
        <v>472291.39999999944</v>
      </c>
      <c r="K112" s="11">
        <f t="shared" si="43"/>
        <v>7588116.1200000001</v>
      </c>
      <c r="L112" s="11">
        <f t="shared" si="43"/>
        <v>8235149.9900000002</v>
      </c>
      <c r="M112" s="153">
        <f t="shared" si="27"/>
        <v>108.52693685451931</v>
      </c>
      <c r="N112" s="98">
        <f t="shared" si="32"/>
        <v>647033.87000000011</v>
      </c>
    </row>
    <row r="113" spans="1:14" s="58" customFormat="1" ht="24.6" customHeight="1">
      <c r="A113" s="117">
        <v>2230</v>
      </c>
      <c r="B113" s="118" t="s">
        <v>298</v>
      </c>
      <c r="C113" s="107">
        <v>38928182.950000003</v>
      </c>
      <c r="D113" s="250">
        <v>43926801.130000003</v>
      </c>
      <c r="E113" s="153">
        <f t="shared" si="42"/>
        <v>112.84061520780537</v>
      </c>
      <c r="F113" s="96">
        <f t="shared" si="30"/>
        <v>4998618.18</v>
      </c>
      <c r="G113" s="125">
        <v>35799920.200000003</v>
      </c>
      <c r="H113" s="250">
        <v>36847034.210000001</v>
      </c>
      <c r="I113" s="148">
        <f t="shared" si="26"/>
        <v>102.92490598903625</v>
      </c>
      <c r="J113" s="97">
        <f t="shared" si="31"/>
        <v>1047114.0099999979</v>
      </c>
      <c r="K113" s="11">
        <f t="shared" si="43"/>
        <v>74728103.150000006</v>
      </c>
      <c r="L113" s="11">
        <f t="shared" si="43"/>
        <v>80773835.340000004</v>
      </c>
      <c r="M113" s="153">
        <f t="shared" si="27"/>
        <v>108.09030596944838</v>
      </c>
      <c r="N113" s="98">
        <f t="shared" si="32"/>
        <v>6045732.1899999976</v>
      </c>
    </row>
    <row r="114" spans="1:14" s="58" customFormat="1" ht="24.6" customHeight="1">
      <c r="A114" s="117">
        <v>2240</v>
      </c>
      <c r="B114" s="118" t="s">
        <v>299</v>
      </c>
      <c r="C114" s="107">
        <v>47057994.960000001</v>
      </c>
      <c r="D114" s="250">
        <v>62265204.560000002</v>
      </c>
      <c r="E114" s="153">
        <f t="shared" si="42"/>
        <v>132.31588938909607</v>
      </c>
      <c r="F114" s="96">
        <f t="shared" si="30"/>
        <v>15207209.600000001</v>
      </c>
      <c r="G114" s="125">
        <v>8215677.4100000001</v>
      </c>
      <c r="H114" s="250">
        <v>33684029.219999999</v>
      </c>
      <c r="I114" s="148">
        <f t="shared" si="26"/>
        <v>409.9969794213232</v>
      </c>
      <c r="J114" s="97">
        <f t="shared" si="31"/>
        <v>25468351.809999999</v>
      </c>
      <c r="K114" s="11">
        <f t="shared" si="43"/>
        <v>55273672.370000005</v>
      </c>
      <c r="L114" s="11">
        <f t="shared" si="43"/>
        <v>95949233.780000001</v>
      </c>
      <c r="M114" s="153">
        <f t="shared" si="27"/>
        <v>173.58939557646764</v>
      </c>
      <c r="N114" s="98">
        <f t="shared" si="32"/>
        <v>40675561.409999996</v>
      </c>
    </row>
    <row r="115" spans="1:14" s="58" customFormat="1" ht="25.9" customHeight="1">
      <c r="A115" s="117">
        <v>2250</v>
      </c>
      <c r="B115" s="118" t="s">
        <v>300</v>
      </c>
      <c r="C115" s="107">
        <v>980406.87</v>
      </c>
      <c r="D115" s="250">
        <v>1364880.24</v>
      </c>
      <c r="E115" s="153">
        <f t="shared" si="42"/>
        <v>139.21569521437564</v>
      </c>
      <c r="F115" s="96">
        <f t="shared" si="30"/>
        <v>384473.37</v>
      </c>
      <c r="G115" s="125">
        <v>327065.68</v>
      </c>
      <c r="H115" s="250">
        <v>433888</v>
      </c>
      <c r="I115" s="148">
        <f t="shared" si="26"/>
        <v>132.66081601713759</v>
      </c>
      <c r="J115" s="97">
        <f t="shared" si="31"/>
        <v>106822.32</v>
      </c>
      <c r="K115" s="11">
        <f t="shared" si="43"/>
        <v>1307472.55</v>
      </c>
      <c r="L115" s="11">
        <f t="shared" si="43"/>
        <v>1798768.24</v>
      </c>
      <c r="M115" s="153">
        <f t="shared" si="27"/>
        <v>137.57598505605338</v>
      </c>
      <c r="N115" s="98">
        <f t="shared" si="32"/>
        <v>491295.68999999994</v>
      </c>
    </row>
    <row r="116" spans="1:14" s="2" customFormat="1" ht="53.45" customHeight="1">
      <c r="A116" s="82">
        <v>2270</v>
      </c>
      <c r="B116" s="115" t="s">
        <v>30</v>
      </c>
      <c r="C116" s="116">
        <f>SUM(C117:C121)</f>
        <v>92967532.260000005</v>
      </c>
      <c r="D116" s="116">
        <f>SUM(D117:D121)</f>
        <v>108446340.02000001</v>
      </c>
      <c r="E116" s="152">
        <f t="shared" si="42"/>
        <v>116.64969197709884</v>
      </c>
      <c r="F116" s="91">
        <f t="shared" si="30"/>
        <v>15478807.760000005</v>
      </c>
      <c r="G116" s="116">
        <f>SUM(G117:G121)</f>
        <v>3479032.87</v>
      </c>
      <c r="H116" s="116">
        <f>SUM(H117:H121)</f>
        <v>3901078.12</v>
      </c>
      <c r="I116" s="147">
        <f t="shared" ref="I116:I163" si="44">IF(G116=0,0,H116/G116*100)</f>
        <v>112.13110843646615</v>
      </c>
      <c r="J116" s="92">
        <f t="shared" si="31"/>
        <v>422045.25</v>
      </c>
      <c r="K116" s="116">
        <f>SUM(K117:K121)</f>
        <v>96446565.12999998</v>
      </c>
      <c r="L116" s="116">
        <f>SUM(L117:L121)</f>
        <v>112347418.14</v>
      </c>
      <c r="M116" s="152">
        <f t="shared" si="27"/>
        <v>116.48669705195547</v>
      </c>
      <c r="N116" s="93">
        <f t="shared" si="32"/>
        <v>15900853.01000002</v>
      </c>
    </row>
    <row r="117" spans="1:14" s="58" customFormat="1" ht="33" customHeight="1">
      <c r="A117" s="117">
        <v>2271</v>
      </c>
      <c r="B117" s="118" t="s">
        <v>31</v>
      </c>
      <c r="C117" s="107">
        <v>1889132.42</v>
      </c>
      <c r="D117" s="250">
        <v>1580670.86</v>
      </c>
      <c r="E117" s="153">
        <f t="shared" si="42"/>
        <v>83.671787285297881</v>
      </c>
      <c r="F117" s="96">
        <f t="shared" si="30"/>
        <v>-308461.55999999982</v>
      </c>
      <c r="G117" s="46">
        <v>4978.7299999999996</v>
      </c>
      <c r="H117" s="250">
        <v>0</v>
      </c>
      <c r="I117" s="148">
        <f>IF(G118=0,0,H117/G118*100)</f>
        <v>0</v>
      </c>
      <c r="J117" s="97">
        <f t="shared" si="31"/>
        <v>-4978.7299999999996</v>
      </c>
      <c r="K117" s="11">
        <f>C117+G117</f>
        <v>1894111.15</v>
      </c>
      <c r="L117" s="11">
        <f>D117+H117</f>
        <v>1580670.86</v>
      </c>
      <c r="M117" s="153">
        <f t="shared" si="27"/>
        <v>83.451853393080981</v>
      </c>
      <c r="N117" s="98">
        <f t="shared" si="32"/>
        <v>-313440.2899999998</v>
      </c>
    </row>
    <row r="118" spans="1:14" s="58" customFormat="1" ht="50.45" customHeight="1">
      <c r="A118" s="117">
        <v>2272</v>
      </c>
      <c r="B118" s="118" t="s">
        <v>32</v>
      </c>
      <c r="C118" s="107">
        <v>4997035.68</v>
      </c>
      <c r="D118" s="250">
        <v>5819149.75</v>
      </c>
      <c r="E118" s="153">
        <f t="shared" si="42"/>
        <v>116.45203521940832</v>
      </c>
      <c r="F118" s="96">
        <f t="shared" si="30"/>
        <v>822114.0700000003</v>
      </c>
      <c r="G118" s="125">
        <v>624940.43999999994</v>
      </c>
      <c r="H118" s="250">
        <v>764753.25</v>
      </c>
      <c r="I118" s="148">
        <f t="shared" si="44"/>
        <v>122.37218157941581</v>
      </c>
      <c r="J118" s="97">
        <f t="shared" si="31"/>
        <v>139812.81000000006</v>
      </c>
      <c r="K118" s="11">
        <f>C118+G118</f>
        <v>5621976.1199999992</v>
      </c>
      <c r="L118" s="11">
        <f t="shared" ref="L118:L165" si="45">D118+H118</f>
        <v>6583903</v>
      </c>
      <c r="M118" s="153">
        <f t="shared" ref="M118:M164" si="46">IF(K118=0,0,L118/K118*100)</f>
        <v>117.11012034679366</v>
      </c>
      <c r="N118" s="98">
        <f t="shared" si="32"/>
        <v>961926.88000000082</v>
      </c>
    </row>
    <row r="119" spans="1:14" s="58" customFormat="1" ht="32.450000000000003" customHeight="1">
      <c r="A119" s="117">
        <v>2273</v>
      </c>
      <c r="B119" s="118" t="s">
        <v>33</v>
      </c>
      <c r="C119" s="107">
        <v>50674218.909999996</v>
      </c>
      <c r="D119" s="250">
        <v>62371936.149999999</v>
      </c>
      <c r="E119" s="153">
        <f t="shared" si="42"/>
        <v>123.08415895028544</v>
      </c>
      <c r="F119" s="96">
        <f t="shared" si="30"/>
        <v>11697717.240000002</v>
      </c>
      <c r="G119" s="125">
        <v>2349397.9700000002</v>
      </c>
      <c r="H119" s="250">
        <v>2550380.54</v>
      </c>
      <c r="I119" s="148">
        <f t="shared" si="44"/>
        <v>108.55464134073461</v>
      </c>
      <c r="J119" s="97">
        <f t="shared" si="31"/>
        <v>200982.56999999983</v>
      </c>
      <c r="K119" s="11">
        <f t="shared" ref="K119:K165" si="47">C119+G119</f>
        <v>53023616.879999995</v>
      </c>
      <c r="L119" s="11">
        <f t="shared" si="45"/>
        <v>64922316.689999998</v>
      </c>
      <c r="M119" s="153">
        <f t="shared" si="46"/>
        <v>122.44037753389863</v>
      </c>
      <c r="N119" s="98">
        <f t="shared" si="32"/>
        <v>11898699.810000002</v>
      </c>
    </row>
    <row r="120" spans="1:14" s="58" customFormat="1" ht="24" customHeight="1">
      <c r="A120" s="117">
        <v>2274</v>
      </c>
      <c r="B120" s="118" t="s">
        <v>34</v>
      </c>
      <c r="C120" s="107">
        <v>28596338.710000001</v>
      </c>
      <c r="D120" s="250">
        <v>30343465.98</v>
      </c>
      <c r="E120" s="153">
        <f t="shared" si="42"/>
        <v>106.10961874426617</v>
      </c>
      <c r="F120" s="96">
        <f t="shared" si="30"/>
        <v>1747127.2699999996</v>
      </c>
      <c r="G120" s="125">
        <v>355506.78</v>
      </c>
      <c r="H120" s="250">
        <v>364179.66</v>
      </c>
      <c r="I120" s="148">
        <f t="shared" si="44"/>
        <v>102.43958216493085</v>
      </c>
      <c r="J120" s="97">
        <f t="shared" si="31"/>
        <v>8672.8799999999464</v>
      </c>
      <c r="K120" s="11">
        <f t="shared" si="47"/>
        <v>28951845.490000002</v>
      </c>
      <c r="L120" s="11">
        <f t="shared" si="45"/>
        <v>30707645.640000001</v>
      </c>
      <c r="M120" s="153">
        <f t="shared" si="46"/>
        <v>106.06455346898855</v>
      </c>
      <c r="N120" s="98">
        <f t="shared" si="32"/>
        <v>1755800.1499999985</v>
      </c>
    </row>
    <row r="121" spans="1:14" s="58" customFormat="1" ht="31.9" customHeight="1">
      <c r="A121" s="117">
        <v>2275</v>
      </c>
      <c r="B121" s="118" t="s">
        <v>154</v>
      </c>
      <c r="C121" s="107">
        <v>6810806.54</v>
      </c>
      <c r="D121" s="250">
        <v>8331117.2800000003</v>
      </c>
      <c r="E121" s="153">
        <f t="shared" si="42"/>
        <v>122.32203676717559</v>
      </c>
      <c r="F121" s="96">
        <f t="shared" si="30"/>
        <v>1520310.7400000002</v>
      </c>
      <c r="G121" s="125">
        <v>144208.95000000001</v>
      </c>
      <c r="H121" s="250">
        <v>221764.67</v>
      </c>
      <c r="I121" s="148">
        <f t="shared" si="44"/>
        <v>153.78010172045492</v>
      </c>
      <c r="J121" s="97">
        <f t="shared" si="31"/>
        <v>77555.72</v>
      </c>
      <c r="K121" s="11">
        <f t="shared" si="47"/>
        <v>6955015.4900000002</v>
      </c>
      <c r="L121" s="11">
        <f t="shared" si="45"/>
        <v>8552881.9500000011</v>
      </c>
      <c r="M121" s="153">
        <f t="shared" si="46"/>
        <v>122.97430483508529</v>
      </c>
      <c r="N121" s="98">
        <f t="shared" si="32"/>
        <v>1597866.4600000009</v>
      </c>
    </row>
    <row r="122" spans="1:14" s="2" customFormat="1" ht="66.599999999999994" customHeight="1">
      <c r="A122" s="82">
        <v>2280</v>
      </c>
      <c r="B122" s="115" t="s">
        <v>155</v>
      </c>
      <c r="C122" s="119">
        <f>C123+C124</f>
        <v>222272371.63999999</v>
      </c>
      <c r="D122" s="119">
        <f>D123+D124</f>
        <v>231610664.56</v>
      </c>
      <c r="E122" s="152">
        <f t="shared" si="42"/>
        <v>104.2012837003083</v>
      </c>
      <c r="F122" s="91">
        <f t="shared" si="30"/>
        <v>9338292.9200000167</v>
      </c>
      <c r="G122" s="119">
        <f>G123+G124</f>
        <v>24969682.77</v>
      </c>
      <c r="H122" s="119">
        <f>H123+H124</f>
        <v>25100971.5</v>
      </c>
      <c r="I122" s="147">
        <f t="shared" si="44"/>
        <v>100.52579254293825</v>
      </c>
      <c r="J122" s="92">
        <f t="shared" si="31"/>
        <v>131288.73000000045</v>
      </c>
      <c r="K122" s="119">
        <f>K123+K124</f>
        <v>247242054.41</v>
      </c>
      <c r="L122" s="119">
        <f>L123+L124</f>
        <v>256711636.06</v>
      </c>
      <c r="M122" s="152">
        <f t="shared" si="46"/>
        <v>103.83008532775604</v>
      </c>
      <c r="N122" s="93">
        <f t="shared" si="32"/>
        <v>9469581.650000006</v>
      </c>
    </row>
    <row r="123" spans="1:14" s="58" customFormat="1" ht="63" customHeight="1">
      <c r="A123" s="117">
        <v>2281</v>
      </c>
      <c r="B123" s="120" t="s">
        <v>156</v>
      </c>
      <c r="C123" s="46">
        <v>166870</v>
      </c>
      <c r="D123" s="250">
        <v>12919792</v>
      </c>
      <c r="E123" s="153">
        <f t="shared" si="42"/>
        <v>7742.429436087973</v>
      </c>
      <c r="F123" s="96">
        <f t="shared" si="30"/>
        <v>12752922</v>
      </c>
      <c r="G123" s="125">
        <v>1864794</v>
      </c>
      <c r="H123" s="250">
        <v>13000</v>
      </c>
      <c r="I123" s="148">
        <f t="shared" si="44"/>
        <v>0.69712794013708757</v>
      </c>
      <c r="J123" s="97">
        <f t="shared" si="31"/>
        <v>-1851794</v>
      </c>
      <c r="K123" s="11">
        <f t="shared" si="47"/>
        <v>2031664</v>
      </c>
      <c r="L123" s="11">
        <f t="shared" si="45"/>
        <v>12932792</v>
      </c>
      <c r="M123" s="153">
        <f t="shared" si="46"/>
        <v>636.56155742288092</v>
      </c>
      <c r="N123" s="98">
        <f t="shared" si="32"/>
        <v>10901128</v>
      </c>
    </row>
    <row r="124" spans="1:14" s="58" customFormat="1" ht="69.599999999999994" customHeight="1">
      <c r="A124" s="117">
        <v>2282</v>
      </c>
      <c r="B124" s="118" t="s">
        <v>157</v>
      </c>
      <c r="C124" s="107">
        <v>222105501.63999999</v>
      </c>
      <c r="D124" s="250">
        <v>218690872.56</v>
      </c>
      <c r="E124" s="153">
        <f t="shared" si="42"/>
        <v>98.462609410939052</v>
      </c>
      <c r="F124" s="96">
        <f t="shared" si="30"/>
        <v>-3414629.0799999833</v>
      </c>
      <c r="G124" s="125">
        <v>23104888.77</v>
      </c>
      <c r="H124" s="250">
        <v>25087971.5</v>
      </c>
      <c r="I124" s="148">
        <f t="shared" si="44"/>
        <v>108.58295726822493</v>
      </c>
      <c r="J124" s="97">
        <f t="shared" si="31"/>
        <v>1983082.7300000004</v>
      </c>
      <c r="K124" s="11">
        <f t="shared" si="47"/>
        <v>245210390.41</v>
      </c>
      <c r="L124" s="11">
        <f t="shared" si="45"/>
        <v>243778844.06</v>
      </c>
      <c r="M124" s="153">
        <f t="shared" si="46"/>
        <v>99.41619670047163</v>
      </c>
      <c r="N124" s="98">
        <f t="shared" si="32"/>
        <v>-1431546.349999994</v>
      </c>
    </row>
    <row r="125" spans="1:14" s="2" customFormat="1" ht="27" customHeight="1">
      <c r="A125" s="82">
        <v>2600</v>
      </c>
      <c r="B125" s="115" t="s">
        <v>158</v>
      </c>
      <c r="C125" s="90">
        <f>SUM(C126:C127)</f>
        <v>729131423.5999999</v>
      </c>
      <c r="D125" s="90">
        <f>SUM(D126:D127)</f>
        <v>744148326.62</v>
      </c>
      <c r="E125" s="152">
        <f t="shared" si="42"/>
        <v>102.05956053105707</v>
      </c>
      <c r="F125" s="91">
        <f t="shared" si="30"/>
        <v>15016903.0200001</v>
      </c>
      <c r="G125" s="90">
        <f>SUM(G126:G127)</f>
        <v>11668038.01</v>
      </c>
      <c r="H125" s="90">
        <f>SUM(H126:H127)</f>
        <v>564075.08000000007</v>
      </c>
      <c r="I125" s="147">
        <f t="shared" si="44"/>
        <v>4.8343610083937332</v>
      </c>
      <c r="J125" s="92">
        <f t="shared" si="31"/>
        <v>-11103962.93</v>
      </c>
      <c r="K125" s="90">
        <f>SUM(K126:K127)</f>
        <v>740799461.6099999</v>
      </c>
      <c r="L125" s="90">
        <f>SUM(L126:L127)</f>
        <v>744712401.70000005</v>
      </c>
      <c r="M125" s="152">
        <f t="shared" si="46"/>
        <v>100.52820503966026</v>
      </c>
      <c r="N125" s="93">
        <f t="shared" si="32"/>
        <v>3912940.0900001526</v>
      </c>
    </row>
    <row r="126" spans="1:14" s="58" customFormat="1" ht="65.45" customHeight="1">
      <c r="A126" s="117">
        <v>2610</v>
      </c>
      <c r="B126" s="118" t="s">
        <v>159</v>
      </c>
      <c r="C126" s="107">
        <v>454867443.58999997</v>
      </c>
      <c r="D126" s="250">
        <v>456855484.94</v>
      </c>
      <c r="E126" s="153">
        <f t="shared" si="42"/>
        <v>100.43705949458806</v>
      </c>
      <c r="F126" s="96">
        <f t="shared" si="30"/>
        <v>1988041.3500000238</v>
      </c>
      <c r="G126" s="125">
        <v>2682904.4</v>
      </c>
      <c r="H126" s="250">
        <v>151323</v>
      </c>
      <c r="I126" s="148">
        <f t="shared" si="44"/>
        <v>5.6402680617319056</v>
      </c>
      <c r="J126" s="97">
        <f t="shared" si="31"/>
        <v>-2531581.4</v>
      </c>
      <c r="K126" s="11">
        <f t="shared" si="47"/>
        <v>457550347.98999995</v>
      </c>
      <c r="L126" s="11">
        <f t="shared" si="45"/>
        <v>457006807.94</v>
      </c>
      <c r="M126" s="153">
        <f t="shared" si="46"/>
        <v>99.881206504947997</v>
      </c>
      <c r="N126" s="98">
        <f t="shared" si="32"/>
        <v>-543540.04999995232</v>
      </c>
    </row>
    <row r="127" spans="1:14" ht="43.9" customHeight="1">
      <c r="A127" s="117">
        <v>2620</v>
      </c>
      <c r="B127" s="118" t="s">
        <v>160</v>
      </c>
      <c r="C127" s="107">
        <v>274263980.00999999</v>
      </c>
      <c r="D127" s="250">
        <v>287292841.68000001</v>
      </c>
      <c r="E127" s="153">
        <f t="shared" si="42"/>
        <v>104.7504822432479</v>
      </c>
      <c r="F127" s="96">
        <f t="shared" si="30"/>
        <v>13028861.670000017</v>
      </c>
      <c r="G127" s="125">
        <v>8985133.6099999994</v>
      </c>
      <c r="H127" s="250">
        <v>412752.08</v>
      </c>
      <c r="I127" s="148">
        <f t="shared" si="44"/>
        <v>4.5937222295796225</v>
      </c>
      <c r="J127" s="97">
        <f t="shared" si="31"/>
        <v>-8572381.5299999993</v>
      </c>
      <c r="K127" s="11">
        <f t="shared" si="47"/>
        <v>283249113.62</v>
      </c>
      <c r="L127" s="11">
        <f t="shared" si="45"/>
        <v>287705593.75999999</v>
      </c>
      <c r="M127" s="153">
        <f t="shared" si="46"/>
        <v>101.57334301352083</v>
      </c>
      <c r="N127" s="98">
        <f t="shared" si="32"/>
        <v>4456480.1399999857</v>
      </c>
    </row>
    <row r="128" spans="1:14" s="2" customFormat="1" ht="25.9" customHeight="1">
      <c r="A128" s="82">
        <v>2700</v>
      </c>
      <c r="B128" s="115" t="s">
        <v>161</v>
      </c>
      <c r="C128" s="90">
        <f>SUM(C129:C131)</f>
        <v>146555162.57999998</v>
      </c>
      <c r="D128" s="90">
        <f>SUM(D129:D131)</f>
        <v>148278377.61000001</v>
      </c>
      <c r="E128" s="152">
        <f t="shared" si="42"/>
        <v>101.17581325670419</v>
      </c>
      <c r="F128" s="91">
        <f t="shared" si="30"/>
        <v>1723215.030000031</v>
      </c>
      <c r="G128" s="90">
        <f>SUM(G129:G131)</f>
        <v>729399.75</v>
      </c>
      <c r="H128" s="90">
        <f>SUM(H129:H131)</f>
        <v>352197</v>
      </c>
      <c r="I128" s="147">
        <f t="shared" si="44"/>
        <v>48.285867934558517</v>
      </c>
      <c r="J128" s="92">
        <f t="shared" si="31"/>
        <v>-377202.75</v>
      </c>
      <c r="K128" s="90">
        <f>SUM(K129:K131)</f>
        <v>147284562.32999998</v>
      </c>
      <c r="L128" s="90">
        <f>SUM(L129:L131)</f>
        <v>148630574.61000001</v>
      </c>
      <c r="M128" s="152">
        <f t="shared" si="46"/>
        <v>100.91388551434481</v>
      </c>
      <c r="N128" s="93">
        <f t="shared" si="32"/>
        <v>1346012.280000031</v>
      </c>
    </row>
    <row r="129" spans="1:14" s="58" customFormat="1" ht="28.9" customHeight="1">
      <c r="A129" s="117">
        <v>2710</v>
      </c>
      <c r="B129" s="118" t="s">
        <v>162</v>
      </c>
      <c r="C129" s="107">
        <v>1600707.09</v>
      </c>
      <c r="D129" s="250">
        <v>1762357.67</v>
      </c>
      <c r="E129" s="153">
        <f t="shared" si="42"/>
        <v>110.09869831962821</v>
      </c>
      <c r="F129" s="96">
        <f t="shared" si="30"/>
        <v>161650.57999999984</v>
      </c>
      <c r="G129" s="46"/>
      <c r="H129" s="46"/>
      <c r="I129" s="148">
        <f t="shared" si="44"/>
        <v>0</v>
      </c>
      <c r="J129" s="97">
        <f t="shared" si="31"/>
        <v>0</v>
      </c>
      <c r="K129" s="11">
        <f t="shared" si="47"/>
        <v>1600707.09</v>
      </c>
      <c r="L129" s="11">
        <f t="shared" si="45"/>
        <v>1762357.67</v>
      </c>
      <c r="M129" s="153">
        <f t="shared" si="46"/>
        <v>110.09869831962821</v>
      </c>
      <c r="N129" s="98">
        <f t="shared" si="32"/>
        <v>161650.57999999984</v>
      </c>
    </row>
    <row r="130" spans="1:14" s="58" customFormat="1" ht="27" customHeight="1">
      <c r="A130" s="117">
        <v>2720</v>
      </c>
      <c r="B130" s="118" t="s">
        <v>288</v>
      </c>
      <c r="C130" s="107">
        <v>65143401.939999998</v>
      </c>
      <c r="D130" s="250">
        <v>61345867.670000002</v>
      </c>
      <c r="E130" s="153">
        <f t="shared" si="42"/>
        <v>94.170500531277597</v>
      </c>
      <c r="F130" s="96">
        <f t="shared" si="30"/>
        <v>-3797534.2699999958</v>
      </c>
      <c r="G130" s="149">
        <v>726204.75</v>
      </c>
      <c r="H130" s="250">
        <v>352197</v>
      </c>
      <c r="I130" s="148">
        <f t="shared" si="44"/>
        <v>48.498305746416563</v>
      </c>
      <c r="J130" s="97">
        <f t="shared" si="31"/>
        <v>-374007.75</v>
      </c>
      <c r="K130" s="11">
        <f t="shared" si="47"/>
        <v>65869606.689999998</v>
      </c>
      <c r="L130" s="11">
        <f t="shared" si="45"/>
        <v>61698064.670000002</v>
      </c>
      <c r="M130" s="153">
        <f t="shared" si="46"/>
        <v>93.666969897615473</v>
      </c>
      <c r="N130" s="98">
        <f t="shared" si="32"/>
        <v>-4171542.0199999958</v>
      </c>
    </row>
    <row r="131" spans="1:14" s="58" customFormat="1" ht="28.15" customHeight="1">
      <c r="A131" s="117">
        <v>2730</v>
      </c>
      <c r="B131" s="118" t="s">
        <v>163</v>
      </c>
      <c r="C131" s="107">
        <v>79811053.549999997</v>
      </c>
      <c r="D131" s="250">
        <v>85170152.269999996</v>
      </c>
      <c r="E131" s="153">
        <f t="shared" si="42"/>
        <v>106.71473246076451</v>
      </c>
      <c r="F131" s="96">
        <f t="shared" si="30"/>
        <v>5359098.7199999988</v>
      </c>
      <c r="G131" s="107">
        <v>3195</v>
      </c>
      <c r="H131" s="250">
        <v>0</v>
      </c>
      <c r="I131" s="148">
        <f t="shared" si="44"/>
        <v>0</v>
      </c>
      <c r="J131" s="97">
        <f t="shared" si="31"/>
        <v>-3195</v>
      </c>
      <c r="K131" s="11">
        <f t="shared" si="47"/>
        <v>79814248.549999997</v>
      </c>
      <c r="L131" s="11">
        <f t="shared" si="45"/>
        <v>85170152.269999996</v>
      </c>
      <c r="M131" s="153">
        <f t="shared" si="46"/>
        <v>106.7104606223847</v>
      </c>
      <c r="N131" s="98">
        <f t="shared" si="32"/>
        <v>5355903.7199999988</v>
      </c>
    </row>
    <row r="132" spans="1:14" s="2" customFormat="1" ht="30.6" customHeight="1">
      <c r="A132" s="82">
        <v>2800</v>
      </c>
      <c r="B132" s="115" t="s">
        <v>164</v>
      </c>
      <c r="C132" s="230">
        <v>3149545.41</v>
      </c>
      <c r="D132" s="251">
        <v>1507446.22</v>
      </c>
      <c r="E132" s="152">
        <f t="shared" si="42"/>
        <v>47.862342775365789</v>
      </c>
      <c r="F132" s="91">
        <f t="shared" si="30"/>
        <v>-1642099.1900000002</v>
      </c>
      <c r="G132" s="344">
        <v>612929.77</v>
      </c>
      <c r="H132" s="251">
        <v>299839.73</v>
      </c>
      <c r="I132" s="147">
        <f t="shared" si="44"/>
        <v>48.919100470515566</v>
      </c>
      <c r="J132" s="92">
        <f t="shared" si="31"/>
        <v>-313090.04000000004</v>
      </c>
      <c r="K132" s="9">
        <f t="shared" si="47"/>
        <v>3762475.18</v>
      </c>
      <c r="L132" s="9">
        <f t="shared" si="45"/>
        <v>1807285.95</v>
      </c>
      <c r="M132" s="152">
        <f t="shared" si="46"/>
        <v>48.034494941173271</v>
      </c>
      <c r="N132" s="93">
        <f t="shared" si="32"/>
        <v>-1955189.2300000002</v>
      </c>
    </row>
    <row r="133" spans="1:14" s="2" customFormat="1" ht="35.450000000000003" customHeight="1">
      <c r="A133" s="121" t="s">
        <v>340</v>
      </c>
      <c r="B133" s="115" t="s">
        <v>165</v>
      </c>
      <c r="C133" s="90">
        <f>C134+C145</f>
        <v>185523981.78</v>
      </c>
      <c r="D133" s="90">
        <f>D134+D145</f>
        <v>107062929.81</v>
      </c>
      <c r="E133" s="152">
        <f t="shared" si="42"/>
        <v>57.708404478380857</v>
      </c>
      <c r="F133" s="91">
        <f t="shared" si="30"/>
        <v>-78461051.969999999</v>
      </c>
      <c r="G133" s="90">
        <f>G134+G145</f>
        <v>649636514.25999999</v>
      </c>
      <c r="H133" s="90">
        <f>H134+H145</f>
        <v>775809190.63000011</v>
      </c>
      <c r="I133" s="147">
        <f t="shared" si="44"/>
        <v>119.42204195737416</v>
      </c>
      <c r="J133" s="92">
        <f t="shared" si="31"/>
        <v>126172676.37000012</v>
      </c>
      <c r="K133" s="90">
        <f>K134+K145</f>
        <v>835160496.03999996</v>
      </c>
      <c r="L133" s="90">
        <f>L134+L145</f>
        <v>882872120.44000006</v>
      </c>
      <c r="M133" s="152">
        <f t="shared" si="46"/>
        <v>105.71286891875631</v>
      </c>
      <c r="N133" s="93">
        <f t="shared" si="32"/>
        <v>47711624.400000095</v>
      </c>
    </row>
    <row r="134" spans="1:14" s="2" customFormat="1" ht="21.6" customHeight="1">
      <c r="A134" s="121" t="s">
        <v>166</v>
      </c>
      <c r="B134" s="115" t="s">
        <v>167</v>
      </c>
      <c r="C134" s="90">
        <f>C135+C136+C139+C142</f>
        <v>0</v>
      </c>
      <c r="D134" s="90">
        <f>D135+D136+D139+D142</f>
        <v>0</v>
      </c>
      <c r="E134" s="152">
        <f t="shared" si="42"/>
        <v>0</v>
      </c>
      <c r="F134" s="90">
        <f>F135+F136+F139+F142</f>
        <v>0</v>
      </c>
      <c r="G134" s="90">
        <f>G135+G136+G139+G142</f>
        <v>467836370.40999997</v>
      </c>
      <c r="H134" s="90">
        <f>H135+H136+H139+H142</f>
        <v>480163436.20000005</v>
      </c>
      <c r="I134" s="147">
        <f t="shared" si="44"/>
        <v>102.63490967561948</v>
      </c>
      <c r="J134" s="90">
        <f>J135+J136+J139+J142</f>
        <v>12623315.950000033</v>
      </c>
      <c r="K134" s="90">
        <f>K135+K136+K139+K142</f>
        <v>467836370.40999997</v>
      </c>
      <c r="L134" s="90">
        <f>L135+L136+L139+L142</f>
        <v>480163436.20000005</v>
      </c>
      <c r="M134" s="152">
        <f t="shared" si="46"/>
        <v>102.63490967561948</v>
      </c>
      <c r="N134" s="93">
        <f t="shared" si="32"/>
        <v>12327065.790000081</v>
      </c>
    </row>
    <row r="135" spans="1:14" ht="40.9" customHeight="1">
      <c r="A135" s="122" t="s">
        <v>168</v>
      </c>
      <c r="B135" s="118" t="s">
        <v>169</v>
      </c>
      <c r="C135" s="79"/>
      <c r="D135" s="79"/>
      <c r="E135" s="153">
        <f t="shared" si="42"/>
        <v>0</v>
      </c>
      <c r="F135" s="91">
        <f t="shared" si="30"/>
        <v>0</v>
      </c>
      <c r="G135" s="149">
        <v>236854735.38999999</v>
      </c>
      <c r="H135" s="250">
        <v>189463802.15000001</v>
      </c>
      <c r="I135" s="148">
        <f t="shared" si="44"/>
        <v>79.991561848249702</v>
      </c>
      <c r="J135" s="97">
        <f t="shared" si="31"/>
        <v>-47390933.23999998</v>
      </c>
      <c r="K135" s="11">
        <f t="shared" si="47"/>
        <v>236854735.38999999</v>
      </c>
      <c r="L135" s="11">
        <f t="shared" si="45"/>
        <v>189463802.15000001</v>
      </c>
      <c r="M135" s="153">
        <f t="shared" si="46"/>
        <v>79.991561848249702</v>
      </c>
      <c r="N135" s="98">
        <f t="shared" si="32"/>
        <v>-47390933.23999998</v>
      </c>
    </row>
    <row r="136" spans="1:14" s="2" customFormat="1" ht="37.9" customHeight="1">
      <c r="A136" s="121" t="s">
        <v>170</v>
      </c>
      <c r="B136" s="115" t="s">
        <v>171</v>
      </c>
      <c r="C136" s="90">
        <f>C138+C137</f>
        <v>0</v>
      </c>
      <c r="D136" s="90">
        <f>D138+D137</f>
        <v>0</v>
      </c>
      <c r="E136" s="152">
        <f t="shared" si="42"/>
        <v>0</v>
      </c>
      <c r="F136" s="91">
        <f t="shared" si="30"/>
        <v>0</v>
      </c>
      <c r="G136" s="90">
        <f>G138+G137</f>
        <v>101832813.78</v>
      </c>
      <c r="H136" s="90">
        <f>H138+H137</f>
        <v>131721756.71000001</v>
      </c>
      <c r="I136" s="147">
        <f t="shared" si="44"/>
        <v>129.3509938697876</v>
      </c>
      <c r="J136" s="92">
        <f t="shared" si="31"/>
        <v>29888942.930000007</v>
      </c>
      <c r="K136" s="90">
        <f>K138+K137</f>
        <v>101832813.78</v>
      </c>
      <c r="L136" s="90">
        <f>L138+L137</f>
        <v>131721756.71000001</v>
      </c>
      <c r="M136" s="152">
        <f t="shared" si="46"/>
        <v>129.3509938697876</v>
      </c>
      <c r="N136" s="93">
        <f t="shared" si="32"/>
        <v>29888942.930000007</v>
      </c>
    </row>
    <row r="137" spans="1:14" s="2" customFormat="1" ht="37.9" customHeight="1">
      <c r="A137" s="122">
        <v>3121</v>
      </c>
      <c r="B137" s="389" t="s">
        <v>943</v>
      </c>
      <c r="C137" s="95"/>
      <c r="D137" s="95"/>
      <c r="E137" s="153">
        <f t="shared" si="42"/>
        <v>0</v>
      </c>
      <c r="F137" s="96"/>
      <c r="G137" s="95"/>
      <c r="H137" s="250">
        <v>22156061.100000001</v>
      </c>
      <c r="I137" s="148">
        <f>IF(G137=0,0,H137/G137*100)</f>
        <v>0</v>
      </c>
      <c r="J137" s="97">
        <f>H137-G137</f>
        <v>22156061.100000001</v>
      </c>
      <c r="K137" s="11">
        <f>C137+G137</f>
        <v>0</v>
      </c>
      <c r="L137" s="11">
        <f>D137+H137</f>
        <v>22156061.100000001</v>
      </c>
      <c r="M137" s="153">
        <f>IF(K137=0,0,L137/K137*100)</f>
        <v>0</v>
      </c>
      <c r="N137" s="98">
        <f>L137-K137</f>
        <v>22156061.100000001</v>
      </c>
    </row>
    <row r="138" spans="1:14" ht="41.45" customHeight="1">
      <c r="A138" s="122" t="s">
        <v>172</v>
      </c>
      <c r="B138" s="118" t="s">
        <v>173</v>
      </c>
      <c r="C138" s="79"/>
      <c r="D138" s="79"/>
      <c r="E138" s="153">
        <f t="shared" si="42"/>
        <v>0</v>
      </c>
      <c r="F138" s="91">
        <f t="shared" si="30"/>
        <v>0</v>
      </c>
      <c r="G138" s="107">
        <v>101832813.78</v>
      </c>
      <c r="H138" s="250">
        <v>109565695.61</v>
      </c>
      <c r="I138" s="148">
        <f t="shared" si="44"/>
        <v>107.59370338789434</v>
      </c>
      <c r="J138" s="97">
        <f t="shared" si="31"/>
        <v>7732881.8299999982</v>
      </c>
      <c r="K138" s="11">
        <f t="shared" si="47"/>
        <v>101832813.78</v>
      </c>
      <c r="L138" s="11">
        <f t="shared" si="45"/>
        <v>109565695.61</v>
      </c>
      <c r="M138" s="153">
        <f t="shared" si="46"/>
        <v>107.59370338789434</v>
      </c>
      <c r="N138" s="98">
        <f t="shared" si="32"/>
        <v>7732881.8299999982</v>
      </c>
    </row>
    <row r="139" spans="1:14" s="2" customFormat="1" ht="27.6" customHeight="1">
      <c r="A139" s="121" t="s">
        <v>174</v>
      </c>
      <c r="B139" s="115" t="s">
        <v>175</v>
      </c>
      <c r="C139" s="90">
        <f>C141+C140</f>
        <v>0</v>
      </c>
      <c r="D139" s="90">
        <f>D141+D140</f>
        <v>0</v>
      </c>
      <c r="E139" s="153">
        <f t="shared" si="42"/>
        <v>0</v>
      </c>
      <c r="F139" s="90">
        <f>F141+F140</f>
        <v>0</v>
      </c>
      <c r="G139" s="90">
        <f>G141+G140</f>
        <v>34894027.920000002</v>
      </c>
      <c r="H139" s="90">
        <f>H141+H140</f>
        <v>102122520.18000001</v>
      </c>
      <c r="I139" s="148">
        <f t="shared" si="44"/>
        <v>292.66475172809459</v>
      </c>
      <c r="J139" s="90">
        <f>J141+J140</f>
        <v>67228492.260000005</v>
      </c>
      <c r="K139" s="90">
        <f>K141+K140</f>
        <v>34894027.920000002</v>
      </c>
      <c r="L139" s="90">
        <f>L141+L140</f>
        <v>102122520.18000001</v>
      </c>
      <c r="M139" s="152">
        <f t="shared" si="46"/>
        <v>292.66475172809459</v>
      </c>
      <c r="N139" s="90">
        <f>N141+N140</f>
        <v>67228492.260000005</v>
      </c>
    </row>
    <row r="140" spans="1:14" s="2" customFormat="1" ht="44.45" customHeight="1">
      <c r="A140" s="122">
        <v>3131</v>
      </c>
      <c r="B140" s="118" t="s">
        <v>310</v>
      </c>
      <c r="C140" s="90"/>
      <c r="D140" s="90"/>
      <c r="E140" s="153">
        <f t="shared" si="42"/>
        <v>0</v>
      </c>
      <c r="F140" s="91">
        <f t="shared" si="30"/>
        <v>0</v>
      </c>
      <c r="G140" s="174">
        <v>299181.36</v>
      </c>
      <c r="H140" s="250">
        <v>29152293.510000002</v>
      </c>
      <c r="I140" s="148">
        <f t="shared" si="44"/>
        <v>9744.0206535594334</v>
      </c>
      <c r="J140" s="97">
        <f t="shared" si="31"/>
        <v>28853112.150000002</v>
      </c>
      <c r="K140" s="11">
        <f>C140+G140</f>
        <v>299181.36</v>
      </c>
      <c r="L140" s="11">
        <f>D140+H140</f>
        <v>29152293.510000002</v>
      </c>
      <c r="M140" s="153">
        <f>IF(K140=0,0,L140/K140*100)</f>
        <v>9744.0206535594334</v>
      </c>
      <c r="N140" s="98">
        <f>L140-K140</f>
        <v>28853112.150000002</v>
      </c>
    </row>
    <row r="141" spans="1:14" s="58" customFormat="1" ht="31.15" customHeight="1">
      <c r="A141" s="122" t="s">
        <v>176</v>
      </c>
      <c r="B141" s="118" t="s">
        <v>177</v>
      </c>
      <c r="C141" s="79"/>
      <c r="D141" s="79"/>
      <c r="E141" s="153">
        <f t="shared" si="42"/>
        <v>0</v>
      </c>
      <c r="F141" s="96">
        <f t="shared" si="30"/>
        <v>0</v>
      </c>
      <c r="G141" s="149">
        <v>34594846.560000002</v>
      </c>
      <c r="H141" s="250">
        <v>72970226.670000002</v>
      </c>
      <c r="I141" s="148">
        <f t="shared" si="44"/>
        <v>210.92802520006319</v>
      </c>
      <c r="J141" s="97">
        <f t="shared" si="31"/>
        <v>38375380.109999999</v>
      </c>
      <c r="K141" s="11">
        <f t="shared" si="47"/>
        <v>34594846.560000002</v>
      </c>
      <c r="L141" s="11">
        <f t="shared" si="45"/>
        <v>72970226.670000002</v>
      </c>
      <c r="M141" s="153">
        <f t="shared" si="46"/>
        <v>210.92802520006319</v>
      </c>
      <c r="N141" s="98">
        <f t="shared" si="32"/>
        <v>38375380.109999999</v>
      </c>
    </row>
    <row r="142" spans="1:14" s="2" customFormat="1" ht="24" customHeight="1">
      <c r="A142" s="121" t="s">
        <v>178</v>
      </c>
      <c r="B142" s="115" t="s">
        <v>179</v>
      </c>
      <c r="C142" s="90">
        <f>C143+C144</f>
        <v>0</v>
      </c>
      <c r="D142" s="90">
        <f>D143+D144</f>
        <v>0</v>
      </c>
      <c r="E142" s="153">
        <f t="shared" si="42"/>
        <v>0</v>
      </c>
      <c r="F142" s="90">
        <f>F143</f>
        <v>0</v>
      </c>
      <c r="G142" s="90">
        <f>G143+G144</f>
        <v>94254793.320000008</v>
      </c>
      <c r="H142" s="90">
        <f>H143+H144</f>
        <v>56855357.160000004</v>
      </c>
      <c r="I142" s="147">
        <f t="shared" si="44"/>
        <v>60.320918605139859</v>
      </c>
      <c r="J142" s="90">
        <f>J143</f>
        <v>-37103186</v>
      </c>
      <c r="K142" s="90">
        <f>K143+K144</f>
        <v>94254793.320000008</v>
      </c>
      <c r="L142" s="90">
        <f>L143+L144</f>
        <v>56855357.160000004</v>
      </c>
      <c r="M142" s="152">
        <f t="shared" si="46"/>
        <v>60.320918605139859</v>
      </c>
      <c r="N142" s="93">
        <f t="shared" si="32"/>
        <v>-37399436.160000004</v>
      </c>
    </row>
    <row r="143" spans="1:14" ht="49.15" customHeight="1">
      <c r="A143" s="122" t="s">
        <v>180</v>
      </c>
      <c r="B143" s="118" t="s">
        <v>181</v>
      </c>
      <c r="C143" s="79"/>
      <c r="D143" s="79"/>
      <c r="E143" s="153">
        <f t="shared" si="42"/>
        <v>0</v>
      </c>
      <c r="F143" s="91">
        <f t="shared" si="30"/>
        <v>0</v>
      </c>
      <c r="G143" s="149">
        <v>93440688.060000002</v>
      </c>
      <c r="H143" s="250">
        <v>56337502.060000002</v>
      </c>
      <c r="I143" s="148">
        <f t="shared" si="44"/>
        <v>60.292259431806237</v>
      </c>
      <c r="J143" s="97">
        <f t="shared" si="31"/>
        <v>-37103186</v>
      </c>
      <c r="K143" s="11">
        <f t="shared" si="47"/>
        <v>93440688.060000002</v>
      </c>
      <c r="L143" s="11">
        <f t="shared" si="45"/>
        <v>56337502.060000002</v>
      </c>
      <c r="M143" s="153">
        <f t="shared" si="46"/>
        <v>60.292259431806237</v>
      </c>
      <c r="N143" s="98">
        <f t="shared" si="32"/>
        <v>-37103186</v>
      </c>
    </row>
    <row r="144" spans="1:14" ht="34.9" customHeight="1">
      <c r="A144" s="122">
        <v>3143</v>
      </c>
      <c r="B144" s="314" t="s">
        <v>830</v>
      </c>
      <c r="C144" s="79"/>
      <c r="D144" s="79"/>
      <c r="E144" s="153">
        <f>IF(C144=0,0,D144/C144*100)</f>
        <v>0</v>
      </c>
      <c r="F144" s="91">
        <f>D144-C144</f>
        <v>0</v>
      </c>
      <c r="G144" s="268">
        <v>814105.26</v>
      </c>
      <c r="H144" s="125">
        <v>517855.1</v>
      </c>
      <c r="I144" s="148">
        <f>IF(G144=0,0,H144/G144*100)</f>
        <v>63.610337071154653</v>
      </c>
      <c r="J144" s="97">
        <f>H144-G144</f>
        <v>-296250.16000000003</v>
      </c>
      <c r="K144" s="11">
        <f>C144+G144</f>
        <v>814105.26</v>
      </c>
      <c r="L144" s="11">
        <f>D144+H144</f>
        <v>517855.1</v>
      </c>
      <c r="M144" s="153">
        <f>IF(K144=0,0,L144/K144*100)</f>
        <v>63.610337071154653</v>
      </c>
      <c r="N144" s="98">
        <f>L144-K144</f>
        <v>-296250.16000000003</v>
      </c>
    </row>
    <row r="145" spans="1:14" s="2" customFormat="1" ht="31.15" customHeight="1">
      <c r="A145" s="121" t="s">
        <v>463</v>
      </c>
      <c r="B145" s="115" t="s">
        <v>464</v>
      </c>
      <c r="C145" s="90">
        <f>C146+C147+C148</f>
        <v>185523981.78</v>
      </c>
      <c r="D145" s="90">
        <f>D146+D147+D148</f>
        <v>107062929.81</v>
      </c>
      <c r="E145" s="153">
        <f t="shared" si="42"/>
        <v>57.708404478380857</v>
      </c>
      <c r="F145" s="90">
        <f>F146+F147</f>
        <v>-78461051.969999999</v>
      </c>
      <c r="G145" s="90">
        <f>G146+G147+G148</f>
        <v>181800143.84999999</v>
      </c>
      <c r="H145" s="90">
        <f>H146+H147+H148</f>
        <v>295645754.43000001</v>
      </c>
      <c r="I145" s="147">
        <f t="shared" si="44"/>
        <v>162.6212984044347</v>
      </c>
      <c r="J145" s="90">
        <f>J146+J147</f>
        <v>115800469.57999998</v>
      </c>
      <c r="K145" s="90">
        <f>K146+K147+K148</f>
        <v>367324125.63</v>
      </c>
      <c r="L145" s="90">
        <f>L146+L147+L148</f>
        <v>402708684.23999995</v>
      </c>
      <c r="M145" s="152">
        <f t="shared" si="46"/>
        <v>109.63306141389751</v>
      </c>
      <c r="N145" s="93">
        <f t="shared" si="32"/>
        <v>35384558.609999955</v>
      </c>
    </row>
    <row r="146" spans="1:14" s="58" customFormat="1" ht="43.9" customHeight="1">
      <c r="A146" s="122" t="s">
        <v>465</v>
      </c>
      <c r="B146" s="118" t="s">
        <v>311</v>
      </c>
      <c r="C146" s="79"/>
      <c r="D146" s="79"/>
      <c r="E146" s="153">
        <f t="shared" si="42"/>
        <v>0</v>
      </c>
      <c r="F146" s="96">
        <f t="shared" si="30"/>
        <v>0</v>
      </c>
      <c r="G146" s="149">
        <v>32593146.850000001</v>
      </c>
      <c r="H146" s="250">
        <v>115254070.33</v>
      </c>
      <c r="I146" s="148">
        <f t="shared" si="44"/>
        <v>353.61442962356978</v>
      </c>
      <c r="J146" s="97">
        <f t="shared" si="31"/>
        <v>82660923.479999989</v>
      </c>
      <c r="K146" s="11">
        <f t="shared" si="47"/>
        <v>32593146.850000001</v>
      </c>
      <c r="L146" s="11">
        <f t="shared" si="45"/>
        <v>115254070.33</v>
      </c>
      <c r="M146" s="153">
        <f t="shared" si="46"/>
        <v>353.61442962356978</v>
      </c>
      <c r="N146" s="98">
        <f t="shared" si="32"/>
        <v>82660923.479999989</v>
      </c>
    </row>
    <row r="147" spans="1:14" s="58" customFormat="1" ht="36.6" customHeight="1">
      <c r="A147" s="122" t="s">
        <v>312</v>
      </c>
      <c r="B147" s="118" t="s">
        <v>313</v>
      </c>
      <c r="C147" s="208">
        <v>185523981.78</v>
      </c>
      <c r="D147" s="250">
        <v>107062929.81</v>
      </c>
      <c r="E147" s="153">
        <f t="shared" si="42"/>
        <v>57.708404478380857</v>
      </c>
      <c r="F147" s="96">
        <f t="shared" si="30"/>
        <v>-78461051.969999999</v>
      </c>
      <c r="G147" s="107">
        <v>147252138</v>
      </c>
      <c r="H147" s="250">
        <v>180391684.09999999</v>
      </c>
      <c r="I147" s="148">
        <f t="shared" si="44"/>
        <v>122.50530725740634</v>
      </c>
      <c r="J147" s="97">
        <f t="shared" si="31"/>
        <v>33139546.099999994</v>
      </c>
      <c r="K147" s="11">
        <f t="shared" si="47"/>
        <v>332776119.77999997</v>
      </c>
      <c r="L147" s="11">
        <f t="shared" si="45"/>
        <v>287454613.90999997</v>
      </c>
      <c r="M147" s="153">
        <f t="shared" si="46"/>
        <v>86.380781800099641</v>
      </c>
      <c r="N147" s="98">
        <f t="shared" si="32"/>
        <v>-45321505.870000005</v>
      </c>
    </row>
    <row r="148" spans="1:14" s="58" customFormat="1" ht="28.15" customHeight="1">
      <c r="A148" s="122">
        <v>3240</v>
      </c>
      <c r="B148" s="118" t="s">
        <v>914</v>
      </c>
      <c r="C148" s="345"/>
      <c r="D148" s="250"/>
      <c r="E148" s="153">
        <f>IF(C148=0,0,D148/C148*100)</f>
        <v>0</v>
      </c>
      <c r="F148" s="96">
        <f>D148-C148</f>
        <v>0</v>
      </c>
      <c r="G148" s="107">
        <v>1954859</v>
      </c>
      <c r="H148" s="250"/>
      <c r="I148" s="148">
        <f>IF(G148=0,0,H148/G148*100)</f>
        <v>0</v>
      </c>
      <c r="J148" s="97">
        <f>H148-G148</f>
        <v>-1954859</v>
      </c>
      <c r="K148" s="11">
        <f>C148+G148</f>
        <v>1954859</v>
      </c>
      <c r="L148" s="11">
        <f>D148+H148</f>
        <v>0</v>
      </c>
      <c r="M148" s="153">
        <f>IF(K148=0,0,L148/K148*100)</f>
        <v>0</v>
      </c>
      <c r="N148" s="98">
        <f>L148-K148</f>
        <v>-1954859</v>
      </c>
    </row>
    <row r="149" spans="1:14" s="59" customFormat="1" ht="28.9" customHeight="1">
      <c r="A149" s="123"/>
      <c r="B149" s="102" t="s">
        <v>314</v>
      </c>
      <c r="C149" s="104">
        <f>SUM(C150:C153)</f>
        <v>17803800</v>
      </c>
      <c r="D149" s="104">
        <f>SUM(D150:D153)</f>
        <v>12450000</v>
      </c>
      <c r="E149" s="151">
        <f t="shared" si="42"/>
        <v>69.928891584942548</v>
      </c>
      <c r="F149" s="103">
        <f>SUM(F150:F153)</f>
        <v>-5353800</v>
      </c>
      <c r="G149" s="104">
        <f>SUM(G150:G153)</f>
        <v>-881180.59999999963</v>
      </c>
      <c r="H149" s="104">
        <f>SUM(H150:H153)</f>
        <v>-2279412.5700000003</v>
      </c>
      <c r="I149" s="103">
        <f>SUM(I150:I153)</f>
        <v>603.69350208492847</v>
      </c>
      <c r="J149" s="105">
        <f t="shared" si="31"/>
        <v>-1398231.9700000007</v>
      </c>
      <c r="K149" s="103">
        <f>SUM(K150:K153)</f>
        <v>16922619.399999999</v>
      </c>
      <c r="L149" s="103">
        <f>SUM(L150:L153)</f>
        <v>10170587.43</v>
      </c>
      <c r="M149" s="151">
        <f t="shared" si="46"/>
        <v>60.100550568430322</v>
      </c>
      <c r="N149" s="103">
        <f t="shared" si="32"/>
        <v>-6752031.9699999988</v>
      </c>
    </row>
    <row r="150" spans="1:14" ht="63">
      <c r="A150" s="117" t="s">
        <v>148</v>
      </c>
      <c r="B150" s="124" t="s">
        <v>53</v>
      </c>
      <c r="C150" s="42">
        <v>4603800</v>
      </c>
      <c r="D150" s="354"/>
      <c r="E150" s="153">
        <f t="shared" si="42"/>
        <v>0</v>
      </c>
      <c r="F150" s="96">
        <f t="shared" si="30"/>
        <v>-4603800</v>
      </c>
      <c r="G150" s="125">
        <v>1638768</v>
      </c>
      <c r="H150" s="125">
        <v>2522020</v>
      </c>
      <c r="I150" s="148">
        <f t="shared" si="44"/>
        <v>153.89731798521817</v>
      </c>
      <c r="J150" s="97">
        <f t="shared" si="31"/>
        <v>883252</v>
      </c>
      <c r="K150" s="11">
        <f t="shared" si="47"/>
        <v>6242568</v>
      </c>
      <c r="L150" s="11">
        <f t="shared" si="45"/>
        <v>2522020</v>
      </c>
      <c r="M150" s="153">
        <f t="shared" si="46"/>
        <v>40.400360877126204</v>
      </c>
      <c r="N150" s="98">
        <f t="shared" si="32"/>
        <v>-3720548</v>
      </c>
    </row>
    <row r="151" spans="1:14" ht="78.75">
      <c r="A151" s="117" t="s">
        <v>149</v>
      </c>
      <c r="B151" s="124" t="s">
        <v>150</v>
      </c>
      <c r="C151" s="79"/>
      <c r="D151" s="149"/>
      <c r="E151" s="153">
        <f t="shared" si="42"/>
        <v>0</v>
      </c>
      <c r="F151" s="96">
        <f t="shared" si="30"/>
        <v>0</v>
      </c>
      <c r="G151" s="149">
        <v>-2519948.6</v>
      </c>
      <c r="H151" s="267">
        <v>-4801432.57</v>
      </c>
      <c r="I151" s="148">
        <f t="shared" si="44"/>
        <v>190.53692484045109</v>
      </c>
      <c r="J151" s="97">
        <f t="shared" si="31"/>
        <v>-2281483.9700000002</v>
      </c>
      <c r="K151" s="11">
        <f t="shared" si="47"/>
        <v>-2519948.6</v>
      </c>
      <c r="L151" s="11">
        <f t="shared" si="45"/>
        <v>-4801432.57</v>
      </c>
      <c r="M151" s="153">
        <f t="shared" si="46"/>
        <v>190.53692484045109</v>
      </c>
      <c r="N151" s="98">
        <f t="shared" si="32"/>
        <v>-2281483.9700000002</v>
      </c>
    </row>
    <row r="152" spans="1:14" ht="47.25">
      <c r="A152" s="117" t="s">
        <v>151</v>
      </c>
      <c r="B152" s="124" t="s">
        <v>54</v>
      </c>
      <c r="C152" s="149">
        <v>13200000</v>
      </c>
      <c r="D152" s="355">
        <v>12450000</v>
      </c>
      <c r="E152" s="153">
        <f t="shared" si="42"/>
        <v>94.318181818181827</v>
      </c>
      <c r="F152" s="96">
        <f t="shared" ref="F152:F165" si="48">D152-C152</f>
        <v>-750000</v>
      </c>
      <c r="G152" s="149">
        <v>10800000</v>
      </c>
      <c r="H152" s="356">
        <v>14000000</v>
      </c>
      <c r="I152" s="148">
        <f t="shared" si="44"/>
        <v>129.62962962962962</v>
      </c>
      <c r="J152" s="97">
        <f t="shared" ref="J152:J165" si="49">H152-G152</f>
        <v>3200000</v>
      </c>
      <c r="K152" s="11">
        <f t="shared" si="47"/>
        <v>24000000</v>
      </c>
      <c r="L152" s="11">
        <f t="shared" si="45"/>
        <v>26450000</v>
      </c>
      <c r="M152" s="153">
        <f t="shared" si="46"/>
        <v>110.20833333333333</v>
      </c>
      <c r="N152" s="98">
        <f t="shared" ref="N152:N165" si="50">L152-K152</f>
        <v>2450000</v>
      </c>
    </row>
    <row r="153" spans="1:14" ht="47.25">
      <c r="A153" s="117" t="s">
        <v>152</v>
      </c>
      <c r="B153" s="124" t="s">
        <v>55</v>
      </c>
      <c r="C153" s="79"/>
      <c r="D153" s="79"/>
      <c r="E153" s="153">
        <f t="shared" si="42"/>
        <v>0</v>
      </c>
      <c r="F153" s="91">
        <f t="shared" si="48"/>
        <v>0</v>
      </c>
      <c r="G153" s="149">
        <v>-10800000</v>
      </c>
      <c r="H153" s="267">
        <v>-14000000</v>
      </c>
      <c r="I153" s="148">
        <f t="shared" si="44"/>
        <v>129.62962962962962</v>
      </c>
      <c r="J153" s="97">
        <f t="shared" si="49"/>
        <v>-3200000</v>
      </c>
      <c r="K153" s="11">
        <f t="shared" si="47"/>
        <v>-10800000</v>
      </c>
      <c r="L153" s="11">
        <f t="shared" si="45"/>
        <v>-14000000</v>
      </c>
      <c r="M153" s="153">
        <f t="shared" si="46"/>
        <v>129.62962962962962</v>
      </c>
      <c r="N153" s="98">
        <f t="shared" si="50"/>
        <v>-3200000</v>
      </c>
    </row>
    <row r="154" spans="1:14" s="2" customFormat="1" ht="54.6" customHeight="1">
      <c r="A154" s="108">
        <v>4000</v>
      </c>
      <c r="B154" s="126" t="s">
        <v>271</v>
      </c>
      <c r="C154" s="104">
        <f>C155</f>
        <v>17803800</v>
      </c>
      <c r="D154" s="104">
        <f>D155</f>
        <v>12450000</v>
      </c>
      <c r="E154" s="151">
        <f t="shared" si="42"/>
        <v>69.928891584942548</v>
      </c>
      <c r="F154" s="104">
        <f t="shared" si="48"/>
        <v>-5353800</v>
      </c>
      <c r="G154" s="104">
        <f>G155</f>
        <v>-881180.59999999963</v>
      </c>
      <c r="H154" s="104">
        <f>H155</f>
        <v>-2279412.5700000003</v>
      </c>
      <c r="I154" s="146">
        <f t="shared" si="44"/>
        <v>258.67711681351147</v>
      </c>
      <c r="J154" s="105">
        <f t="shared" si="49"/>
        <v>-1398231.9700000007</v>
      </c>
      <c r="K154" s="103">
        <f>K155</f>
        <v>16922619.399999999</v>
      </c>
      <c r="L154" s="103">
        <f>L155</f>
        <v>10170587.43</v>
      </c>
      <c r="M154" s="151">
        <f t="shared" si="46"/>
        <v>60.100550568430322</v>
      </c>
      <c r="N154" s="103">
        <f t="shared" si="50"/>
        <v>-6752031.9699999988</v>
      </c>
    </row>
    <row r="155" spans="1:14" ht="15.75">
      <c r="A155" s="106">
        <v>4100</v>
      </c>
      <c r="B155" s="110" t="s">
        <v>272</v>
      </c>
      <c r="C155" s="95">
        <f>C156+C158</f>
        <v>17803800</v>
      </c>
      <c r="D155" s="95">
        <f>D156+D158</f>
        <v>12450000</v>
      </c>
      <c r="E155" s="153">
        <f t="shared" si="42"/>
        <v>69.928891584942548</v>
      </c>
      <c r="F155" s="96">
        <f t="shared" si="48"/>
        <v>-5353800</v>
      </c>
      <c r="G155" s="79">
        <f>G156+G158</f>
        <v>-881180.59999999963</v>
      </c>
      <c r="H155" s="79">
        <f>H156+H158</f>
        <v>-2279412.5700000003</v>
      </c>
      <c r="I155" s="148">
        <f t="shared" si="44"/>
        <v>258.67711681351147</v>
      </c>
      <c r="J155" s="97">
        <f t="shared" si="49"/>
        <v>-1398231.9700000007</v>
      </c>
      <c r="K155" s="11">
        <f t="shared" si="47"/>
        <v>16922619.399999999</v>
      </c>
      <c r="L155" s="11">
        <f t="shared" si="45"/>
        <v>10170587.43</v>
      </c>
      <c r="M155" s="153">
        <f t="shared" si="46"/>
        <v>60.100550568430322</v>
      </c>
      <c r="N155" s="98">
        <f t="shared" si="50"/>
        <v>-6752031.9699999988</v>
      </c>
    </row>
    <row r="156" spans="1:14" ht="15.75">
      <c r="A156" s="106">
        <v>4110</v>
      </c>
      <c r="B156" s="110" t="s">
        <v>273</v>
      </c>
      <c r="C156" s="95">
        <f>C157</f>
        <v>17803800</v>
      </c>
      <c r="D156" s="95">
        <f>D157</f>
        <v>12450000</v>
      </c>
      <c r="E156" s="153">
        <f t="shared" si="42"/>
        <v>69.928891584942548</v>
      </c>
      <c r="F156" s="96">
        <f t="shared" si="48"/>
        <v>-5353800</v>
      </c>
      <c r="G156" s="79">
        <f>G157</f>
        <v>12438768</v>
      </c>
      <c r="H156" s="79">
        <f>H157</f>
        <v>16522020</v>
      </c>
      <c r="I156" s="148">
        <f t="shared" si="44"/>
        <v>132.8268201481047</v>
      </c>
      <c r="J156" s="97">
        <f t="shared" si="49"/>
        <v>4083252</v>
      </c>
      <c r="K156" s="11">
        <f t="shared" si="47"/>
        <v>30242568</v>
      </c>
      <c r="L156" s="11">
        <f t="shared" si="45"/>
        <v>28972020</v>
      </c>
      <c r="M156" s="153">
        <f t="shared" si="46"/>
        <v>95.798809148746884</v>
      </c>
      <c r="N156" s="98">
        <f t="shared" si="50"/>
        <v>-1270548</v>
      </c>
    </row>
    <row r="157" spans="1:14" ht="15.75">
      <c r="A157" s="106">
        <v>4113</v>
      </c>
      <c r="B157" s="110" t="s">
        <v>274</v>
      </c>
      <c r="C157" s="95">
        <f>C150+C152</f>
        <v>17803800</v>
      </c>
      <c r="D157" s="95">
        <f>D150+D152</f>
        <v>12450000</v>
      </c>
      <c r="E157" s="153">
        <f t="shared" si="42"/>
        <v>69.928891584942548</v>
      </c>
      <c r="F157" s="96">
        <f t="shared" si="48"/>
        <v>-5353800</v>
      </c>
      <c r="G157" s="79">
        <f>G150+G152</f>
        <v>12438768</v>
      </c>
      <c r="H157" s="79">
        <f>H150+H152</f>
        <v>16522020</v>
      </c>
      <c r="I157" s="148">
        <f t="shared" si="44"/>
        <v>132.8268201481047</v>
      </c>
      <c r="J157" s="97">
        <f t="shared" si="49"/>
        <v>4083252</v>
      </c>
      <c r="K157" s="11">
        <f t="shared" si="47"/>
        <v>30242568</v>
      </c>
      <c r="L157" s="11">
        <f t="shared" si="45"/>
        <v>28972020</v>
      </c>
      <c r="M157" s="153">
        <f t="shared" si="46"/>
        <v>95.798809148746884</v>
      </c>
      <c r="N157" s="98">
        <f t="shared" si="50"/>
        <v>-1270548</v>
      </c>
    </row>
    <row r="158" spans="1:14" ht="15.75">
      <c r="A158" s="106">
        <v>4120</v>
      </c>
      <c r="B158" s="110" t="s">
        <v>275</v>
      </c>
      <c r="C158" s="79"/>
      <c r="D158" s="79"/>
      <c r="E158" s="153">
        <f t="shared" si="42"/>
        <v>0</v>
      </c>
      <c r="F158" s="91">
        <f t="shared" si="48"/>
        <v>0</v>
      </c>
      <c r="G158" s="79">
        <f>G159</f>
        <v>-13319948.6</v>
      </c>
      <c r="H158" s="79">
        <f>H159</f>
        <v>-18801432.57</v>
      </c>
      <c r="I158" s="148">
        <f t="shared" si="44"/>
        <v>141.15244085851805</v>
      </c>
      <c r="J158" s="97">
        <f t="shared" si="49"/>
        <v>-5481483.9700000007</v>
      </c>
      <c r="K158" s="11">
        <f t="shared" si="47"/>
        <v>-13319948.6</v>
      </c>
      <c r="L158" s="11">
        <f t="shared" si="45"/>
        <v>-18801432.57</v>
      </c>
      <c r="M158" s="153">
        <f t="shared" si="46"/>
        <v>141.15244085851805</v>
      </c>
      <c r="N158" s="98">
        <f t="shared" si="50"/>
        <v>-5481483.9700000007</v>
      </c>
    </row>
    <row r="159" spans="1:14" ht="31.5">
      <c r="A159" s="106">
        <v>4123</v>
      </c>
      <c r="B159" s="110" t="s">
        <v>362</v>
      </c>
      <c r="C159" s="79"/>
      <c r="D159" s="79"/>
      <c r="E159" s="153">
        <f t="shared" si="42"/>
        <v>0</v>
      </c>
      <c r="F159" s="91">
        <f t="shared" si="48"/>
        <v>0</v>
      </c>
      <c r="G159" s="79">
        <f>G151+G153</f>
        <v>-13319948.6</v>
      </c>
      <c r="H159" s="79">
        <f>H151+H153</f>
        <v>-18801432.57</v>
      </c>
      <c r="I159" s="148">
        <f t="shared" si="44"/>
        <v>141.15244085851805</v>
      </c>
      <c r="J159" s="97">
        <f t="shared" si="49"/>
        <v>-5481483.9700000007</v>
      </c>
      <c r="K159" s="11">
        <f t="shared" si="47"/>
        <v>-13319948.6</v>
      </c>
      <c r="L159" s="11">
        <f t="shared" si="45"/>
        <v>-18801432.57</v>
      </c>
      <c r="M159" s="153">
        <f t="shared" si="46"/>
        <v>141.15244085851805</v>
      </c>
      <c r="N159" s="98">
        <f t="shared" si="50"/>
        <v>-5481483.9700000007</v>
      </c>
    </row>
    <row r="160" spans="1:14" s="2" customFormat="1" ht="38.450000000000003" customHeight="1">
      <c r="A160" s="123"/>
      <c r="B160" s="127" t="s">
        <v>363</v>
      </c>
      <c r="C160" s="104">
        <f>C6-C73-C149</f>
        <v>378931153.61000013</v>
      </c>
      <c r="D160" s="104">
        <f>D6-D73-D149</f>
        <v>749987873.05999994</v>
      </c>
      <c r="E160" s="151">
        <f t="shared" si="42"/>
        <v>197.9219354004066</v>
      </c>
      <c r="F160" s="104">
        <f t="shared" si="48"/>
        <v>371056719.44999981</v>
      </c>
      <c r="G160" s="104">
        <f>G6-G73-G149</f>
        <v>-378818201.32000005</v>
      </c>
      <c r="H160" s="104">
        <f>H6-H73-H149</f>
        <v>-501287164.1400001</v>
      </c>
      <c r="I160" s="146">
        <f t="shared" si="44"/>
        <v>132.32921818256207</v>
      </c>
      <c r="J160" s="105">
        <f t="shared" si="49"/>
        <v>-122468962.82000005</v>
      </c>
      <c r="K160" s="103">
        <f>K6-K73-K149</f>
        <v>112952.28999910504</v>
      </c>
      <c r="L160" s="103">
        <f>L6-L73-L149</f>
        <v>248700708.91999942</v>
      </c>
      <c r="M160" s="151">
        <f t="shared" si="46"/>
        <v>220182.08654465526</v>
      </c>
      <c r="N160" s="103">
        <f t="shared" si="50"/>
        <v>248587756.63000032</v>
      </c>
    </row>
    <row r="161" spans="1:14" ht="22.9" customHeight="1">
      <c r="A161" s="117">
        <v>602100</v>
      </c>
      <c r="B161" s="110" t="s">
        <v>457</v>
      </c>
      <c r="C161" s="149">
        <v>67447832.090000004</v>
      </c>
      <c r="D161" s="71">
        <v>170103383.58000001</v>
      </c>
      <c r="E161" s="153">
        <f t="shared" si="42"/>
        <v>252.19992742393865</v>
      </c>
      <c r="F161" s="96">
        <f t="shared" si="48"/>
        <v>102655551.49000001</v>
      </c>
      <c r="G161" s="185">
        <v>219051387.28</v>
      </c>
      <c r="H161" s="76">
        <v>117300844.29000001</v>
      </c>
      <c r="I161" s="148">
        <f t="shared" si="44"/>
        <v>53.549464236015773</v>
      </c>
      <c r="J161" s="97">
        <f t="shared" si="49"/>
        <v>-101750542.98999999</v>
      </c>
      <c r="K161" s="11">
        <f t="shared" si="47"/>
        <v>286499219.37</v>
      </c>
      <c r="L161" s="11">
        <f t="shared" si="45"/>
        <v>287404227.87</v>
      </c>
      <c r="M161" s="153">
        <f t="shared" si="46"/>
        <v>100.31588515388981</v>
      </c>
      <c r="N161" s="98">
        <f t="shared" si="50"/>
        <v>905008.5</v>
      </c>
    </row>
    <row r="162" spans="1:14" ht="24" customHeight="1">
      <c r="A162" s="117">
        <v>602200</v>
      </c>
      <c r="B162" s="110" t="s">
        <v>364</v>
      </c>
      <c r="C162" s="149">
        <v>170103383.58000001</v>
      </c>
      <c r="D162" s="71">
        <v>296126100.94</v>
      </c>
      <c r="E162" s="153">
        <f t="shared" si="42"/>
        <v>174.08595567455671</v>
      </c>
      <c r="F162" s="96">
        <f t="shared" si="48"/>
        <v>126022717.35999998</v>
      </c>
      <c r="G162" s="185">
        <v>117300844.29000001</v>
      </c>
      <c r="H162" s="76">
        <v>167035761.50999999</v>
      </c>
      <c r="I162" s="148">
        <f t="shared" si="44"/>
        <v>142.39945374735885</v>
      </c>
      <c r="J162" s="97">
        <f t="shared" si="49"/>
        <v>49734917.219999984</v>
      </c>
      <c r="K162" s="11">
        <f t="shared" si="47"/>
        <v>287404227.87</v>
      </c>
      <c r="L162" s="11">
        <f t="shared" si="45"/>
        <v>463161862.44999999</v>
      </c>
      <c r="M162" s="153">
        <f t="shared" si="46"/>
        <v>161.15346175752831</v>
      </c>
      <c r="N162" s="98">
        <f t="shared" si="50"/>
        <v>175757634.57999998</v>
      </c>
    </row>
    <row r="163" spans="1:14" ht="50.45" customHeight="1">
      <c r="A163" s="117">
        <v>602400</v>
      </c>
      <c r="B163" s="110" t="s">
        <v>365</v>
      </c>
      <c r="C163" s="149">
        <v>-287211888.50999999</v>
      </c>
      <c r="D163" s="71">
        <v>-552282484.33000004</v>
      </c>
      <c r="E163" s="153">
        <f t="shared" si="42"/>
        <v>192.29095536230597</v>
      </c>
      <c r="F163" s="96">
        <f t="shared" si="48"/>
        <v>-265070595.82000005</v>
      </c>
      <c r="G163" s="185">
        <v>287211888.50999999</v>
      </c>
      <c r="H163" s="71">
        <v>552282484.33000004</v>
      </c>
      <c r="I163" s="148">
        <f t="shared" si="44"/>
        <v>192.29095536230597</v>
      </c>
      <c r="J163" s="97">
        <f t="shared" si="49"/>
        <v>265070595.82000005</v>
      </c>
      <c r="K163" s="11">
        <f t="shared" si="47"/>
        <v>0</v>
      </c>
      <c r="L163" s="11">
        <f t="shared" si="45"/>
        <v>0</v>
      </c>
      <c r="M163" s="153">
        <f t="shared" si="46"/>
        <v>0</v>
      </c>
      <c r="N163" s="98">
        <f t="shared" si="50"/>
        <v>0</v>
      </c>
    </row>
    <row r="164" spans="1:14" ht="50.45" customHeight="1">
      <c r="A164" s="178">
        <v>602302</v>
      </c>
      <c r="B164" s="177" t="s">
        <v>284</v>
      </c>
      <c r="C164" s="149">
        <v>10001216.109999999</v>
      </c>
      <c r="D164" s="85"/>
      <c r="E164" s="153">
        <f>IF(C164=0,0,D164/C164*100)</f>
        <v>0</v>
      </c>
      <c r="F164" s="96">
        <f>D164-C164</f>
        <v>-10001216.109999999</v>
      </c>
      <c r="G164" s="185">
        <v>-10001216.109999999</v>
      </c>
      <c r="H164" s="76"/>
      <c r="I164" s="148">
        <f>IF(G164=0,0,H164/G164*100)</f>
        <v>0</v>
      </c>
      <c r="J164" s="97">
        <f>H164-G164</f>
        <v>10001216.109999999</v>
      </c>
      <c r="K164" s="11">
        <f>C164+G164</f>
        <v>0</v>
      </c>
      <c r="L164" s="11">
        <f>D164+H164</f>
        <v>0</v>
      </c>
      <c r="M164" s="153">
        <f t="shared" si="46"/>
        <v>0</v>
      </c>
      <c r="N164" s="98">
        <f>L164-K164</f>
        <v>0</v>
      </c>
    </row>
    <row r="165" spans="1:14" ht="22.9" customHeight="1">
      <c r="A165" s="117">
        <v>602304</v>
      </c>
      <c r="B165" s="110" t="s">
        <v>366</v>
      </c>
      <c r="C165" s="267">
        <v>935070.28</v>
      </c>
      <c r="D165" s="85">
        <v>-71682671.370000005</v>
      </c>
      <c r="E165" s="153"/>
      <c r="F165" s="96">
        <f t="shared" si="48"/>
        <v>-72617741.650000006</v>
      </c>
      <c r="G165" s="185">
        <v>-143014.07</v>
      </c>
      <c r="H165" s="85">
        <v>-1260402.97</v>
      </c>
      <c r="I165" s="148"/>
      <c r="J165" s="97">
        <f t="shared" si="49"/>
        <v>-1117388.8999999999</v>
      </c>
      <c r="K165" s="11">
        <f t="shared" si="47"/>
        <v>792056.21</v>
      </c>
      <c r="L165" s="11">
        <f t="shared" si="45"/>
        <v>-72943074.340000004</v>
      </c>
      <c r="M165" s="153"/>
      <c r="N165" s="98">
        <f t="shared" si="50"/>
        <v>-73735130.549999997</v>
      </c>
    </row>
    <row r="166" spans="1:14"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</row>
    <row r="167" spans="1:14"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</row>
    <row r="169" spans="1:14">
      <c r="N169" s="57"/>
    </row>
  </sheetData>
  <customSheetViews>
    <customSheetView guid="{85DC9BB0-28A9-4114-8FF0-A0FEF2049BAC}" zeroValues="0" printArea="1" hiddenRows="1">
      <pane xSplit="2" ySplit="5" topLeftCell="C60" activePane="bottomRight" state="frozen"/>
      <selection pane="bottomRight" activeCell="A62" sqref="A62:IV62"/>
      <colBreaks count="1" manualBreakCount="1">
        <brk id="14" max="1048575" man="1"/>
      </colBreaks>
      <pageMargins left="3.937007874015748E-2" right="3.937007874015748E-2" top="0.78740157480314965" bottom="0.43307086614173229" header="0" footer="0"/>
      <pageSetup paperSize="9" scale="62" orientation="landscape" r:id="rId1"/>
      <headerFooter alignWithMargins="0">
        <oddFooter>&amp;R&amp;P</oddFooter>
      </headerFooter>
    </customSheetView>
  </customSheetViews>
  <mergeCells count="19">
    <mergeCell ref="A1:M1"/>
    <mergeCell ref="C4:C5"/>
    <mergeCell ref="D4:D5"/>
    <mergeCell ref="E4:E5"/>
    <mergeCell ref="G4:G5"/>
    <mergeCell ref="F4:F5"/>
    <mergeCell ref="C3:F3"/>
    <mergeCell ref="G3:J3"/>
    <mergeCell ref="A3:A5"/>
    <mergeCell ref="B3:B5"/>
    <mergeCell ref="I2:J2"/>
    <mergeCell ref="H4:H5"/>
    <mergeCell ref="I4:I5"/>
    <mergeCell ref="K3:N3"/>
    <mergeCell ref="N4:N5"/>
    <mergeCell ref="K4:K5"/>
    <mergeCell ref="L4:L5"/>
    <mergeCell ref="M4:M5"/>
    <mergeCell ref="J4:J5"/>
  </mergeCells>
  <phoneticPr fontId="0" type="noConversion"/>
  <conditionalFormatting sqref="B35:B36">
    <cfRule type="expression" dxfId="14" priority="19" stopIfTrue="1">
      <formula>A35=1</formula>
    </cfRule>
  </conditionalFormatting>
  <conditionalFormatting sqref="B48:B49">
    <cfRule type="expression" dxfId="13" priority="18" stopIfTrue="1">
      <formula>A48=1</formula>
    </cfRule>
  </conditionalFormatting>
  <conditionalFormatting sqref="B61">
    <cfRule type="expression" dxfId="12" priority="17" stopIfTrue="1">
      <formula>A61=1</formula>
    </cfRule>
  </conditionalFormatting>
  <conditionalFormatting sqref="B64">
    <cfRule type="expression" dxfId="11" priority="16" stopIfTrue="1">
      <formula>A64=1</formula>
    </cfRule>
  </conditionalFormatting>
  <conditionalFormatting sqref="B50:B51">
    <cfRule type="expression" dxfId="10" priority="13" stopIfTrue="1">
      <formula>A50=1</formula>
    </cfRule>
  </conditionalFormatting>
  <conditionalFormatting sqref="B55">
    <cfRule type="expression" dxfId="9" priority="11" stopIfTrue="1">
      <formula>A55=1</formula>
    </cfRule>
  </conditionalFormatting>
  <conditionalFormatting sqref="B56">
    <cfRule type="expression" dxfId="8" priority="9" stopIfTrue="1">
      <formula>A56=1</formula>
    </cfRule>
  </conditionalFormatting>
  <conditionalFormatting sqref="B62">
    <cfRule type="expression" dxfId="7" priority="7" stopIfTrue="1">
      <formula>A62=1</formula>
    </cfRule>
  </conditionalFormatting>
  <conditionalFormatting sqref="B98:B99">
    <cfRule type="expression" dxfId="6" priority="3" stopIfTrue="1">
      <formula>XEZ98=1</formula>
    </cfRule>
  </conditionalFormatting>
  <conditionalFormatting sqref="B67">
    <cfRule type="expression" dxfId="5" priority="1" stopIfTrue="1">
      <formula>A67=1</formula>
    </cfRule>
  </conditionalFormatting>
  <conditionalFormatting sqref="D42:D44 D47:D60">
    <cfRule type="expression" dxfId="4" priority="408" stopIfTrue="1">
      <formula>XFC42=1</formula>
    </cfRule>
  </conditionalFormatting>
  <conditionalFormatting sqref="D61">
    <cfRule type="expression" dxfId="3" priority="410" stopIfTrue="1">
      <formula>XFC62=1</formula>
    </cfRule>
  </conditionalFormatting>
  <conditionalFormatting sqref="D62 D64 D66">
    <cfRule type="expression" dxfId="2" priority="411" stopIfTrue="1">
      <formula>XFC64=1</formula>
    </cfRule>
  </conditionalFormatting>
  <conditionalFormatting sqref="D63 D65">
    <cfRule type="expression" dxfId="1" priority="414" stopIfTrue="1">
      <formula>XFC66=1</formula>
    </cfRule>
  </conditionalFormatting>
  <conditionalFormatting sqref="D67">
    <cfRule type="expression" dxfId="0" priority="416" stopIfTrue="1">
      <formula>XFC72=1</formula>
    </cfRule>
  </conditionalFormatting>
  <pageMargins left="0" right="0" top="0.78740157480314965" bottom="0.43307086614173229" header="0" footer="0"/>
  <pageSetup paperSize="9" scale="63" orientation="landscape" r:id="rId2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60D3-A1B9-4973-B70E-FC04604A3132}">
  <sheetPr>
    <tabColor indexed="13"/>
  </sheetPr>
  <dimension ref="A1:M136"/>
  <sheetViews>
    <sheetView showZeros="0" view="pageBreakPreview" zoomScale="50" zoomScaleNormal="100" zoomScaleSheetLayoutView="50" workbookViewId="0">
      <pane xSplit="2" ySplit="4" topLeftCell="C103" activePane="bottomRight" state="frozen"/>
      <selection activeCell="H144" sqref="H144"/>
      <selection pane="topRight" activeCell="H144" sqref="H144"/>
      <selection pane="bottomLeft" activeCell="H144" sqref="H144"/>
      <selection pane="bottomRight" activeCell="B122" sqref="B122"/>
    </sheetView>
  </sheetViews>
  <sheetFormatPr defaultRowHeight="12.75"/>
  <cols>
    <col min="1" max="1" width="12.85546875" style="65" customWidth="1"/>
    <col min="2" max="2" width="61.85546875" style="67" customWidth="1"/>
    <col min="3" max="3" width="11.42578125" style="66" customWidth="1"/>
    <col min="4" max="4" width="11" style="66" customWidth="1"/>
    <col min="5" max="5" width="13.140625" style="66" customWidth="1"/>
    <col min="6" max="6" width="10.140625" style="66" customWidth="1"/>
    <col min="7" max="16384" width="9.140625" style="66"/>
  </cols>
  <sheetData>
    <row r="1" spans="1:10" ht="33.75" customHeight="1">
      <c r="A1" s="439" t="s">
        <v>924</v>
      </c>
      <c r="B1" s="439"/>
      <c r="C1" s="439"/>
      <c r="D1" s="439"/>
      <c r="E1" s="440"/>
      <c r="F1" s="440"/>
    </row>
    <row r="2" spans="1:10" ht="15" customHeight="1">
      <c r="A2" s="157"/>
      <c r="B2" s="158"/>
      <c r="C2" s="60"/>
      <c r="D2" s="60"/>
      <c r="E2" s="60"/>
      <c r="F2" s="159" t="s">
        <v>113</v>
      </c>
    </row>
    <row r="3" spans="1:10" ht="23.45" customHeight="1">
      <c r="A3" s="448" t="s">
        <v>185</v>
      </c>
      <c r="B3" s="446" t="s">
        <v>16</v>
      </c>
      <c r="C3" s="449" t="s">
        <v>403</v>
      </c>
      <c r="D3" s="449"/>
      <c r="E3" s="449"/>
      <c r="F3" s="449"/>
    </row>
    <row r="4" spans="1:10" ht="81" customHeight="1">
      <c r="A4" s="448"/>
      <c r="B4" s="447"/>
      <c r="C4" s="362" t="s">
        <v>549</v>
      </c>
      <c r="D4" s="363" t="s">
        <v>915</v>
      </c>
      <c r="E4" s="363" t="s">
        <v>916</v>
      </c>
      <c r="F4" s="362" t="s">
        <v>917</v>
      </c>
    </row>
    <row r="5" spans="1:10" s="61" customFormat="1" ht="30" customHeight="1">
      <c r="A5" s="292" t="s">
        <v>404</v>
      </c>
      <c r="B5" s="293" t="s">
        <v>405</v>
      </c>
      <c r="C5" s="294">
        <v>41553.695469999999</v>
      </c>
      <c r="D5" s="294">
        <v>33622.812360000004</v>
      </c>
      <c r="E5" s="294">
        <v>28926.7</v>
      </c>
      <c r="F5" s="294">
        <v>4696.1123600000028</v>
      </c>
    </row>
    <row r="6" spans="1:10" ht="73.900000000000006" customHeight="1">
      <c r="A6" s="442" t="s">
        <v>477</v>
      </c>
      <c r="B6" s="161" t="s">
        <v>550</v>
      </c>
      <c r="C6" s="162">
        <v>441.1</v>
      </c>
      <c r="D6" s="162">
        <v>441.0111900000004</v>
      </c>
      <c r="E6" s="348">
        <v>376.2</v>
      </c>
      <c r="F6" s="348">
        <v>64.811190000000408</v>
      </c>
    </row>
    <row r="7" spans="1:10" ht="84.75" customHeight="1">
      <c r="A7" s="445"/>
      <c r="B7" s="161" t="s">
        <v>74</v>
      </c>
      <c r="C7" s="162">
        <v>28997.010309999998</v>
      </c>
      <c r="D7" s="162">
        <v>21166.338909999999</v>
      </c>
      <c r="E7" s="348">
        <v>17994.7</v>
      </c>
      <c r="F7" s="348">
        <v>3171.6389099999978</v>
      </c>
    </row>
    <row r="8" spans="1:10" ht="58.5" customHeight="1">
      <c r="A8" s="443"/>
      <c r="B8" s="161" t="s">
        <v>776</v>
      </c>
      <c r="C8" s="162">
        <v>200</v>
      </c>
      <c r="D8" s="162">
        <v>99.9</v>
      </c>
      <c r="E8" s="348">
        <v>99.9</v>
      </c>
      <c r="F8" s="348">
        <v>0</v>
      </c>
    </row>
    <row r="9" spans="1:10" ht="62.25" customHeight="1">
      <c r="A9" s="160" t="s">
        <v>610</v>
      </c>
      <c r="B9" s="161" t="s">
        <v>552</v>
      </c>
      <c r="C9" s="162">
        <v>5997.3</v>
      </c>
      <c r="D9" s="162">
        <v>5997.2868899999994</v>
      </c>
      <c r="E9" s="348">
        <v>5997.3</v>
      </c>
      <c r="F9" s="348">
        <v>-1.311000000077911E-2</v>
      </c>
    </row>
    <row r="10" spans="1:10" ht="78.75">
      <c r="A10" s="164" t="s">
        <v>214</v>
      </c>
      <c r="B10" s="163" t="s">
        <v>553</v>
      </c>
      <c r="C10" s="162">
        <v>1949.6121600000001</v>
      </c>
      <c r="D10" s="162">
        <v>1949.6121600000001</v>
      </c>
      <c r="E10" s="348">
        <v>1949.6</v>
      </c>
      <c r="F10" s="348"/>
    </row>
    <row r="11" spans="1:10" ht="40.15" customHeight="1">
      <c r="A11" s="160" t="s">
        <v>554</v>
      </c>
      <c r="B11" s="161" t="s">
        <v>555</v>
      </c>
      <c r="C11" s="162">
        <v>225</v>
      </c>
      <c r="D11" s="162">
        <v>225</v>
      </c>
      <c r="E11" s="348">
        <v>220.2</v>
      </c>
      <c r="F11" s="348">
        <v>4.8000000000000114</v>
      </c>
    </row>
    <row r="12" spans="1:10" ht="67.900000000000006" customHeight="1">
      <c r="A12" s="214" t="s">
        <v>478</v>
      </c>
      <c r="B12" s="161" t="s">
        <v>556</v>
      </c>
      <c r="C12" s="162">
        <v>1780</v>
      </c>
      <c r="D12" s="162">
        <v>1779.9902099999999</v>
      </c>
      <c r="E12" s="348">
        <v>1779.9</v>
      </c>
      <c r="F12" s="348">
        <v>9.0209999999842694E-2</v>
      </c>
    </row>
    <row r="13" spans="1:10" ht="76.150000000000006" customHeight="1">
      <c r="A13" s="160" t="s">
        <v>918</v>
      </c>
      <c r="B13" s="69" t="s">
        <v>75</v>
      </c>
      <c r="C13" s="162">
        <v>1963.673</v>
      </c>
      <c r="D13" s="162">
        <v>1963.673</v>
      </c>
      <c r="E13" s="348">
        <v>508.9</v>
      </c>
      <c r="F13" s="348">
        <v>1454.7730000000001</v>
      </c>
    </row>
    <row r="14" spans="1:10" s="80" customFormat="1" ht="30" customHeight="1">
      <c r="A14" s="292" t="s">
        <v>406</v>
      </c>
      <c r="B14" s="293" t="s">
        <v>360</v>
      </c>
      <c r="C14" s="294">
        <v>46401.5</v>
      </c>
      <c r="D14" s="294">
        <v>46250.816999999995</v>
      </c>
      <c r="E14" s="294">
        <v>46193.5</v>
      </c>
      <c r="F14" s="294">
        <v>57.31699999999546</v>
      </c>
      <c r="G14" s="81"/>
      <c r="H14" s="81"/>
      <c r="I14" s="81"/>
      <c r="J14" s="81"/>
    </row>
    <row r="15" spans="1:10" ht="55.9" customHeight="1">
      <c r="A15" s="160" t="s">
        <v>76</v>
      </c>
      <c r="B15" s="161" t="s">
        <v>557</v>
      </c>
      <c r="C15" s="162">
        <v>50</v>
      </c>
      <c r="D15" s="162">
        <v>0</v>
      </c>
      <c r="E15" s="348">
        <v>0</v>
      </c>
      <c r="F15" s="348">
        <v>0</v>
      </c>
    </row>
    <row r="16" spans="1:10" ht="40.5" customHeight="1">
      <c r="A16" s="160" t="s">
        <v>558</v>
      </c>
      <c r="B16" s="161" t="s">
        <v>301</v>
      </c>
      <c r="C16" s="162">
        <v>1883.9</v>
      </c>
      <c r="D16" s="162">
        <v>1783.7</v>
      </c>
      <c r="E16" s="348">
        <v>1762.4</v>
      </c>
      <c r="F16" s="348">
        <v>21.299999999999955</v>
      </c>
    </row>
    <row r="17" spans="1:11" ht="75" customHeight="1">
      <c r="A17" s="160" t="s">
        <v>559</v>
      </c>
      <c r="B17" s="161" t="s">
        <v>550</v>
      </c>
      <c r="C17" s="162">
        <v>14944.5</v>
      </c>
      <c r="D17" s="162">
        <v>14944.5</v>
      </c>
      <c r="E17" s="348">
        <v>14908.9</v>
      </c>
      <c r="F17" s="348">
        <v>35.600000000000364</v>
      </c>
    </row>
    <row r="18" spans="1:11" ht="54" customHeight="1">
      <c r="A18" s="160" t="s">
        <v>28</v>
      </c>
      <c r="B18" s="161" t="s">
        <v>302</v>
      </c>
      <c r="C18" s="162">
        <v>1745.8</v>
      </c>
      <c r="D18" s="162">
        <v>1745.8</v>
      </c>
      <c r="E18" s="348">
        <v>1745.4</v>
      </c>
      <c r="F18" s="348">
        <v>0.39999999999986358</v>
      </c>
    </row>
    <row r="19" spans="1:11" ht="69" customHeight="1">
      <c r="A19" s="160" t="s">
        <v>611</v>
      </c>
      <c r="B19" s="161" t="s">
        <v>303</v>
      </c>
      <c r="C19" s="162">
        <v>25177.3</v>
      </c>
      <c r="D19" s="162">
        <v>25176.816999999999</v>
      </c>
      <c r="E19" s="348">
        <v>25176.799999999999</v>
      </c>
      <c r="F19" s="348"/>
    </row>
    <row r="20" spans="1:11" ht="42" customHeight="1">
      <c r="A20" s="160"/>
      <c r="B20" s="252" t="s">
        <v>612</v>
      </c>
      <c r="C20" s="162">
        <v>600</v>
      </c>
      <c r="D20" s="162">
        <v>599.51700000000005</v>
      </c>
      <c r="E20" s="348">
        <v>599.5</v>
      </c>
      <c r="F20" s="348"/>
    </row>
    <row r="21" spans="1:11" ht="46.15" customHeight="1">
      <c r="A21" s="160" t="s">
        <v>611</v>
      </c>
      <c r="B21" s="161" t="s">
        <v>931</v>
      </c>
      <c r="C21" s="162">
        <v>1000</v>
      </c>
      <c r="D21" s="162">
        <v>1000</v>
      </c>
      <c r="E21" s="348">
        <v>1000</v>
      </c>
      <c r="F21" s="348">
        <v>0</v>
      </c>
    </row>
    <row r="22" spans="1:11" ht="56.45" customHeight="1">
      <c r="A22" s="160" t="s">
        <v>611</v>
      </c>
      <c r="B22" s="167" t="s">
        <v>932</v>
      </c>
      <c r="C22" s="162">
        <v>1000</v>
      </c>
      <c r="D22" s="162">
        <v>1000</v>
      </c>
      <c r="E22" s="348">
        <v>1000</v>
      </c>
      <c r="F22" s="348">
        <v>0</v>
      </c>
    </row>
    <row r="23" spans="1:11" ht="36.6" customHeight="1">
      <c r="A23" s="160" t="s">
        <v>611</v>
      </c>
      <c r="B23" s="69" t="s">
        <v>933</v>
      </c>
      <c r="C23" s="162">
        <v>600</v>
      </c>
      <c r="D23" s="162">
        <v>600</v>
      </c>
      <c r="E23" s="348">
        <v>600</v>
      </c>
      <c r="F23" s="348">
        <v>0</v>
      </c>
    </row>
    <row r="24" spans="1:11" s="61" customFormat="1" ht="43.15" customHeight="1">
      <c r="A24" s="295" t="s">
        <v>407</v>
      </c>
      <c r="B24" s="293" t="s">
        <v>186</v>
      </c>
      <c r="C24" s="294">
        <v>31104.5</v>
      </c>
      <c r="D24" s="294">
        <v>27254.150319999997</v>
      </c>
      <c r="E24" s="294">
        <v>26640.400000000001</v>
      </c>
      <c r="F24" s="294">
        <v>613.75031999999555</v>
      </c>
      <c r="G24" s="62"/>
      <c r="H24" s="62"/>
      <c r="I24" s="62"/>
      <c r="J24" s="62"/>
      <c r="K24" s="62"/>
    </row>
    <row r="25" spans="1:11" s="168" customFormat="1" ht="30" customHeight="1">
      <c r="A25" s="437" t="s">
        <v>18</v>
      </c>
      <c r="B25" s="166" t="s">
        <v>304</v>
      </c>
      <c r="C25" s="162">
        <v>5245.6</v>
      </c>
      <c r="D25" s="162">
        <v>4609.7</v>
      </c>
      <c r="E25" s="348">
        <v>4579.5</v>
      </c>
      <c r="F25" s="348">
        <v>30.199999999999818</v>
      </c>
    </row>
    <row r="26" spans="1:11" s="168" customFormat="1" ht="61.15" customHeight="1">
      <c r="A26" s="438"/>
      <c r="B26" s="166" t="s">
        <v>306</v>
      </c>
      <c r="C26" s="162">
        <v>100</v>
      </c>
      <c r="D26" s="162">
        <v>0</v>
      </c>
      <c r="E26" s="348">
        <v>0</v>
      </c>
      <c r="F26" s="348">
        <v>0</v>
      </c>
    </row>
    <row r="27" spans="1:11" s="168" customFormat="1" ht="39" customHeight="1">
      <c r="A27" s="160" t="s">
        <v>187</v>
      </c>
      <c r="B27" s="69" t="s">
        <v>153</v>
      </c>
      <c r="C27" s="162">
        <v>2200</v>
      </c>
      <c r="D27" s="162">
        <v>1797.7090000000001</v>
      </c>
      <c r="E27" s="348">
        <v>1705.9</v>
      </c>
      <c r="F27" s="348">
        <v>91.808999999999969</v>
      </c>
    </row>
    <row r="28" spans="1:11" s="168" customFormat="1" ht="36.6" customHeight="1">
      <c r="A28" s="160" t="s">
        <v>777</v>
      </c>
      <c r="B28" s="349" t="s">
        <v>153</v>
      </c>
      <c r="C28" s="162">
        <v>380</v>
      </c>
      <c r="D28" s="162">
        <v>380</v>
      </c>
      <c r="E28" s="348">
        <v>379.7</v>
      </c>
      <c r="F28" s="348">
        <v>0.30000000000001137</v>
      </c>
    </row>
    <row r="29" spans="1:11" s="168" customFormat="1" ht="40.15" customHeight="1">
      <c r="A29" s="160" t="s">
        <v>560</v>
      </c>
      <c r="B29" s="69" t="s">
        <v>305</v>
      </c>
      <c r="C29" s="162">
        <v>200</v>
      </c>
      <c r="D29" s="162">
        <v>0</v>
      </c>
      <c r="E29" s="348">
        <v>0</v>
      </c>
      <c r="F29" s="348">
        <v>0</v>
      </c>
    </row>
    <row r="30" spans="1:11" s="168" customFormat="1" ht="38.450000000000003" customHeight="1">
      <c r="A30" s="160" t="s">
        <v>188</v>
      </c>
      <c r="B30" s="69" t="s">
        <v>561</v>
      </c>
      <c r="C30" s="162">
        <v>15567.6</v>
      </c>
      <c r="D30" s="162">
        <v>13403.110999999999</v>
      </c>
      <c r="E30" s="348">
        <v>13250.3</v>
      </c>
      <c r="F30" s="348">
        <v>152.81099999999969</v>
      </c>
    </row>
    <row r="31" spans="1:11" s="168" customFormat="1" ht="46.9" customHeight="1">
      <c r="A31" s="160" t="s">
        <v>372</v>
      </c>
      <c r="B31" s="161" t="s">
        <v>77</v>
      </c>
      <c r="C31" s="162">
        <v>2604.6</v>
      </c>
      <c r="D31" s="162">
        <v>2256.9303199999999</v>
      </c>
      <c r="E31" s="348">
        <v>1918.3</v>
      </c>
      <c r="F31" s="348">
        <v>338.63031999999998</v>
      </c>
    </row>
    <row r="32" spans="1:11" s="168" customFormat="1" ht="75" customHeight="1">
      <c r="A32" s="160" t="s">
        <v>613</v>
      </c>
      <c r="B32" s="161" t="s">
        <v>303</v>
      </c>
      <c r="C32" s="162">
        <v>4806.7</v>
      </c>
      <c r="D32" s="162">
        <v>4806.7</v>
      </c>
      <c r="E32" s="348">
        <v>4806.7</v>
      </c>
      <c r="F32" s="348">
        <v>0</v>
      </c>
    </row>
    <row r="33" spans="1:11" s="61" customFormat="1" ht="30" customHeight="1">
      <c r="A33" s="292" t="s">
        <v>408</v>
      </c>
      <c r="B33" s="296" t="s">
        <v>409</v>
      </c>
      <c r="C33" s="294">
        <v>116589.66900000001</v>
      </c>
      <c r="D33" s="294">
        <v>111937.93700000001</v>
      </c>
      <c r="E33" s="294">
        <v>108145.60000000001</v>
      </c>
      <c r="F33" s="294">
        <v>3792.3369999999995</v>
      </c>
      <c r="G33" s="62"/>
      <c r="H33" s="62"/>
      <c r="I33" s="62"/>
      <c r="J33" s="62"/>
      <c r="K33" s="62"/>
    </row>
    <row r="34" spans="1:11" s="61" customFormat="1" ht="139.5" customHeight="1">
      <c r="A34" s="160" t="s">
        <v>919</v>
      </c>
      <c r="B34" s="163" t="s">
        <v>334</v>
      </c>
      <c r="C34" s="162">
        <v>102756.97966</v>
      </c>
      <c r="D34" s="162">
        <v>98206.79866</v>
      </c>
      <c r="E34" s="348">
        <v>94534.399999999994</v>
      </c>
      <c r="F34" s="348">
        <v>3672.3986600000062</v>
      </c>
    </row>
    <row r="35" spans="1:11" ht="84" customHeight="1">
      <c r="A35" s="160" t="s">
        <v>497</v>
      </c>
      <c r="B35" s="161" t="s">
        <v>343</v>
      </c>
      <c r="C35" s="162">
        <v>3991.1</v>
      </c>
      <c r="D35" s="162">
        <v>3938.8</v>
      </c>
      <c r="E35" s="348">
        <v>3827.4</v>
      </c>
      <c r="F35" s="348">
        <v>111.40000000000009</v>
      </c>
    </row>
    <row r="36" spans="1:11" ht="39.6" customHeight="1">
      <c r="A36" s="160" t="s">
        <v>497</v>
      </c>
      <c r="B36" s="161" t="s">
        <v>307</v>
      </c>
      <c r="C36" s="162">
        <v>1388.6</v>
      </c>
      <c r="D36" s="162">
        <v>1339.3489999999999</v>
      </c>
      <c r="E36" s="348">
        <v>1334</v>
      </c>
      <c r="F36" s="348">
        <v>5.3489999999999327</v>
      </c>
    </row>
    <row r="37" spans="1:11" ht="50.45" customHeight="1">
      <c r="A37" s="160" t="s">
        <v>497</v>
      </c>
      <c r="B37" s="161" t="s">
        <v>614</v>
      </c>
      <c r="C37" s="162">
        <v>1499.78934</v>
      </c>
      <c r="D37" s="162">
        <v>1499.78934</v>
      </c>
      <c r="E37" s="348">
        <v>1499.8</v>
      </c>
      <c r="F37" s="348"/>
    </row>
    <row r="38" spans="1:11" ht="53.45" customHeight="1">
      <c r="A38" s="160" t="s">
        <v>497</v>
      </c>
      <c r="B38" s="163" t="s">
        <v>776</v>
      </c>
      <c r="C38" s="162">
        <v>2.5</v>
      </c>
      <c r="D38" s="162">
        <v>2.5</v>
      </c>
      <c r="E38" s="348">
        <v>2.4</v>
      </c>
      <c r="F38" s="348">
        <v>0.10000000000000009</v>
      </c>
    </row>
    <row r="39" spans="1:11" ht="39.6" customHeight="1">
      <c r="A39" s="160" t="s">
        <v>844</v>
      </c>
      <c r="B39" s="161" t="s">
        <v>920</v>
      </c>
      <c r="C39" s="162">
        <v>600</v>
      </c>
      <c r="D39" s="162">
        <v>600</v>
      </c>
      <c r="E39" s="348">
        <v>600</v>
      </c>
      <c r="F39" s="348">
        <v>0</v>
      </c>
    </row>
    <row r="40" spans="1:11" ht="39.6" customHeight="1">
      <c r="A40" s="160" t="s">
        <v>615</v>
      </c>
      <c r="B40" s="161" t="s">
        <v>616</v>
      </c>
      <c r="C40" s="162">
        <v>2638.8</v>
      </c>
      <c r="D40" s="162">
        <v>2638.8</v>
      </c>
      <c r="E40" s="348">
        <v>2638.1</v>
      </c>
      <c r="F40" s="348">
        <v>0.70000000000027285</v>
      </c>
    </row>
    <row r="41" spans="1:11" ht="40.15" customHeight="1">
      <c r="A41" s="160" t="s">
        <v>495</v>
      </c>
      <c r="B41" s="167" t="s">
        <v>60</v>
      </c>
      <c r="C41" s="162">
        <v>1000</v>
      </c>
      <c r="D41" s="162">
        <v>1000</v>
      </c>
      <c r="E41" s="348">
        <v>997.6</v>
      </c>
      <c r="F41" s="348">
        <v>2.3999999999999773</v>
      </c>
    </row>
    <row r="42" spans="1:11" ht="75" customHeight="1">
      <c r="A42" s="160" t="s">
        <v>617</v>
      </c>
      <c r="B42" s="161" t="s">
        <v>303</v>
      </c>
      <c r="C42" s="162">
        <v>2711.9</v>
      </c>
      <c r="D42" s="162">
        <v>2711.9</v>
      </c>
      <c r="E42" s="348">
        <v>2711.9</v>
      </c>
      <c r="F42" s="348">
        <v>0</v>
      </c>
    </row>
    <row r="43" spans="1:11" s="63" customFormat="1" ht="45" customHeight="1">
      <c r="A43" s="292" t="s">
        <v>114</v>
      </c>
      <c r="B43" s="297" t="s">
        <v>368</v>
      </c>
      <c r="C43" s="294">
        <v>43892.400000000009</v>
      </c>
      <c r="D43" s="294">
        <v>43761.585000000006</v>
      </c>
      <c r="E43" s="294">
        <v>43566.500000000015</v>
      </c>
      <c r="F43" s="294">
        <v>195.08499999999185</v>
      </c>
      <c r="G43" s="64"/>
      <c r="H43" s="64"/>
      <c r="I43" s="64"/>
      <c r="J43" s="64"/>
    </row>
    <row r="44" spans="1:11" s="63" customFormat="1" ht="57.6" customHeight="1">
      <c r="A44" s="164" t="s">
        <v>505</v>
      </c>
      <c r="B44" s="358" t="s">
        <v>775</v>
      </c>
      <c r="C44" s="162">
        <v>20</v>
      </c>
      <c r="D44" s="162">
        <v>20</v>
      </c>
      <c r="E44" s="348">
        <v>20</v>
      </c>
      <c r="F44" s="348">
        <v>0</v>
      </c>
      <c r="G44" s="64"/>
      <c r="H44" s="64"/>
      <c r="I44" s="64"/>
      <c r="J44" s="64"/>
    </row>
    <row r="45" spans="1:11" ht="63">
      <c r="A45" s="160" t="s">
        <v>61</v>
      </c>
      <c r="B45" s="165" t="s">
        <v>344</v>
      </c>
      <c r="C45" s="162">
        <v>9831.7000000000007</v>
      </c>
      <c r="D45" s="162">
        <v>9760.8850000000002</v>
      </c>
      <c r="E45" s="348">
        <v>9720.4</v>
      </c>
      <c r="F45" s="348">
        <v>40.485000000000582</v>
      </c>
    </row>
    <row r="46" spans="1:11" ht="52.15" customHeight="1">
      <c r="A46" s="160" t="s">
        <v>508</v>
      </c>
      <c r="B46" s="69" t="s">
        <v>62</v>
      </c>
      <c r="C46" s="162">
        <v>7250</v>
      </c>
      <c r="D46" s="162">
        <v>7250</v>
      </c>
      <c r="E46" s="348">
        <v>7250</v>
      </c>
      <c r="F46" s="348">
        <v>0</v>
      </c>
    </row>
    <row r="47" spans="1:11" ht="39.75" customHeight="1">
      <c r="A47" s="160" t="s">
        <v>618</v>
      </c>
      <c r="B47" s="161" t="s">
        <v>562</v>
      </c>
      <c r="C47" s="162">
        <v>19767.900000000001</v>
      </c>
      <c r="D47" s="162">
        <v>19767.900000000001</v>
      </c>
      <c r="E47" s="348">
        <v>19712.2</v>
      </c>
      <c r="F47" s="348">
        <v>55.700000000000728</v>
      </c>
    </row>
    <row r="48" spans="1:11" ht="48" customHeight="1">
      <c r="A48" s="160" t="s">
        <v>316</v>
      </c>
      <c r="B48" s="161" t="s">
        <v>77</v>
      </c>
      <c r="C48" s="162">
        <v>700</v>
      </c>
      <c r="D48" s="162">
        <v>700</v>
      </c>
      <c r="E48" s="348">
        <v>641.79999999999995</v>
      </c>
      <c r="F48" s="348">
        <v>58.200000000000045</v>
      </c>
    </row>
    <row r="49" spans="1:13" ht="63">
      <c r="A49" s="160" t="s">
        <v>200</v>
      </c>
      <c r="B49" s="161" t="s">
        <v>78</v>
      </c>
      <c r="C49" s="162">
        <v>1360</v>
      </c>
      <c r="D49" s="162">
        <v>1300</v>
      </c>
      <c r="E49" s="348">
        <v>1259.3</v>
      </c>
      <c r="F49" s="348">
        <v>40.700000000000045</v>
      </c>
    </row>
    <row r="50" spans="1:13" ht="79.900000000000006" customHeight="1">
      <c r="A50" s="160" t="s">
        <v>619</v>
      </c>
      <c r="B50" s="161" t="s">
        <v>303</v>
      </c>
      <c r="C50" s="162">
        <v>4962.8</v>
      </c>
      <c r="D50" s="162">
        <v>4962.8</v>
      </c>
      <c r="E50" s="348">
        <v>4962.8</v>
      </c>
      <c r="F50" s="348">
        <v>0</v>
      </c>
    </row>
    <row r="51" spans="1:13" s="61" customFormat="1" ht="44.45" customHeight="1">
      <c r="A51" s="292" t="s">
        <v>182</v>
      </c>
      <c r="B51" s="293" t="s">
        <v>517</v>
      </c>
      <c r="C51" s="294">
        <v>1657.1</v>
      </c>
      <c r="D51" s="294">
        <v>1656.8510999999999</v>
      </c>
      <c r="E51" s="294">
        <v>1656.8999999999999</v>
      </c>
      <c r="F51" s="294"/>
      <c r="G51" s="62"/>
      <c r="H51" s="62"/>
      <c r="I51" s="62"/>
      <c r="J51" s="62"/>
    </row>
    <row r="52" spans="1:13" ht="66" customHeight="1">
      <c r="A52" s="160" t="s">
        <v>513</v>
      </c>
      <c r="B52" s="166" t="s">
        <v>183</v>
      </c>
      <c r="C52" s="162">
        <v>300</v>
      </c>
      <c r="D52" s="162">
        <v>299.75109999999995</v>
      </c>
      <c r="E52" s="348">
        <v>299.8</v>
      </c>
      <c r="F52" s="348"/>
      <c r="M52" s="61"/>
    </row>
    <row r="53" spans="1:13" ht="74.45" customHeight="1">
      <c r="A53" s="160" t="s">
        <v>620</v>
      </c>
      <c r="B53" s="161" t="s">
        <v>303</v>
      </c>
      <c r="C53" s="162">
        <v>1357.1</v>
      </c>
      <c r="D53" s="162">
        <v>1357.1</v>
      </c>
      <c r="E53" s="348">
        <v>1357.1</v>
      </c>
      <c r="F53" s="348">
        <v>0</v>
      </c>
      <c r="M53" s="61"/>
    </row>
    <row r="54" spans="1:13" s="61" customFormat="1" ht="32.450000000000003" customHeight="1">
      <c r="A54" s="298">
        <v>10</v>
      </c>
      <c r="B54" s="293" t="s">
        <v>308</v>
      </c>
      <c r="C54" s="299">
        <v>7706.8</v>
      </c>
      <c r="D54" s="299">
        <v>7287.8023999999996</v>
      </c>
      <c r="E54" s="294">
        <v>7189.5</v>
      </c>
      <c r="F54" s="294">
        <v>98.302399999999579</v>
      </c>
      <c r="G54" s="62"/>
      <c r="H54" s="62"/>
      <c r="I54" s="62"/>
      <c r="J54" s="62"/>
    </row>
    <row r="55" spans="1:13" ht="55.15" customHeight="1">
      <c r="A55" s="437" t="s">
        <v>256</v>
      </c>
      <c r="B55" s="169" t="s">
        <v>283</v>
      </c>
      <c r="C55" s="162">
        <v>3750</v>
      </c>
      <c r="D55" s="162">
        <v>3361.64</v>
      </c>
      <c r="E55" s="348">
        <v>3335.7</v>
      </c>
      <c r="F55" s="348">
        <v>25.940000000000055</v>
      </c>
    </row>
    <row r="56" spans="1:13" ht="55.15" customHeight="1">
      <c r="A56" s="441"/>
      <c r="B56" s="169" t="s">
        <v>79</v>
      </c>
      <c r="C56" s="162">
        <v>800</v>
      </c>
      <c r="D56" s="162">
        <v>769.36239999999998</v>
      </c>
      <c r="E56" s="348">
        <v>697</v>
      </c>
      <c r="F56" s="348">
        <v>72.36239999999998</v>
      </c>
    </row>
    <row r="57" spans="1:13" ht="79.150000000000006" customHeight="1">
      <c r="A57" s="160" t="s">
        <v>621</v>
      </c>
      <c r="B57" s="161" t="s">
        <v>303</v>
      </c>
      <c r="C57" s="162">
        <v>3156.8</v>
      </c>
      <c r="D57" s="162">
        <v>3156.8</v>
      </c>
      <c r="E57" s="348">
        <v>3156.8</v>
      </c>
      <c r="F57" s="348">
        <v>0</v>
      </c>
    </row>
    <row r="58" spans="1:13" ht="58.15" customHeight="1">
      <c r="A58" s="295" t="s">
        <v>130</v>
      </c>
      <c r="B58" s="296" t="s">
        <v>328</v>
      </c>
      <c r="C58" s="299">
        <v>3343.3</v>
      </c>
      <c r="D58" s="299">
        <v>3343.22091</v>
      </c>
      <c r="E58" s="294">
        <v>3010.8</v>
      </c>
      <c r="F58" s="294">
        <v>332.42090999999982</v>
      </c>
    </row>
    <row r="59" spans="1:13" ht="58.9" customHeight="1">
      <c r="A59" s="160" t="s">
        <v>80</v>
      </c>
      <c r="B59" s="163" t="s">
        <v>81</v>
      </c>
      <c r="C59" s="162">
        <v>0</v>
      </c>
      <c r="D59" s="162">
        <v>0</v>
      </c>
      <c r="E59" s="348">
        <v>0</v>
      </c>
      <c r="F59" s="348">
        <v>0</v>
      </c>
    </row>
    <row r="60" spans="1:13" ht="57" customHeight="1">
      <c r="A60" s="160" t="s">
        <v>921</v>
      </c>
      <c r="B60" s="163" t="s">
        <v>309</v>
      </c>
      <c r="C60" s="162">
        <v>1762.2</v>
      </c>
      <c r="D60" s="162">
        <v>1762.2</v>
      </c>
      <c r="E60" s="348">
        <v>1429.8</v>
      </c>
      <c r="F60" s="348">
        <v>332.40000000000009</v>
      </c>
    </row>
    <row r="61" spans="1:13" ht="94.15" customHeight="1">
      <c r="A61" s="160" t="s">
        <v>417</v>
      </c>
      <c r="B61" s="163" t="s">
        <v>563</v>
      </c>
      <c r="C61" s="162">
        <v>2.9</v>
      </c>
      <c r="D61" s="162">
        <v>2.8209099999999996</v>
      </c>
      <c r="E61" s="348">
        <v>2.8</v>
      </c>
      <c r="F61" s="348"/>
    </row>
    <row r="62" spans="1:13" ht="75" customHeight="1">
      <c r="A62" s="160" t="s">
        <v>622</v>
      </c>
      <c r="B62" s="161" t="s">
        <v>303</v>
      </c>
      <c r="C62" s="162">
        <v>1578.2</v>
      </c>
      <c r="D62" s="162">
        <v>1578.2</v>
      </c>
      <c r="E62" s="348">
        <v>1578.2</v>
      </c>
      <c r="F62" s="348">
        <v>0</v>
      </c>
    </row>
    <row r="63" spans="1:13" ht="37.9" customHeight="1">
      <c r="A63" s="295" t="s">
        <v>623</v>
      </c>
      <c r="B63" s="296" t="s">
        <v>624</v>
      </c>
      <c r="C63" s="300">
        <v>649.29999999999995</v>
      </c>
      <c r="D63" s="300">
        <v>649.29999999999995</v>
      </c>
      <c r="E63" s="294">
        <v>649.29999999999995</v>
      </c>
      <c r="F63" s="294">
        <v>0</v>
      </c>
    </row>
    <row r="64" spans="1:13" ht="88.15" customHeight="1">
      <c r="A64" s="160" t="s">
        <v>625</v>
      </c>
      <c r="B64" s="161" t="s">
        <v>303</v>
      </c>
      <c r="C64" s="162">
        <v>649.29999999999995</v>
      </c>
      <c r="D64" s="162">
        <v>649.29999999999995</v>
      </c>
      <c r="E64" s="348">
        <v>649.29999999999995</v>
      </c>
      <c r="F64" s="348">
        <v>0</v>
      </c>
    </row>
    <row r="65" spans="1:10" ht="51" customHeight="1">
      <c r="A65" s="292" t="s">
        <v>131</v>
      </c>
      <c r="B65" s="295" t="s">
        <v>184</v>
      </c>
      <c r="C65" s="299">
        <v>15739.9</v>
      </c>
      <c r="D65" s="299">
        <v>14581.26533</v>
      </c>
      <c r="E65" s="294">
        <v>14557.300000000001</v>
      </c>
      <c r="F65" s="294">
        <v>23.965329999999085</v>
      </c>
      <c r="G65" s="68"/>
      <c r="H65" s="68"/>
      <c r="I65" s="68"/>
    </row>
    <row r="66" spans="1:10" ht="105" customHeight="1">
      <c r="A66" s="160" t="s">
        <v>259</v>
      </c>
      <c r="B66" s="163" t="s">
        <v>778</v>
      </c>
      <c r="C66" s="162">
        <v>14125.8</v>
      </c>
      <c r="D66" s="162">
        <v>12967.16533</v>
      </c>
      <c r="E66" s="348">
        <v>12943.2</v>
      </c>
      <c r="F66" s="348">
        <v>23.965329999999085</v>
      </c>
      <c r="H66" s="68"/>
      <c r="I66" s="68"/>
    </row>
    <row r="67" spans="1:10" ht="80.45" customHeight="1">
      <c r="A67" s="160" t="s">
        <v>626</v>
      </c>
      <c r="B67" s="161" t="s">
        <v>303</v>
      </c>
      <c r="C67" s="162">
        <v>1614.1</v>
      </c>
      <c r="D67" s="162">
        <v>1614.1</v>
      </c>
      <c r="E67" s="348">
        <v>1614.1</v>
      </c>
      <c r="F67" s="348">
        <v>0</v>
      </c>
      <c r="H67" s="68"/>
      <c r="I67" s="68"/>
    </row>
    <row r="68" spans="1:10" ht="77.45" customHeight="1">
      <c r="A68" s="298">
        <v>19</v>
      </c>
      <c r="B68" s="295" t="s">
        <v>329</v>
      </c>
      <c r="C68" s="299">
        <v>127803.607</v>
      </c>
      <c r="D68" s="299">
        <v>123619.75012</v>
      </c>
      <c r="E68" s="294">
        <v>116446.1</v>
      </c>
      <c r="F68" s="294">
        <v>7173.6501199999911</v>
      </c>
      <c r="G68" s="68"/>
      <c r="H68" s="68"/>
      <c r="I68" s="68"/>
      <c r="J68" s="68"/>
    </row>
    <row r="69" spans="1:10" ht="61.9" customHeight="1">
      <c r="A69" s="160" t="s">
        <v>414</v>
      </c>
      <c r="B69" s="161" t="s">
        <v>564</v>
      </c>
      <c r="C69" s="162">
        <v>2000</v>
      </c>
      <c r="D69" s="348">
        <v>529.24311999999998</v>
      </c>
      <c r="E69" s="348">
        <v>487.9</v>
      </c>
      <c r="F69" s="348">
        <v>41.343119999999999</v>
      </c>
      <c r="G69" s="68"/>
      <c r="H69" s="68"/>
      <c r="I69" s="68"/>
      <c r="J69" s="68"/>
    </row>
    <row r="70" spans="1:10" ht="55.15" customHeight="1">
      <c r="A70" s="442" t="s">
        <v>261</v>
      </c>
      <c r="B70" s="166" t="s">
        <v>436</v>
      </c>
      <c r="C70" s="162">
        <v>68600</v>
      </c>
      <c r="D70" s="348">
        <v>68600</v>
      </c>
      <c r="E70" s="348">
        <v>68240.3</v>
      </c>
      <c r="F70" s="348">
        <v>359.69999999999709</v>
      </c>
    </row>
    <row r="71" spans="1:10" ht="78.75">
      <c r="A71" s="443"/>
      <c r="B71" s="166" t="s">
        <v>553</v>
      </c>
      <c r="C71" s="162">
        <v>7592.7</v>
      </c>
      <c r="D71" s="348">
        <v>7592.7</v>
      </c>
      <c r="E71" s="348">
        <v>7592.7</v>
      </c>
      <c r="F71" s="348">
        <v>0</v>
      </c>
    </row>
    <row r="72" spans="1:10" ht="49.9" customHeight="1">
      <c r="A72" s="160" t="s">
        <v>285</v>
      </c>
      <c r="B72" s="69" t="s">
        <v>627</v>
      </c>
      <c r="C72" s="162">
        <v>29778.807000000001</v>
      </c>
      <c r="D72" s="348">
        <v>27065.706999999999</v>
      </c>
      <c r="E72" s="348">
        <v>20367.099999999999</v>
      </c>
      <c r="F72" s="348">
        <v>6698.607</v>
      </c>
    </row>
    <row r="73" spans="1:10" ht="63">
      <c r="A73" s="160" t="s">
        <v>277</v>
      </c>
      <c r="B73" s="69" t="s">
        <v>278</v>
      </c>
      <c r="C73" s="162">
        <v>15445</v>
      </c>
      <c r="D73" s="348">
        <v>15445</v>
      </c>
      <c r="E73" s="348">
        <v>15445</v>
      </c>
      <c r="F73" s="348">
        <v>0</v>
      </c>
    </row>
    <row r="74" spans="1:10" ht="78.75">
      <c r="A74" s="160" t="s">
        <v>628</v>
      </c>
      <c r="B74" s="69" t="s">
        <v>922</v>
      </c>
      <c r="C74" s="162">
        <v>1750</v>
      </c>
      <c r="D74" s="348">
        <v>1750</v>
      </c>
      <c r="E74" s="348">
        <v>1676</v>
      </c>
      <c r="F74" s="348">
        <v>74</v>
      </c>
    </row>
    <row r="75" spans="1:10" ht="73.150000000000006" customHeight="1">
      <c r="A75" s="160" t="s">
        <v>628</v>
      </c>
      <c r="B75" s="161" t="s">
        <v>303</v>
      </c>
      <c r="C75" s="162">
        <v>2637.1</v>
      </c>
      <c r="D75" s="348">
        <v>2637.1</v>
      </c>
      <c r="E75" s="348">
        <v>2637.1</v>
      </c>
      <c r="F75" s="348">
        <v>0</v>
      </c>
    </row>
    <row r="76" spans="1:10" ht="51" customHeight="1">
      <c r="A76" s="295" t="s">
        <v>63</v>
      </c>
      <c r="B76" s="296" t="s">
        <v>447</v>
      </c>
      <c r="C76" s="294">
        <v>14689</v>
      </c>
      <c r="D76" s="294">
        <v>14395.39</v>
      </c>
      <c r="E76" s="294">
        <v>14179.199999999999</v>
      </c>
      <c r="F76" s="294">
        <v>216.19000000000051</v>
      </c>
    </row>
    <row r="77" spans="1:10" ht="46.9" customHeight="1">
      <c r="A77" s="171" t="s">
        <v>319</v>
      </c>
      <c r="B77" s="170" t="s">
        <v>448</v>
      </c>
      <c r="C77" s="162">
        <v>3643</v>
      </c>
      <c r="D77" s="348">
        <v>3508.1</v>
      </c>
      <c r="E77" s="348">
        <v>3411.2</v>
      </c>
      <c r="F77" s="348">
        <v>96.900000000000091</v>
      </c>
    </row>
    <row r="78" spans="1:10" ht="84" customHeight="1">
      <c r="A78" s="171" t="s">
        <v>416</v>
      </c>
      <c r="B78" s="170" t="s">
        <v>565</v>
      </c>
      <c r="C78" s="162">
        <v>5050.2</v>
      </c>
      <c r="D78" s="348">
        <v>4969.3789999999999</v>
      </c>
      <c r="E78" s="348">
        <v>4923.8</v>
      </c>
      <c r="F78" s="348">
        <v>45.578999999999724</v>
      </c>
    </row>
    <row r="79" spans="1:10" ht="47.25">
      <c r="A79" s="171" t="s">
        <v>82</v>
      </c>
      <c r="B79" s="170" t="s">
        <v>627</v>
      </c>
      <c r="C79" s="162">
        <v>4415</v>
      </c>
      <c r="D79" s="348">
        <v>4337.1109999999999</v>
      </c>
      <c r="E79" s="348">
        <v>4263.3999999999996</v>
      </c>
      <c r="F79" s="348">
        <v>73.71100000000024</v>
      </c>
    </row>
    <row r="80" spans="1:10" ht="78" customHeight="1">
      <c r="A80" s="160" t="s">
        <v>629</v>
      </c>
      <c r="B80" s="161" t="s">
        <v>303</v>
      </c>
      <c r="C80" s="162">
        <v>1580.8</v>
      </c>
      <c r="D80" s="348">
        <v>1580.8</v>
      </c>
      <c r="E80" s="348">
        <v>1580.8</v>
      </c>
      <c r="F80" s="348">
        <v>0</v>
      </c>
    </row>
    <row r="81" spans="1:6" ht="54" customHeight="1">
      <c r="A81" s="292" t="s">
        <v>132</v>
      </c>
      <c r="B81" s="296" t="s">
        <v>449</v>
      </c>
      <c r="C81" s="299">
        <v>6407.1</v>
      </c>
      <c r="D81" s="299">
        <v>6375.7955099999999</v>
      </c>
      <c r="E81" s="294">
        <v>6375.7999999999993</v>
      </c>
      <c r="F81" s="294"/>
    </row>
    <row r="82" spans="1:6" ht="60.6" customHeight="1">
      <c r="A82" s="437" t="s">
        <v>192</v>
      </c>
      <c r="B82" s="161" t="s">
        <v>341</v>
      </c>
      <c r="C82" s="162">
        <v>270</v>
      </c>
      <c r="D82" s="348">
        <v>265.64999999999998</v>
      </c>
      <c r="E82" s="348">
        <v>265.7</v>
      </c>
      <c r="F82" s="348"/>
    </row>
    <row r="83" spans="1:6" ht="56.45" customHeight="1">
      <c r="A83" s="441"/>
      <c r="B83" s="161" t="s">
        <v>342</v>
      </c>
      <c r="C83" s="162">
        <v>1766</v>
      </c>
      <c r="D83" s="348">
        <v>1766</v>
      </c>
      <c r="E83" s="348">
        <v>1766</v>
      </c>
      <c r="F83" s="348">
        <v>0</v>
      </c>
    </row>
    <row r="84" spans="1:6" ht="52.15" customHeight="1">
      <c r="A84" s="437" t="s">
        <v>263</v>
      </c>
      <c r="B84" s="165" t="s">
        <v>83</v>
      </c>
      <c r="C84" s="162">
        <v>450</v>
      </c>
      <c r="D84" s="348">
        <v>446.52651000000003</v>
      </c>
      <c r="E84" s="348">
        <v>446.5</v>
      </c>
      <c r="F84" s="348"/>
    </row>
    <row r="85" spans="1:6" ht="57.6" customHeight="1">
      <c r="A85" s="441"/>
      <c r="B85" s="165" t="s">
        <v>84</v>
      </c>
      <c r="C85" s="162">
        <v>120</v>
      </c>
      <c r="D85" s="348">
        <v>117</v>
      </c>
      <c r="E85" s="348">
        <v>117</v>
      </c>
      <c r="F85" s="348"/>
    </row>
    <row r="86" spans="1:6" ht="66.599999999999994" customHeight="1">
      <c r="A86" s="160" t="s">
        <v>264</v>
      </c>
      <c r="B86" s="161" t="s">
        <v>566</v>
      </c>
      <c r="C86" s="162">
        <v>440</v>
      </c>
      <c r="D86" s="348">
        <v>419.51900000000001</v>
      </c>
      <c r="E86" s="348">
        <v>419.5</v>
      </c>
      <c r="F86" s="348"/>
    </row>
    <row r="87" spans="1:6" ht="75" customHeight="1">
      <c r="A87" s="160" t="s">
        <v>630</v>
      </c>
      <c r="B87" s="161" t="s">
        <v>303</v>
      </c>
      <c r="C87" s="162">
        <v>3361.1</v>
      </c>
      <c r="D87" s="348">
        <v>3361.1</v>
      </c>
      <c r="E87" s="348">
        <v>3361.1</v>
      </c>
      <c r="F87" s="348">
        <v>0</v>
      </c>
    </row>
    <row r="88" spans="1:6" s="61" customFormat="1" ht="42" customHeight="1">
      <c r="A88" s="292" t="s">
        <v>133</v>
      </c>
      <c r="B88" s="295" t="s">
        <v>49</v>
      </c>
      <c r="C88" s="294">
        <v>28537.7</v>
      </c>
      <c r="D88" s="294">
        <v>28536.741000000002</v>
      </c>
      <c r="E88" s="294">
        <v>28532.7</v>
      </c>
      <c r="F88" s="294">
        <v>4.0410000000010768</v>
      </c>
    </row>
    <row r="89" spans="1:6" ht="58.9" customHeight="1">
      <c r="A89" s="444" t="s">
        <v>85</v>
      </c>
      <c r="B89" s="161" t="s">
        <v>453</v>
      </c>
      <c r="C89" s="162">
        <v>9078.2360000000008</v>
      </c>
      <c r="D89" s="348">
        <v>9078.2360000000008</v>
      </c>
      <c r="E89" s="348">
        <v>9074.2000000000007</v>
      </c>
      <c r="F89" s="348">
        <v>4.0360000000000582</v>
      </c>
    </row>
    <row r="90" spans="1:6" ht="44.45" customHeight="1">
      <c r="A90" s="445"/>
      <c r="B90" s="161" t="s">
        <v>454</v>
      </c>
      <c r="C90" s="162">
        <v>15318.763999999999</v>
      </c>
      <c r="D90" s="348">
        <v>15318.763999999999</v>
      </c>
      <c r="E90" s="348">
        <v>15318.8</v>
      </c>
      <c r="F90" s="348"/>
    </row>
    <row r="91" spans="1:6" ht="43.9" customHeight="1">
      <c r="A91" s="443"/>
      <c r="B91" s="161" t="s">
        <v>779</v>
      </c>
      <c r="C91" s="162">
        <v>1120</v>
      </c>
      <c r="D91" s="348">
        <v>1119.0409999999999</v>
      </c>
      <c r="E91" s="348">
        <v>1119</v>
      </c>
      <c r="F91" s="348"/>
    </row>
    <row r="92" spans="1:6" ht="67.150000000000006" customHeight="1">
      <c r="A92" s="160" t="s">
        <v>631</v>
      </c>
      <c r="B92" s="161" t="s">
        <v>303</v>
      </c>
      <c r="C92" s="162">
        <v>3020.7</v>
      </c>
      <c r="D92" s="348">
        <v>3020.7</v>
      </c>
      <c r="E92" s="348">
        <v>3020.7</v>
      </c>
      <c r="F92" s="348">
        <v>0</v>
      </c>
    </row>
    <row r="93" spans="1:6" s="61" customFormat="1" ht="42" customHeight="1">
      <c r="A93" s="295" t="s">
        <v>134</v>
      </c>
      <c r="B93" s="293" t="s">
        <v>330</v>
      </c>
      <c r="C93" s="294">
        <v>2724.7</v>
      </c>
      <c r="D93" s="294">
        <v>2724.7</v>
      </c>
      <c r="E93" s="294">
        <v>2724.5</v>
      </c>
      <c r="F93" s="294">
        <v>0.1999999999998181</v>
      </c>
    </row>
    <row r="94" spans="1:6" ht="49.9" customHeight="1">
      <c r="A94" s="160" t="s">
        <v>124</v>
      </c>
      <c r="B94" s="161" t="s">
        <v>455</v>
      </c>
      <c r="C94" s="162">
        <v>1310</v>
      </c>
      <c r="D94" s="348">
        <v>1310</v>
      </c>
      <c r="E94" s="348">
        <v>1309.8</v>
      </c>
      <c r="F94" s="348">
        <v>0.20000000000004547</v>
      </c>
    </row>
    <row r="95" spans="1:6" ht="79.150000000000006" customHeight="1">
      <c r="A95" s="160" t="s">
        <v>632</v>
      </c>
      <c r="B95" s="161" t="s">
        <v>303</v>
      </c>
      <c r="C95" s="162">
        <v>1414.7</v>
      </c>
      <c r="D95" s="348">
        <v>1414.7</v>
      </c>
      <c r="E95" s="348">
        <v>1414.7</v>
      </c>
      <c r="F95" s="348">
        <v>0</v>
      </c>
    </row>
    <row r="96" spans="1:6" s="61" customFormat="1" ht="42" customHeight="1">
      <c r="A96" s="292" t="s">
        <v>135</v>
      </c>
      <c r="B96" s="293" t="s">
        <v>525</v>
      </c>
      <c r="C96" s="294">
        <v>3958.2</v>
      </c>
      <c r="D96" s="294">
        <v>3958.2</v>
      </c>
      <c r="E96" s="294">
        <v>3954.7</v>
      </c>
      <c r="F96" s="294">
        <v>3.5</v>
      </c>
    </row>
    <row r="97" spans="1:6" ht="43.15" customHeight="1">
      <c r="A97" s="160" t="s">
        <v>126</v>
      </c>
      <c r="B97" s="167" t="s">
        <v>538</v>
      </c>
      <c r="C97" s="162">
        <v>1770</v>
      </c>
      <c r="D97" s="348">
        <v>1770</v>
      </c>
      <c r="E97" s="348">
        <v>1766.5</v>
      </c>
      <c r="F97" s="348">
        <v>3.5</v>
      </c>
    </row>
    <row r="98" spans="1:6" ht="78" customHeight="1">
      <c r="A98" s="160" t="s">
        <v>633</v>
      </c>
      <c r="B98" s="161" t="s">
        <v>303</v>
      </c>
      <c r="C98" s="162">
        <v>2188.1999999999998</v>
      </c>
      <c r="D98" s="348">
        <v>2188.1999999999998</v>
      </c>
      <c r="E98" s="348">
        <v>2188.1999999999998</v>
      </c>
      <c r="F98" s="348">
        <v>0</v>
      </c>
    </row>
    <row r="99" spans="1:6" s="61" customFormat="1" ht="39.75" customHeight="1">
      <c r="A99" s="292" t="s">
        <v>136</v>
      </c>
      <c r="B99" s="296" t="s">
        <v>450</v>
      </c>
      <c r="C99" s="294">
        <v>71865.133530000006</v>
      </c>
      <c r="D99" s="294">
        <v>62853.849220000004</v>
      </c>
      <c r="E99" s="294">
        <v>61060.4</v>
      </c>
      <c r="F99" s="294">
        <v>1793.4492200000022</v>
      </c>
    </row>
    <row r="100" spans="1:6" ht="47.25">
      <c r="A100" s="156" t="s">
        <v>530</v>
      </c>
      <c r="B100" s="161" t="s">
        <v>531</v>
      </c>
      <c r="C100" s="162">
        <v>29230.7</v>
      </c>
      <c r="D100" s="348">
        <v>29228.700199999999</v>
      </c>
      <c r="E100" s="348">
        <v>29228.7</v>
      </c>
      <c r="F100" s="348"/>
    </row>
    <row r="101" spans="1:6" ht="81" customHeight="1">
      <c r="A101" s="160" t="s">
        <v>385</v>
      </c>
      <c r="B101" s="166" t="s">
        <v>86</v>
      </c>
      <c r="C101" s="162">
        <v>5178.1689999999999</v>
      </c>
      <c r="D101" s="348">
        <v>2673.3429999999998</v>
      </c>
      <c r="E101" s="348">
        <v>2673.3</v>
      </c>
      <c r="F101" s="348"/>
    </row>
    <row r="102" spans="1:6" s="61" customFormat="1" ht="57.6" customHeight="1">
      <c r="A102" s="160" t="s">
        <v>87</v>
      </c>
      <c r="B102" s="166" t="s">
        <v>88</v>
      </c>
      <c r="C102" s="162">
        <v>869.3</v>
      </c>
      <c r="D102" s="348">
        <v>749.98315000000002</v>
      </c>
      <c r="E102" s="348">
        <v>729.6</v>
      </c>
      <c r="F102" s="348">
        <v>20.383150000000001</v>
      </c>
    </row>
    <row r="103" spans="1:6" ht="54" customHeight="1">
      <c r="A103" s="156">
        <v>2717610</v>
      </c>
      <c r="B103" s="167" t="s">
        <v>567</v>
      </c>
      <c r="C103" s="162">
        <v>13008.864530000001</v>
      </c>
      <c r="D103" s="348">
        <v>9343.57287</v>
      </c>
      <c r="E103" s="348">
        <v>7937</v>
      </c>
      <c r="F103" s="348">
        <v>1406.57287</v>
      </c>
    </row>
    <row r="104" spans="1:6" ht="71.45" customHeight="1">
      <c r="A104" s="160" t="s">
        <v>568</v>
      </c>
      <c r="B104" s="161" t="s">
        <v>73</v>
      </c>
      <c r="C104" s="162">
        <v>9548</v>
      </c>
      <c r="D104" s="348">
        <v>6828.15</v>
      </c>
      <c r="E104" s="348">
        <v>6461.7</v>
      </c>
      <c r="F104" s="348">
        <v>366.44999999999982</v>
      </c>
    </row>
    <row r="105" spans="1:6" ht="100.9" customHeight="1">
      <c r="A105" s="160" t="s">
        <v>634</v>
      </c>
      <c r="B105" s="69" t="s">
        <v>75</v>
      </c>
      <c r="C105" s="162">
        <v>8000</v>
      </c>
      <c r="D105" s="348">
        <v>8000</v>
      </c>
      <c r="E105" s="348">
        <v>8000</v>
      </c>
      <c r="F105" s="348">
        <v>0</v>
      </c>
    </row>
    <row r="106" spans="1:6" ht="78" customHeight="1">
      <c r="A106" s="160" t="s">
        <v>635</v>
      </c>
      <c r="B106" s="161" t="s">
        <v>303</v>
      </c>
      <c r="C106" s="162">
        <v>6030.0999999999995</v>
      </c>
      <c r="D106" s="348">
        <v>6030.0999999999995</v>
      </c>
      <c r="E106" s="348">
        <v>6030.0999999999995</v>
      </c>
      <c r="F106" s="348">
        <v>0</v>
      </c>
    </row>
    <row r="107" spans="1:6" ht="45.6" customHeight="1">
      <c r="A107" s="292" t="s">
        <v>137</v>
      </c>
      <c r="B107" s="295" t="s">
        <v>215</v>
      </c>
      <c r="C107" s="299">
        <v>11512.5</v>
      </c>
      <c r="D107" s="299">
        <v>4294.92</v>
      </c>
      <c r="E107" s="294">
        <v>4149.5</v>
      </c>
      <c r="F107" s="294">
        <v>145.42000000000007</v>
      </c>
    </row>
    <row r="108" spans="1:6" ht="58.9" customHeight="1">
      <c r="A108" s="172" t="s">
        <v>780</v>
      </c>
      <c r="B108" s="161" t="s">
        <v>89</v>
      </c>
      <c r="C108" s="162">
        <v>8846</v>
      </c>
      <c r="D108" s="348">
        <v>1628.42</v>
      </c>
      <c r="E108" s="348">
        <v>1483</v>
      </c>
      <c r="F108" s="348">
        <v>145.42000000000007</v>
      </c>
    </row>
    <row r="109" spans="1:6" ht="75.599999999999994" customHeight="1">
      <c r="A109" s="160" t="s">
        <v>636</v>
      </c>
      <c r="B109" s="161" t="s">
        <v>303</v>
      </c>
      <c r="C109" s="162">
        <v>2666.5</v>
      </c>
      <c r="D109" s="348">
        <v>2666.5</v>
      </c>
      <c r="E109" s="348">
        <v>2666.5</v>
      </c>
      <c r="F109" s="348">
        <v>0</v>
      </c>
    </row>
    <row r="110" spans="1:6" s="61" customFormat="1" ht="51.6" customHeight="1">
      <c r="A110" s="292" t="s">
        <v>138</v>
      </c>
      <c r="B110" s="293" t="s">
        <v>781</v>
      </c>
      <c r="C110" s="294">
        <v>140153.29999999999</v>
      </c>
      <c r="D110" s="294">
        <v>129917</v>
      </c>
      <c r="E110" s="294">
        <v>120719.1</v>
      </c>
      <c r="F110" s="294">
        <v>9197.8999999999942</v>
      </c>
    </row>
    <row r="111" spans="1:6" ht="40.5" customHeight="1">
      <c r="A111" s="160" t="s">
        <v>350</v>
      </c>
      <c r="B111" s="163" t="s">
        <v>569</v>
      </c>
      <c r="C111" s="162">
        <v>27682</v>
      </c>
      <c r="D111" s="348">
        <v>22445.7</v>
      </c>
      <c r="E111" s="348">
        <v>22023.8</v>
      </c>
      <c r="F111" s="348">
        <v>421.90000000000146</v>
      </c>
    </row>
    <row r="112" spans="1:6" ht="50.25" customHeight="1">
      <c r="A112" s="160" t="s">
        <v>419</v>
      </c>
      <c r="B112" s="163" t="s">
        <v>90</v>
      </c>
      <c r="C112" s="162">
        <v>14400.5</v>
      </c>
      <c r="D112" s="348">
        <v>14400.5</v>
      </c>
      <c r="E112" s="348">
        <v>14227.2</v>
      </c>
      <c r="F112" s="348">
        <v>173.29999999999927</v>
      </c>
    </row>
    <row r="113" spans="1:6" ht="76.900000000000006" customHeight="1">
      <c r="A113" s="160" t="s">
        <v>637</v>
      </c>
      <c r="B113" s="166" t="s">
        <v>638</v>
      </c>
      <c r="C113" s="162">
        <v>900</v>
      </c>
      <c r="D113" s="348">
        <v>900</v>
      </c>
      <c r="E113" s="348">
        <v>0</v>
      </c>
      <c r="F113" s="348">
        <v>900</v>
      </c>
    </row>
    <row r="114" spans="1:6" ht="78.75">
      <c r="A114" s="160" t="s">
        <v>637</v>
      </c>
      <c r="B114" s="166" t="s">
        <v>639</v>
      </c>
      <c r="C114" s="162">
        <v>1000</v>
      </c>
      <c r="D114" s="348">
        <v>1000</v>
      </c>
      <c r="E114" s="348">
        <v>1000</v>
      </c>
      <c r="F114" s="348">
        <v>0</v>
      </c>
    </row>
    <row r="115" spans="1:6" ht="50.25" customHeight="1">
      <c r="A115" s="160" t="s">
        <v>637</v>
      </c>
      <c r="B115" s="359" t="s">
        <v>640</v>
      </c>
      <c r="C115" s="222">
        <v>68397.2</v>
      </c>
      <c r="D115" s="222">
        <v>63397.2</v>
      </c>
      <c r="E115" s="350">
        <v>55694.5</v>
      </c>
      <c r="F115" s="350">
        <v>7702.6999999999971</v>
      </c>
    </row>
    <row r="116" spans="1:6" ht="82.9" customHeight="1">
      <c r="A116" s="160" t="s">
        <v>637</v>
      </c>
      <c r="B116" s="161" t="s">
        <v>303</v>
      </c>
      <c r="C116" s="162">
        <v>3153.6</v>
      </c>
      <c r="D116" s="348">
        <v>3153.6</v>
      </c>
      <c r="E116" s="348">
        <v>3153.6</v>
      </c>
      <c r="F116" s="348">
        <v>0</v>
      </c>
    </row>
    <row r="117" spans="1:6" ht="57.6" customHeight="1">
      <c r="A117" s="160" t="s">
        <v>637</v>
      </c>
      <c r="B117" s="166" t="s">
        <v>934</v>
      </c>
      <c r="C117" s="162">
        <v>4000</v>
      </c>
      <c r="D117" s="348">
        <v>4000</v>
      </c>
      <c r="E117" s="348">
        <v>4000</v>
      </c>
      <c r="F117" s="348">
        <v>0</v>
      </c>
    </row>
    <row r="118" spans="1:6" ht="51.6" customHeight="1">
      <c r="A118" s="160" t="s">
        <v>637</v>
      </c>
      <c r="B118" s="161" t="s">
        <v>935</v>
      </c>
      <c r="C118" s="162">
        <v>15320</v>
      </c>
      <c r="D118" s="348">
        <v>15320</v>
      </c>
      <c r="E118" s="348">
        <v>15320</v>
      </c>
      <c r="F118" s="348">
        <v>0</v>
      </c>
    </row>
    <row r="119" spans="1:6" ht="47.25">
      <c r="A119" s="160" t="s">
        <v>637</v>
      </c>
      <c r="B119" s="161" t="s">
        <v>936</v>
      </c>
      <c r="C119" s="162">
        <v>1500</v>
      </c>
      <c r="D119" s="348">
        <v>1500</v>
      </c>
      <c r="E119" s="348">
        <v>1500</v>
      </c>
      <c r="F119" s="348">
        <v>0</v>
      </c>
    </row>
    <row r="120" spans="1:6" ht="75.599999999999994" customHeight="1">
      <c r="A120" s="160" t="s">
        <v>637</v>
      </c>
      <c r="B120" s="161" t="s">
        <v>923</v>
      </c>
      <c r="C120" s="162">
        <v>800</v>
      </c>
      <c r="D120" s="348">
        <v>800</v>
      </c>
      <c r="E120" s="348">
        <v>800</v>
      </c>
      <c r="F120" s="348">
        <v>0</v>
      </c>
    </row>
    <row r="121" spans="1:6" ht="66" customHeight="1">
      <c r="A121" s="160" t="s">
        <v>637</v>
      </c>
      <c r="B121" s="167" t="s">
        <v>937</v>
      </c>
      <c r="C121" s="162">
        <v>3000</v>
      </c>
      <c r="D121" s="348">
        <v>3000</v>
      </c>
      <c r="E121" s="348">
        <v>3000</v>
      </c>
      <c r="F121" s="348">
        <v>0</v>
      </c>
    </row>
    <row r="122" spans="1:6" ht="45.6" customHeight="1">
      <c r="A122" s="295" t="s">
        <v>234</v>
      </c>
      <c r="B122" s="296" t="s">
        <v>52</v>
      </c>
      <c r="C122" s="300">
        <v>7929.7000000000007</v>
      </c>
      <c r="D122" s="300">
        <v>7929.6993700000003</v>
      </c>
      <c r="E122" s="294">
        <v>7929.7</v>
      </c>
      <c r="F122" s="294"/>
    </row>
    <row r="123" spans="1:6" ht="84" customHeight="1">
      <c r="A123" s="160" t="s">
        <v>353</v>
      </c>
      <c r="B123" s="161" t="s">
        <v>303</v>
      </c>
      <c r="C123" s="162">
        <v>7929.7000000000007</v>
      </c>
      <c r="D123" s="348">
        <v>7929.6993700000003</v>
      </c>
      <c r="E123" s="348">
        <v>7929.7</v>
      </c>
      <c r="F123" s="348"/>
    </row>
    <row r="124" spans="1:6" ht="53.45" customHeight="1">
      <c r="A124" s="295" t="s">
        <v>570</v>
      </c>
      <c r="B124" s="301" t="s">
        <v>571</v>
      </c>
      <c r="C124" s="299">
        <v>75538.92300000001</v>
      </c>
      <c r="D124" s="299">
        <v>74197.823000000004</v>
      </c>
      <c r="E124" s="294">
        <v>74095.100000000006</v>
      </c>
      <c r="F124" s="294">
        <v>102.72299999999814</v>
      </c>
    </row>
    <row r="125" spans="1:6" ht="66" customHeight="1">
      <c r="A125" s="160" t="s">
        <v>572</v>
      </c>
      <c r="B125" s="161" t="s">
        <v>552</v>
      </c>
      <c r="C125" s="162">
        <v>71348.323000000004</v>
      </c>
      <c r="D125" s="348">
        <v>70007.222999999998</v>
      </c>
      <c r="E125" s="348">
        <v>69904.5</v>
      </c>
      <c r="F125" s="348">
        <v>102.72299999999814</v>
      </c>
    </row>
    <row r="126" spans="1:6" ht="75.599999999999994" customHeight="1">
      <c r="A126" s="160" t="s">
        <v>641</v>
      </c>
      <c r="B126" s="161" t="s">
        <v>303</v>
      </c>
      <c r="C126" s="162">
        <v>4190.6000000000004</v>
      </c>
      <c r="D126" s="348">
        <v>4190.6000000000004</v>
      </c>
      <c r="E126" s="348">
        <v>4190.6000000000004</v>
      </c>
      <c r="F126" s="348">
        <v>0</v>
      </c>
    </row>
    <row r="127" spans="1:6" s="61" customFormat="1" ht="36.6" customHeight="1">
      <c r="A127" s="302"/>
      <c r="B127" s="303" t="s">
        <v>216</v>
      </c>
      <c r="C127" s="299">
        <v>799758.02799999993</v>
      </c>
      <c r="D127" s="299">
        <v>749149.60964000016</v>
      </c>
      <c r="E127" s="294">
        <v>720703.3</v>
      </c>
      <c r="F127" s="294">
        <v>28446.309640000109</v>
      </c>
    </row>
    <row r="129" spans="3:6">
      <c r="C129" s="68"/>
      <c r="D129" s="68"/>
      <c r="E129" s="68"/>
      <c r="F129" s="68"/>
    </row>
    <row r="130" spans="3:6">
      <c r="C130" s="68"/>
      <c r="D130" s="68"/>
      <c r="E130" s="68"/>
      <c r="F130" s="68"/>
    </row>
    <row r="131" spans="3:6">
      <c r="C131" s="68"/>
      <c r="D131" s="68"/>
      <c r="E131" s="68"/>
      <c r="F131" s="68"/>
    </row>
    <row r="132" spans="3:6">
      <c r="C132" s="68"/>
      <c r="D132" s="68"/>
      <c r="E132" s="68"/>
      <c r="F132" s="68"/>
    </row>
    <row r="133" spans="3:6">
      <c r="C133" s="68"/>
      <c r="D133" s="68"/>
      <c r="E133" s="68"/>
      <c r="F133" s="68"/>
    </row>
    <row r="134" spans="3:6">
      <c r="C134" s="68"/>
    </row>
    <row r="135" spans="3:6">
      <c r="C135" s="68"/>
    </row>
    <row r="136" spans="3:6">
      <c r="D136" s="68"/>
      <c r="E136" s="68"/>
    </row>
  </sheetData>
  <customSheetViews>
    <customSheetView guid="{85DC9BB0-28A9-4114-8FF0-A0FEF2049BAC}" zeroValues="0">
      <pane xSplit="2" ySplit="4" topLeftCell="C80" activePane="bottomRight" state="frozen"/>
      <selection pane="bottomRight" activeCell="D82" sqref="D82"/>
      <pageMargins left="0.47244094488188981" right="0.23622047244094491" top="0.39370078740157483" bottom="0.39370078740157483" header="0.19685039370078741" footer="0.19685039370078741"/>
      <pageSetup paperSize="9" scale="80" fitToHeight="7" orientation="portrait" r:id="rId1"/>
      <headerFooter alignWithMargins="0">
        <oddFooter>&amp;R&amp;P</oddFooter>
      </headerFooter>
    </customSheetView>
  </customSheetViews>
  <mergeCells count="11">
    <mergeCell ref="A89:A91"/>
    <mergeCell ref="B3:B4"/>
    <mergeCell ref="A6:A8"/>
    <mergeCell ref="A3:A4"/>
    <mergeCell ref="C3:F3"/>
    <mergeCell ref="A25:A26"/>
    <mergeCell ref="A1:F1"/>
    <mergeCell ref="A55:A56"/>
    <mergeCell ref="A70:A71"/>
    <mergeCell ref="A82:A83"/>
    <mergeCell ref="A84:A85"/>
  </mergeCells>
  <phoneticPr fontId="47" type="noConversion"/>
  <pageMargins left="0.47244094488188981" right="0.23622047244094491" top="0.39370078740157483" bottom="0.39370078740157483" header="0.19685039370078741" footer="0.19685039370078741"/>
  <pageSetup paperSize="9" scale="80" fitToHeight="7" orientation="portrait" r:id="rId2"/>
  <headerFooter alignWithMargins="0">
    <oddFooter>&amp;R&amp;P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5AA95-ADAC-47C0-8B7A-31502F967090}">
  <dimension ref="A1:I123"/>
  <sheetViews>
    <sheetView showZeros="0" tabSelected="1" view="pageBreakPreview" topLeftCell="A85" zoomScale="60" zoomScaleNormal="100" workbookViewId="0">
      <selection activeCell="A106" sqref="A106:IV106"/>
    </sheetView>
  </sheetViews>
  <sheetFormatPr defaultColWidth="26.28515625" defaultRowHeight="12.75"/>
  <cols>
    <col min="1" max="1" width="7.28515625" style="290" customWidth="1"/>
    <col min="2" max="2" width="59.7109375" style="291" customWidth="1"/>
    <col min="3" max="3" width="18.7109375" style="291" customWidth="1"/>
    <col min="4" max="4" width="19.140625" style="66" customWidth="1"/>
    <col min="5" max="5" width="19.28515625" style="66" customWidth="1"/>
    <col min="6" max="6" width="21" style="66" customWidth="1"/>
    <col min="7" max="7" width="19.28515625" style="66" customWidth="1"/>
    <col min="8" max="8" width="30.140625" style="66" customWidth="1"/>
    <col min="9" max="16384" width="26.28515625" style="66"/>
  </cols>
  <sheetData>
    <row r="1" spans="1:8" ht="32.25" customHeight="1">
      <c r="A1" s="450" t="s">
        <v>906</v>
      </c>
      <c r="B1" s="450"/>
      <c r="C1" s="450"/>
      <c r="D1" s="450"/>
      <c r="E1" s="450"/>
      <c r="F1" s="450"/>
      <c r="G1" s="450"/>
      <c r="H1" s="450"/>
    </row>
    <row r="2" spans="1:8" ht="18.75" hidden="1" customHeight="1">
      <c r="A2" s="274"/>
      <c r="B2" s="274"/>
      <c r="C2" s="274"/>
      <c r="D2" s="274"/>
      <c r="E2" s="274"/>
      <c r="F2" s="274"/>
      <c r="G2" s="274"/>
      <c r="H2" s="317" t="s">
        <v>15</v>
      </c>
    </row>
    <row r="3" spans="1:8" ht="18.75" customHeight="1">
      <c r="A3" s="274"/>
      <c r="B3" s="274"/>
      <c r="C3" s="274"/>
      <c r="D3" s="274"/>
      <c r="E3" s="274"/>
      <c r="F3" s="274"/>
      <c r="G3" s="364" t="s">
        <v>411</v>
      </c>
      <c r="H3" s="317"/>
    </row>
    <row r="4" spans="1:8" s="275" customFormat="1" ht="118.9" customHeight="1">
      <c r="A4" s="318" t="s">
        <v>701</v>
      </c>
      <c r="B4" s="319" t="s">
        <v>702</v>
      </c>
      <c r="C4" s="320" t="s">
        <v>703</v>
      </c>
      <c r="D4" s="321" t="s">
        <v>854</v>
      </c>
      <c r="E4" s="319" t="s">
        <v>855</v>
      </c>
      <c r="F4" s="319" t="s">
        <v>856</v>
      </c>
      <c r="G4" s="319" t="s">
        <v>857</v>
      </c>
      <c r="H4" s="319" t="s">
        <v>858</v>
      </c>
    </row>
    <row r="5" spans="1:8" s="184" customFormat="1" ht="18.75">
      <c r="A5" s="276"/>
      <c r="B5" s="277" t="s">
        <v>704</v>
      </c>
      <c r="C5" s="365">
        <f>C6+C8+C11+C13+C15+C18+C20+C22+C26+C34+C39+C43+C47+C51+C53+C55+C57+C59+C61+C64+C66+C69+C77+C79+C81+C83+C86+C91+C94+C97+C99+C101+C103+C105+C108+C110+C113+C118</f>
        <v>130455707</v>
      </c>
      <c r="D5" s="365">
        <f>D6+D8+D11+D13+D15+D18+D20+D22+D26+D34+D39+D43+D47+D51+D53+D55+D57+D59+D61+D64+D66+D69+D77+D79+D81+D83+D86+D91+D94+D97+D99+D101+D103+D105+D108+D110+D113+D118</f>
        <v>130325694.28999999</v>
      </c>
      <c r="E5" s="365">
        <f>E6+E8+E11+E13+E15+E18+E20+E22+E26+E34+E39+E43+E47+E51+E53+E55+E57+E59+E61+E64+E66+E69+E77+E79+E81+E83+E86+E91+E94+E97+E99+E101+E103+E105+E108+E110+E113+E118</f>
        <v>114106266.70999998</v>
      </c>
      <c r="F5" s="365">
        <f>F6+F8+F11+F13+F15+F18+F20+F22+F26+F34+F39+F43+F47+F51+F53+F55+F57+F59+F61+F64+F66+F69+F77+F79+F81+F83+F86+F91+F94+F97+F99+F101+F103+F105+F108+F110+F113+F118</f>
        <v>11451366.4</v>
      </c>
      <c r="G5" s="365">
        <f>G6+G8+G11+G13+G15+G18+G20+G22+G26+G34+G39+G43+G47+G51+G53+G55+G57+G59+G61+G64+G66+G69+G77+G79+G81+G83+G86+G91+G94+G97+G99+G101+G103+G105+G108+G110+G113+G118</f>
        <v>4768061.18</v>
      </c>
      <c r="H5" s="374"/>
    </row>
    <row r="6" spans="1:8" s="184" customFormat="1" ht="28.15" customHeight="1">
      <c r="A6" s="322" t="s">
        <v>705</v>
      </c>
      <c r="B6" s="278" t="s">
        <v>706</v>
      </c>
      <c r="C6" s="279">
        <v>450000</v>
      </c>
      <c r="D6" s="280">
        <v>450000</v>
      </c>
      <c r="E6" s="323">
        <f>E7</f>
        <v>450000</v>
      </c>
      <c r="F6" s="323">
        <f>F7</f>
        <v>0</v>
      </c>
      <c r="G6" s="323">
        <f>G7</f>
        <v>0</v>
      </c>
      <c r="H6" s="375"/>
    </row>
    <row r="7" spans="1:8" s="184" customFormat="1" ht="42.6" customHeight="1">
      <c r="A7" s="276"/>
      <c r="B7" s="281" t="s">
        <v>707</v>
      </c>
      <c r="C7" s="282">
        <v>450000</v>
      </c>
      <c r="D7" s="283">
        <v>450000</v>
      </c>
      <c r="E7" s="283">
        <v>450000</v>
      </c>
      <c r="F7" s="366"/>
      <c r="G7" s="366"/>
      <c r="H7" s="374"/>
    </row>
    <row r="8" spans="1:8" s="184" customFormat="1" ht="37.15" customHeight="1">
      <c r="A8" s="324">
        <v>2</v>
      </c>
      <c r="B8" s="278" t="s">
        <v>708</v>
      </c>
      <c r="C8" s="279">
        <v>9995000</v>
      </c>
      <c r="D8" s="280">
        <v>9995000</v>
      </c>
      <c r="E8" s="323">
        <f>E9+E10</f>
        <v>9995000</v>
      </c>
      <c r="F8" s="323"/>
      <c r="G8" s="323"/>
      <c r="H8" s="375"/>
    </row>
    <row r="9" spans="1:8" s="184" customFormat="1" ht="43.9" customHeight="1">
      <c r="A9" s="325"/>
      <c r="B9" s="281" t="s">
        <v>709</v>
      </c>
      <c r="C9" s="282">
        <v>9545000</v>
      </c>
      <c r="D9" s="283">
        <v>9545000</v>
      </c>
      <c r="E9" s="283">
        <v>9545000</v>
      </c>
      <c r="F9" s="366"/>
      <c r="G9" s="366"/>
      <c r="H9" s="374"/>
    </row>
    <row r="10" spans="1:8" s="184" customFormat="1" ht="40.15" customHeight="1">
      <c r="A10" s="325"/>
      <c r="B10" s="281" t="s">
        <v>707</v>
      </c>
      <c r="C10" s="282">
        <v>450000</v>
      </c>
      <c r="D10" s="283">
        <v>450000</v>
      </c>
      <c r="E10" s="283">
        <v>450000</v>
      </c>
      <c r="F10" s="366"/>
      <c r="G10" s="366"/>
      <c r="H10" s="374"/>
    </row>
    <row r="11" spans="1:8" s="184" customFormat="1" ht="38.450000000000003" customHeight="1">
      <c r="A11" s="324">
        <v>3</v>
      </c>
      <c r="B11" s="278" t="s">
        <v>710</v>
      </c>
      <c r="C11" s="279">
        <v>800000</v>
      </c>
      <c r="D11" s="280">
        <v>800000</v>
      </c>
      <c r="E11" s="323">
        <f>E12</f>
        <v>800000</v>
      </c>
      <c r="F11" s="323">
        <f>F12</f>
        <v>0</v>
      </c>
      <c r="G11" s="323">
        <f>G12</f>
        <v>0</v>
      </c>
      <c r="H11" s="375"/>
    </row>
    <row r="12" spans="1:8" s="184" customFormat="1" ht="61.9" customHeight="1">
      <c r="A12" s="325"/>
      <c r="B12" s="281" t="s">
        <v>707</v>
      </c>
      <c r="C12" s="282">
        <v>800000</v>
      </c>
      <c r="D12" s="283">
        <v>800000</v>
      </c>
      <c r="E12" s="283">
        <v>800000</v>
      </c>
      <c r="F12" s="366"/>
      <c r="G12" s="366"/>
      <c r="H12" s="374"/>
    </row>
    <row r="13" spans="1:8" s="184" customFormat="1" ht="37.9" customHeight="1">
      <c r="A13" s="324">
        <v>4</v>
      </c>
      <c r="B13" s="278" t="s">
        <v>711</v>
      </c>
      <c r="C13" s="279">
        <v>450000</v>
      </c>
      <c r="D13" s="280">
        <v>450000</v>
      </c>
      <c r="E13" s="323">
        <f>E14</f>
        <v>449975.5</v>
      </c>
      <c r="F13" s="323">
        <f>F14</f>
        <v>0</v>
      </c>
      <c r="G13" s="323">
        <f>G14</f>
        <v>24.5</v>
      </c>
      <c r="H13" s="375"/>
    </row>
    <row r="14" spans="1:8" s="184" customFormat="1" ht="44.45" customHeight="1">
      <c r="A14" s="325"/>
      <c r="B14" s="281" t="s">
        <v>707</v>
      </c>
      <c r="C14" s="282">
        <v>450000</v>
      </c>
      <c r="D14" s="283">
        <v>450000</v>
      </c>
      <c r="E14" s="326">
        <v>449975.5</v>
      </c>
      <c r="F14" s="326"/>
      <c r="G14" s="326">
        <v>24.5</v>
      </c>
      <c r="H14" s="374"/>
    </row>
    <row r="15" spans="1:8" s="184" customFormat="1" ht="36" customHeight="1">
      <c r="A15" s="322" t="s">
        <v>712</v>
      </c>
      <c r="B15" s="278" t="s">
        <v>713</v>
      </c>
      <c r="C15" s="279">
        <v>6350000</v>
      </c>
      <c r="D15" s="280">
        <v>6350000</v>
      </c>
      <c r="E15" s="280">
        <v>6350000</v>
      </c>
      <c r="F15" s="323"/>
      <c r="G15" s="323"/>
      <c r="H15" s="375"/>
    </row>
    <row r="16" spans="1:8" s="184" customFormat="1" ht="41.45" customHeight="1">
      <c r="A16" s="276"/>
      <c r="B16" s="285" t="s">
        <v>709</v>
      </c>
      <c r="C16" s="282">
        <v>5900000</v>
      </c>
      <c r="D16" s="283">
        <v>5900000</v>
      </c>
      <c r="E16" s="283">
        <v>5900000</v>
      </c>
      <c r="F16" s="366"/>
      <c r="G16" s="366"/>
      <c r="H16" s="374"/>
    </row>
    <row r="17" spans="1:8" s="184" customFormat="1" ht="42" customHeight="1">
      <c r="A17" s="276"/>
      <c r="B17" s="281" t="s">
        <v>707</v>
      </c>
      <c r="C17" s="282">
        <v>450000</v>
      </c>
      <c r="D17" s="283">
        <v>450000</v>
      </c>
      <c r="E17" s="283">
        <v>450000</v>
      </c>
      <c r="F17" s="366"/>
      <c r="G17" s="366"/>
      <c r="H17" s="374"/>
    </row>
    <row r="18" spans="1:8" s="184" customFormat="1" ht="39.6" customHeight="1">
      <c r="A18" s="322" t="s">
        <v>714</v>
      </c>
      <c r="B18" s="286" t="s">
        <v>715</v>
      </c>
      <c r="C18" s="279">
        <v>450000</v>
      </c>
      <c r="D18" s="280">
        <v>450000</v>
      </c>
      <c r="E18" s="323">
        <f>E19</f>
        <v>449999.4</v>
      </c>
      <c r="F18" s="323">
        <f>F19</f>
        <v>0</v>
      </c>
      <c r="G18" s="323">
        <f>G19</f>
        <v>0.6</v>
      </c>
      <c r="H18" s="375"/>
    </row>
    <row r="19" spans="1:8" s="184" customFormat="1" ht="50.45" customHeight="1">
      <c r="A19" s="276"/>
      <c r="B19" s="281" t="s">
        <v>707</v>
      </c>
      <c r="C19" s="282">
        <v>450000</v>
      </c>
      <c r="D19" s="283">
        <v>450000</v>
      </c>
      <c r="E19" s="282">
        <v>449999.4</v>
      </c>
      <c r="F19" s="282"/>
      <c r="G19" s="334">
        <v>0.6</v>
      </c>
      <c r="H19" s="374"/>
    </row>
    <row r="20" spans="1:8" s="184" customFormat="1" ht="45" customHeight="1">
      <c r="A20" s="322" t="s">
        <v>716</v>
      </c>
      <c r="B20" s="286" t="s">
        <v>717</v>
      </c>
      <c r="C20" s="279">
        <v>5000000</v>
      </c>
      <c r="D20" s="280">
        <v>5000000</v>
      </c>
      <c r="E20" s="323">
        <f>E21</f>
        <v>4979204.74</v>
      </c>
      <c r="F20" s="323">
        <f>F21</f>
        <v>0</v>
      </c>
      <c r="G20" s="323">
        <f>G21</f>
        <v>20795.259999999998</v>
      </c>
      <c r="H20" s="375"/>
    </row>
    <row r="21" spans="1:8" s="184" customFormat="1" ht="81.599999999999994" customHeight="1">
      <c r="A21" s="276"/>
      <c r="B21" s="281" t="s">
        <v>718</v>
      </c>
      <c r="C21" s="282">
        <v>5000000</v>
      </c>
      <c r="D21" s="283">
        <v>5000000</v>
      </c>
      <c r="E21" s="282">
        <v>4979204.74</v>
      </c>
      <c r="F21" s="327"/>
      <c r="G21" s="328">
        <v>20795.259999999998</v>
      </c>
      <c r="H21" s="376" t="s">
        <v>859</v>
      </c>
    </row>
    <row r="22" spans="1:8" s="184" customFormat="1" ht="45.6" customHeight="1">
      <c r="A22" s="322" t="s">
        <v>719</v>
      </c>
      <c r="B22" s="286" t="s">
        <v>720</v>
      </c>
      <c r="C22" s="279">
        <v>1677000</v>
      </c>
      <c r="D22" s="280">
        <v>1677000</v>
      </c>
      <c r="E22" s="323">
        <f>E23+E24+E25</f>
        <v>1316949.6000000001</v>
      </c>
      <c r="F22" s="323">
        <f>F23+F24+F25</f>
        <v>160050.4</v>
      </c>
      <c r="G22" s="323">
        <f>G23+G24+G25</f>
        <v>200000</v>
      </c>
      <c r="H22" s="375"/>
    </row>
    <row r="23" spans="1:8" s="184" customFormat="1" ht="73.900000000000006" customHeight="1">
      <c r="A23" s="276"/>
      <c r="B23" s="281" t="s">
        <v>721</v>
      </c>
      <c r="C23" s="282">
        <v>677000</v>
      </c>
      <c r="D23" s="283">
        <v>677000</v>
      </c>
      <c r="E23" s="283">
        <v>677000</v>
      </c>
      <c r="F23" s="366"/>
      <c r="G23" s="366"/>
      <c r="H23" s="374"/>
    </row>
    <row r="24" spans="1:8" s="184" customFormat="1" ht="124.9" customHeight="1">
      <c r="A24" s="276"/>
      <c r="B24" s="281" t="s">
        <v>782</v>
      </c>
      <c r="C24" s="282">
        <v>200000</v>
      </c>
      <c r="D24" s="283">
        <v>200000</v>
      </c>
      <c r="E24" s="283"/>
      <c r="F24" s="341">
        <v>0</v>
      </c>
      <c r="G24" s="283">
        <v>200000</v>
      </c>
      <c r="H24" s="330" t="s">
        <v>860</v>
      </c>
    </row>
    <row r="25" spans="1:8" s="184" customFormat="1" ht="82.9" customHeight="1">
      <c r="A25" s="276"/>
      <c r="B25" s="281" t="s">
        <v>861</v>
      </c>
      <c r="C25" s="282">
        <v>800000</v>
      </c>
      <c r="D25" s="283">
        <v>800000</v>
      </c>
      <c r="E25" s="332">
        <v>639949.6</v>
      </c>
      <c r="F25" s="282">
        <v>160050.4</v>
      </c>
      <c r="G25" s="341"/>
      <c r="H25" s="377" t="s">
        <v>862</v>
      </c>
    </row>
    <row r="26" spans="1:8" s="184" customFormat="1" ht="41.45" customHeight="1">
      <c r="A26" s="322" t="s">
        <v>722</v>
      </c>
      <c r="B26" s="286" t="s">
        <v>723</v>
      </c>
      <c r="C26" s="279">
        <v>6959281</v>
      </c>
      <c r="D26" s="280">
        <v>6959281</v>
      </c>
      <c r="E26" s="323">
        <f>E27+E28+E29+E30+E31+E32+E33</f>
        <v>5498258.2999999989</v>
      </c>
      <c r="F26" s="323">
        <f>F27+F28+F29+F30+F31+F32+F33</f>
        <v>0</v>
      </c>
      <c r="G26" s="323">
        <f>G27+G28+G29+G30+G31+G32+G33</f>
        <v>1461022.7</v>
      </c>
      <c r="H26" s="375"/>
    </row>
    <row r="27" spans="1:8" s="184" customFormat="1" ht="73.150000000000006" customHeight="1">
      <c r="A27" s="276"/>
      <c r="B27" s="281" t="s">
        <v>724</v>
      </c>
      <c r="C27" s="282">
        <v>1000000</v>
      </c>
      <c r="D27" s="283">
        <v>1000000</v>
      </c>
      <c r="E27" s="282">
        <v>999900</v>
      </c>
      <c r="F27" s="282"/>
      <c r="G27" s="329">
        <f>SUM(D27-E27)</f>
        <v>100</v>
      </c>
      <c r="H27" s="330" t="s">
        <v>863</v>
      </c>
    </row>
    <row r="28" spans="1:8" s="184" customFormat="1" ht="151.9" customHeight="1">
      <c r="A28" s="276"/>
      <c r="B28" s="330" t="s">
        <v>864</v>
      </c>
      <c r="C28" s="282">
        <v>1454110</v>
      </c>
      <c r="D28" s="283">
        <v>1454110</v>
      </c>
      <c r="E28" s="329">
        <v>1454109.68</v>
      </c>
      <c r="F28" s="329"/>
      <c r="G28" s="329">
        <f t="shared" ref="G28:G33" si="0">SUM(D28-E28)</f>
        <v>0.32000000006519258</v>
      </c>
      <c r="H28" s="330" t="s">
        <v>865</v>
      </c>
    </row>
    <row r="29" spans="1:8" s="184" customFormat="1" ht="127.15" customHeight="1">
      <c r="A29" s="276"/>
      <c r="B29" s="330" t="s">
        <v>866</v>
      </c>
      <c r="C29" s="282">
        <v>771980</v>
      </c>
      <c r="D29" s="283">
        <v>771980</v>
      </c>
      <c r="E29" s="329">
        <v>564653.96</v>
      </c>
      <c r="F29" s="329"/>
      <c r="G29" s="329">
        <f t="shared" si="0"/>
        <v>207326.04000000004</v>
      </c>
      <c r="H29" s="330" t="s">
        <v>865</v>
      </c>
    </row>
    <row r="30" spans="1:8" s="184" customFormat="1" ht="115.9" customHeight="1">
      <c r="A30" s="276"/>
      <c r="B30" s="330" t="s">
        <v>867</v>
      </c>
      <c r="C30" s="282">
        <v>929964</v>
      </c>
      <c r="D30" s="283">
        <v>929964</v>
      </c>
      <c r="E30" s="334">
        <v>852465.85</v>
      </c>
      <c r="F30" s="334"/>
      <c r="G30" s="329">
        <f t="shared" si="0"/>
        <v>77498.150000000023</v>
      </c>
      <c r="H30" s="330" t="s">
        <v>865</v>
      </c>
    </row>
    <row r="31" spans="1:8" s="184" customFormat="1" ht="130.15" customHeight="1">
      <c r="A31" s="276"/>
      <c r="B31" s="330" t="s">
        <v>868</v>
      </c>
      <c r="C31" s="282">
        <v>435553</v>
      </c>
      <c r="D31" s="283">
        <v>435553</v>
      </c>
      <c r="E31" s="334">
        <v>383491.08</v>
      </c>
      <c r="F31" s="334"/>
      <c r="G31" s="329">
        <f t="shared" si="0"/>
        <v>52061.919999999984</v>
      </c>
      <c r="H31" s="330" t="s">
        <v>865</v>
      </c>
    </row>
    <row r="32" spans="1:8" s="184" customFormat="1" ht="120" customHeight="1">
      <c r="A32" s="276"/>
      <c r="B32" s="330" t="s">
        <v>869</v>
      </c>
      <c r="C32" s="282">
        <v>482924</v>
      </c>
      <c r="D32" s="283">
        <v>482924</v>
      </c>
      <c r="E32" s="334">
        <v>443675.55</v>
      </c>
      <c r="F32" s="334"/>
      <c r="G32" s="329">
        <f t="shared" si="0"/>
        <v>39248.450000000012</v>
      </c>
      <c r="H32" s="330" t="s">
        <v>865</v>
      </c>
    </row>
    <row r="33" spans="1:8" s="184" customFormat="1" ht="133.15" customHeight="1">
      <c r="A33" s="276"/>
      <c r="B33" s="330" t="s">
        <v>870</v>
      </c>
      <c r="C33" s="282">
        <v>1884750</v>
      </c>
      <c r="D33" s="283">
        <v>1884750</v>
      </c>
      <c r="E33" s="329">
        <v>799962.18</v>
      </c>
      <c r="F33" s="329"/>
      <c r="G33" s="329">
        <f t="shared" si="0"/>
        <v>1084787.8199999998</v>
      </c>
      <c r="H33" s="330" t="s">
        <v>871</v>
      </c>
    </row>
    <row r="34" spans="1:8" s="184" customFormat="1" ht="49.15" customHeight="1">
      <c r="A34" s="322" t="s">
        <v>725</v>
      </c>
      <c r="B34" s="286" t="s">
        <v>726</v>
      </c>
      <c r="C34" s="279">
        <v>18000000</v>
      </c>
      <c r="D34" s="280">
        <v>18000000</v>
      </c>
      <c r="E34" s="323">
        <f>E35+E36+E37+E38</f>
        <v>16499599.02</v>
      </c>
      <c r="F34" s="323">
        <f>F35+F36+F37+F38</f>
        <v>1500000</v>
      </c>
      <c r="G34" s="323">
        <f>G35+G36+G37+G38</f>
        <v>400.97999999998137</v>
      </c>
      <c r="H34" s="375"/>
    </row>
    <row r="35" spans="1:8" s="184" customFormat="1" ht="106.15" customHeight="1">
      <c r="A35" s="276"/>
      <c r="B35" s="281" t="s">
        <v>727</v>
      </c>
      <c r="C35" s="282">
        <v>12000000</v>
      </c>
      <c r="D35" s="283">
        <v>12000000</v>
      </c>
      <c r="E35" s="283">
        <v>12000000</v>
      </c>
      <c r="F35" s="366"/>
      <c r="G35" s="366"/>
      <c r="H35" s="374"/>
    </row>
    <row r="36" spans="1:8" s="184" customFormat="1" ht="79.900000000000006" customHeight="1">
      <c r="A36" s="276"/>
      <c r="B36" s="281" t="s">
        <v>728</v>
      </c>
      <c r="C36" s="282">
        <v>4000000</v>
      </c>
      <c r="D36" s="283">
        <v>4000000</v>
      </c>
      <c r="E36" s="334">
        <v>3999599.02</v>
      </c>
      <c r="F36" s="334"/>
      <c r="G36" s="334">
        <v>400.97999999998137</v>
      </c>
      <c r="H36" s="376" t="s">
        <v>872</v>
      </c>
    </row>
    <row r="37" spans="1:8" s="184" customFormat="1" ht="42.6" customHeight="1">
      <c r="A37" s="276"/>
      <c r="B37" s="330" t="s">
        <v>938</v>
      </c>
      <c r="C37" s="282">
        <v>1500000</v>
      </c>
      <c r="D37" s="283">
        <v>1500000</v>
      </c>
      <c r="E37" s="366"/>
      <c r="F37" s="282">
        <v>1500000</v>
      </c>
      <c r="G37" s="334"/>
      <c r="H37" s="376"/>
    </row>
    <row r="38" spans="1:8" s="184" customFormat="1" ht="72" customHeight="1">
      <c r="A38" s="276"/>
      <c r="B38" s="330" t="s">
        <v>939</v>
      </c>
      <c r="C38" s="282">
        <v>500000</v>
      </c>
      <c r="D38" s="283">
        <v>500000</v>
      </c>
      <c r="E38" s="283">
        <v>500000</v>
      </c>
      <c r="F38" s="366"/>
      <c r="G38" s="366"/>
      <c r="H38" s="374"/>
    </row>
    <row r="39" spans="1:8" ht="57.6" customHeight="1">
      <c r="A39" s="284">
        <v>11</v>
      </c>
      <c r="B39" s="287" t="s">
        <v>783</v>
      </c>
      <c r="C39" s="279">
        <v>7352000</v>
      </c>
      <c r="D39" s="323">
        <v>7352000</v>
      </c>
      <c r="E39" s="323">
        <f>E40+E41+E42</f>
        <v>1963000</v>
      </c>
      <c r="F39" s="323">
        <f>F40+F41+F42</f>
        <v>5352000</v>
      </c>
      <c r="G39" s="323">
        <f>G40+G41+G42</f>
        <v>37000</v>
      </c>
      <c r="H39" s="378"/>
    </row>
    <row r="40" spans="1:8" ht="128.44999999999999" customHeight="1">
      <c r="A40" s="331"/>
      <c r="B40" s="281" t="s">
        <v>729</v>
      </c>
      <c r="C40" s="282">
        <v>1000000</v>
      </c>
      <c r="D40" s="326">
        <v>1000000</v>
      </c>
      <c r="E40" s="334">
        <v>963000</v>
      </c>
      <c r="F40" s="334"/>
      <c r="G40" s="334">
        <v>37000</v>
      </c>
      <c r="H40" s="330" t="s">
        <v>873</v>
      </c>
    </row>
    <row r="41" spans="1:8" ht="58.9" customHeight="1">
      <c r="A41" s="331"/>
      <c r="B41" s="288" t="s">
        <v>730</v>
      </c>
      <c r="C41" s="282">
        <v>1000000</v>
      </c>
      <c r="D41" s="326">
        <v>1000000</v>
      </c>
      <c r="E41" s="334">
        <v>1000000</v>
      </c>
      <c r="F41" s="334">
        <v>0</v>
      </c>
      <c r="G41" s="334">
        <v>0</v>
      </c>
      <c r="H41" s="330"/>
    </row>
    <row r="42" spans="1:8" ht="162" customHeight="1">
      <c r="A42" s="331"/>
      <c r="B42" s="281" t="s">
        <v>784</v>
      </c>
      <c r="C42" s="282">
        <v>5352000</v>
      </c>
      <c r="D42" s="326">
        <v>5352000</v>
      </c>
      <c r="E42" s="334" t="s">
        <v>874</v>
      </c>
      <c r="F42" s="334">
        <v>5352000</v>
      </c>
      <c r="G42" s="334"/>
      <c r="H42" s="377" t="s">
        <v>875</v>
      </c>
    </row>
    <row r="43" spans="1:8" ht="48.6" customHeight="1">
      <c r="A43" s="284">
        <v>12</v>
      </c>
      <c r="B43" s="286" t="s">
        <v>731</v>
      </c>
      <c r="C43" s="279">
        <v>4800000</v>
      </c>
      <c r="D43" s="323">
        <v>4799556.66</v>
      </c>
      <c r="E43" s="323">
        <f>E44+E45+E46</f>
        <v>4797780.66</v>
      </c>
      <c r="F43" s="323">
        <f>F44+F45+F46</f>
        <v>0</v>
      </c>
      <c r="G43" s="323">
        <f>G44+G45+G46</f>
        <v>1776</v>
      </c>
      <c r="H43" s="378"/>
    </row>
    <row r="44" spans="1:8" ht="90" customHeight="1">
      <c r="A44" s="331"/>
      <c r="B44" s="281" t="s">
        <v>732</v>
      </c>
      <c r="C44" s="282">
        <v>4000000</v>
      </c>
      <c r="D44" s="326">
        <v>4000000</v>
      </c>
      <c r="E44" s="332">
        <v>3998433</v>
      </c>
      <c r="F44" s="332"/>
      <c r="G44" s="332">
        <v>1567</v>
      </c>
      <c r="H44" s="379"/>
    </row>
    <row r="45" spans="1:8" ht="79.900000000000006" customHeight="1">
      <c r="A45" s="331"/>
      <c r="B45" s="281" t="s">
        <v>733</v>
      </c>
      <c r="C45" s="282">
        <v>450000</v>
      </c>
      <c r="D45" s="326">
        <v>450000</v>
      </c>
      <c r="E45" s="332">
        <v>449791</v>
      </c>
      <c r="F45" s="332"/>
      <c r="G45" s="332">
        <v>209</v>
      </c>
      <c r="H45" s="379"/>
    </row>
    <row r="46" spans="1:8" ht="51.6" customHeight="1">
      <c r="A46" s="331"/>
      <c r="B46" s="281" t="s">
        <v>734</v>
      </c>
      <c r="C46" s="282">
        <v>350000</v>
      </c>
      <c r="D46" s="326">
        <v>349556.66</v>
      </c>
      <c r="E46" s="283">
        <v>349556.66</v>
      </c>
      <c r="F46" s="283"/>
      <c r="G46" s="283"/>
      <c r="H46" s="379"/>
    </row>
    <row r="47" spans="1:8" ht="37.15" customHeight="1">
      <c r="A47" s="284">
        <v>13</v>
      </c>
      <c r="B47" s="286" t="s">
        <v>735</v>
      </c>
      <c r="C47" s="279">
        <v>9800000</v>
      </c>
      <c r="D47" s="323">
        <v>9800000</v>
      </c>
      <c r="E47" s="323">
        <f>E48+E49+E50</f>
        <v>9060684</v>
      </c>
      <c r="F47" s="323">
        <f>F48+F49+F50</f>
        <v>739316</v>
      </c>
      <c r="G47" s="323">
        <f>G48+G49+G50</f>
        <v>0</v>
      </c>
      <c r="H47" s="378"/>
    </row>
    <row r="48" spans="1:8" ht="88.15" customHeight="1">
      <c r="A48" s="325"/>
      <c r="B48" s="281" t="s">
        <v>736</v>
      </c>
      <c r="C48" s="282">
        <v>8000000</v>
      </c>
      <c r="D48" s="326">
        <v>8000000</v>
      </c>
      <c r="E48" s="282">
        <v>7260684</v>
      </c>
      <c r="F48" s="282">
        <v>739316</v>
      </c>
      <c r="G48" s="334"/>
      <c r="H48" s="376" t="s">
        <v>876</v>
      </c>
    </row>
    <row r="49" spans="1:8" ht="82.15" customHeight="1">
      <c r="A49" s="325"/>
      <c r="B49" s="281" t="s">
        <v>737</v>
      </c>
      <c r="C49" s="282">
        <v>600000</v>
      </c>
      <c r="D49" s="326">
        <v>600000</v>
      </c>
      <c r="E49" s="326">
        <v>600000</v>
      </c>
      <c r="F49" s="367"/>
      <c r="G49" s="367"/>
      <c r="H49" s="379"/>
    </row>
    <row r="50" spans="1:8" ht="74.45" customHeight="1">
      <c r="A50" s="325"/>
      <c r="B50" s="281" t="s">
        <v>785</v>
      </c>
      <c r="C50" s="282">
        <v>1200000</v>
      </c>
      <c r="D50" s="326">
        <v>1200000</v>
      </c>
      <c r="E50" s="326">
        <v>1200000</v>
      </c>
      <c r="F50" s="367"/>
      <c r="G50" s="367"/>
      <c r="H50" s="379"/>
    </row>
    <row r="51" spans="1:8" ht="39.6" customHeight="1">
      <c r="A51" s="284">
        <v>14</v>
      </c>
      <c r="B51" s="289" t="s">
        <v>786</v>
      </c>
      <c r="C51" s="279">
        <v>1000000</v>
      </c>
      <c r="D51" s="323">
        <v>1000000</v>
      </c>
      <c r="E51" s="323">
        <f>E52</f>
        <v>1000000</v>
      </c>
      <c r="F51" s="323">
        <f>F52</f>
        <v>0</v>
      </c>
      <c r="G51" s="368"/>
      <c r="H51" s="378"/>
    </row>
    <row r="52" spans="1:8" ht="70.5" customHeight="1">
      <c r="A52" s="325"/>
      <c r="B52" s="330" t="s">
        <v>738</v>
      </c>
      <c r="C52" s="282">
        <v>1000000</v>
      </c>
      <c r="D52" s="326">
        <v>1000000</v>
      </c>
      <c r="E52" s="326">
        <v>1000000</v>
      </c>
      <c r="F52" s="326"/>
      <c r="G52" s="367"/>
      <c r="H52" s="379"/>
    </row>
    <row r="53" spans="1:8" ht="37.5" customHeight="1">
      <c r="A53" s="333">
        <v>15</v>
      </c>
      <c r="B53" s="289" t="s">
        <v>877</v>
      </c>
      <c r="C53" s="279">
        <v>400000</v>
      </c>
      <c r="D53" s="323">
        <v>400000</v>
      </c>
      <c r="E53" s="323">
        <f>E54</f>
        <v>400000</v>
      </c>
      <c r="F53" s="368"/>
      <c r="G53" s="368"/>
      <c r="H53" s="378"/>
    </row>
    <row r="54" spans="1:8" ht="114" customHeight="1">
      <c r="A54" s="325"/>
      <c r="B54" s="330" t="s">
        <v>878</v>
      </c>
      <c r="C54" s="282">
        <v>400000</v>
      </c>
      <c r="D54" s="326">
        <v>400000</v>
      </c>
      <c r="E54" s="326">
        <v>400000</v>
      </c>
      <c r="F54" s="367"/>
      <c r="G54" s="367"/>
      <c r="H54" s="379"/>
    </row>
    <row r="55" spans="1:8" ht="37.15" customHeight="1">
      <c r="A55" s="284">
        <v>16</v>
      </c>
      <c r="B55" s="286" t="s">
        <v>739</v>
      </c>
      <c r="C55" s="279">
        <v>2000000</v>
      </c>
      <c r="D55" s="323">
        <v>2000000</v>
      </c>
      <c r="E55" s="323">
        <f>E56</f>
        <v>1900604.4</v>
      </c>
      <c r="F55" s="323">
        <f>F56</f>
        <v>0</v>
      </c>
      <c r="G55" s="323">
        <f>G56</f>
        <v>99395.6</v>
      </c>
      <c r="H55" s="378"/>
    </row>
    <row r="56" spans="1:8" ht="93" customHeight="1">
      <c r="A56" s="325"/>
      <c r="B56" s="281" t="s">
        <v>740</v>
      </c>
      <c r="C56" s="282">
        <v>2000000</v>
      </c>
      <c r="D56" s="326">
        <v>2000000</v>
      </c>
      <c r="E56" s="334">
        <v>1900604.4</v>
      </c>
      <c r="F56" s="334"/>
      <c r="G56" s="334">
        <v>99395.6</v>
      </c>
      <c r="H56" s="376" t="s">
        <v>879</v>
      </c>
    </row>
    <row r="57" spans="1:8" ht="43.9" customHeight="1">
      <c r="A57" s="333">
        <v>17</v>
      </c>
      <c r="B57" s="286" t="s">
        <v>787</v>
      </c>
      <c r="C57" s="279">
        <v>200000</v>
      </c>
      <c r="D57" s="323">
        <v>110500</v>
      </c>
      <c r="E57" s="323">
        <f>E58</f>
        <v>110500</v>
      </c>
      <c r="F57" s="368"/>
      <c r="G57" s="368"/>
      <c r="H57" s="378"/>
    </row>
    <row r="58" spans="1:8" ht="72" customHeight="1">
      <c r="A58" s="325"/>
      <c r="B58" s="281" t="s">
        <v>940</v>
      </c>
      <c r="C58" s="282">
        <v>200000</v>
      </c>
      <c r="D58" s="326">
        <v>110500</v>
      </c>
      <c r="E58" s="326">
        <v>110500</v>
      </c>
      <c r="F58" s="367"/>
      <c r="G58" s="367"/>
      <c r="H58" s="379"/>
    </row>
    <row r="59" spans="1:8" ht="40.9" customHeight="1">
      <c r="A59" s="284">
        <v>18</v>
      </c>
      <c r="B59" s="286" t="s">
        <v>741</v>
      </c>
      <c r="C59" s="279">
        <v>2000000</v>
      </c>
      <c r="D59" s="323">
        <v>2000000</v>
      </c>
      <c r="E59" s="323">
        <f>E60</f>
        <v>2000000</v>
      </c>
      <c r="F59" s="323">
        <f>F60</f>
        <v>0</v>
      </c>
      <c r="G59" s="323">
        <f>G60</f>
        <v>0</v>
      </c>
      <c r="H59" s="378"/>
    </row>
    <row r="60" spans="1:8" ht="59.45" customHeight="1">
      <c r="A60" s="325"/>
      <c r="B60" s="281" t="s">
        <v>742</v>
      </c>
      <c r="C60" s="282">
        <v>2000000</v>
      </c>
      <c r="D60" s="326">
        <v>2000000</v>
      </c>
      <c r="E60" s="326">
        <v>2000000</v>
      </c>
      <c r="F60" s="367"/>
      <c r="G60" s="367"/>
      <c r="H60" s="379"/>
    </row>
    <row r="61" spans="1:8" ht="36.75" customHeight="1">
      <c r="A61" s="284">
        <v>19</v>
      </c>
      <c r="B61" s="286" t="s">
        <v>743</v>
      </c>
      <c r="C61" s="279">
        <v>4400000</v>
      </c>
      <c r="D61" s="323">
        <v>4400000</v>
      </c>
      <c r="E61" s="323">
        <f>E62+E63</f>
        <v>4399980</v>
      </c>
      <c r="F61" s="323">
        <f>F62+F63</f>
        <v>0</v>
      </c>
      <c r="G61" s="323">
        <f>G62+G63</f>
        <v>20</v>
      </c>
      <c r="H61" s="378"/>
    </row>
    <row r="62" spans="1:8" ht="88.9" customHeight="1">
      <c r="A62" s="325"/>
      <c r="B62" s="281" t="s">
        <v>744</v>
      </c>
      <c r="C62" s="282">
        <v>4000000</v>
      </c>
      <c r="D62" s="326">
        <v>4000000</v>
      </c>
      <c r="E62" s="334">
        <v>3999980</v>
      </c>
      <c r="F62" s="334"/>
      <c r="G62" s="334">
        <v>20</v>
      </c>
      <c r="H62" s="376" t="s">
        <v>880</v>
      </c>
    </row>
    <row r="63" spans="1:8" ht="95.45" customHeight="1">
      <c r="A63" s="325"/>
      <c r="B63" s="281" t="s">
        <v>881</v>
      </c>
      <c r="C63" s="282">
        <v>400000</v>
      </c>
      <c r="D63" s="326">
        <v>400000</v>
      </c>
      <c r="E63" s="282">
        <v>400000</v>
      </c>
      <c r="F63" s="282"/>
      <c r="G63" s="334"/>
      <c r="H63" s="376"/>
    </row>
    <row r="64" spans="1:8" ht="40.9" customHeight="1">
      <c r="A64" s="333">
        <v>20</v>
      </c>
      <c r="B64" s="289" t="s">
        <v>788</v>
      </c>
      <c r="C64" s="279">
        <v>198000</v>
      </c>
      <c r="D64" s="323">
        <v>183420</v>
      </c>
      <c r="E64" s="323">
        <f>E65</f>
        <v>183420</v>
      </c>
      <c r="F64" s="323"/>
      <c r="G64" s="323"/>
      <c r="H64" s="375"/>
    </row>
    <row r="65" spans="1:8" ht="63.6" customHeight="1">
      <c r="A65" s="325"/>
      <c r="B65" s="340" t="s">
        <v>789</v>
      </c>
      <c r="C65" s="282">
        <v>198000</v>
      </c>
      <c r="D65" s="326">
        <v>183420</v>
      </c>
      <c r="E65" s="282">
        <v>183420</v>
      </c>
      <c r="F65" s="282">
        <v>0</v>
      </c>
      <c r="G65" s="334">
        <v>0</v>
      </c>
      <c r="H65" s="376" t="s">
        <v>882</v>
      </c>
    </row>
    <row r="66" spans="1:8" ht="46.15" customHeight="1">
      <c r="A66" s="333">
        <v>21</v>
      </c>
      <c r="B66" s="278" t="s">
        <v>790</v>
      </c>
      <c r="C66" s="279">
        <v>5700000</v>
      </c>
      <c r="D66" s="323">
        <v>5700000</v>
      </c>
      <c r="E66" s="323">
        <f>E67+E68</f>
        <v>5699908.3799999999</v>
      </c>
      <c r="F66" s="323">
        <f>F67+F68</f>
        <v>0</v>
      </c>
      <c r="G66" s="323">
        <f>G67+G68</f>
        <v>91.62</v>
      </c>
      <c r="H66" s="378"/>
    </row>
    <row r="67" spans="1:8" ht="87.6" customHeight="1">
      <c r="A67" s="325"/>
      <c r="B67" s="285" t="s">
        <v>745</v>
      </c>
      <c r="C67" s="282">
        <v>1700000</v>
      </c>
      <c r="D67" s="326">
        <v>1700000</v>
      </c>
      <c r="E67" s="334">
        <v>1700000</v>
      </c>
      <c r="F67" s="334"/>
      <c r="G67" s="334"/>
      <c r="H67" s="376"/>
    </row>
    <row r="68" spans="1:8" ht="54.6" customHeight="1">
      <c r="A68" s="325"/>
      <c r="B68" s="281" t="s">
        <v>791</v>
      </c>
      <c r="C68" s="282">
        <v>4000000</v>
      </c>
      <c r="D68" s="326">
        <v>4000000</v>
      </c>
      <c r="E68" s="282">
        <v>3999908.38</v>
      </c>
      <c r="F68" s="282"/>
      <c r="G68" s="334">
        <v>91.62</v>
      </c>
      <c r="H68" s="376" t="s">
        <v>883</v>
      </c>
    </row>
    <row r="69" spans="1:8" ht="39" customHeight="1">
      <c r="A69" s="284">
        <v>22</v>
      </c>
      <c r="B69" s="289" t="s">
        <v>746</v>
      </c>
      <c r="C69" s="279">
        <v>9890000</v>
      </c>
      <c r="D69" s="323">
        <v>9890000</v>
      </c>
      <c r="E69" s="323">
        <f>E70+E71+E72+E73+E74+E75+E76</f>
        <v>9616309.839999998</v>
      </c>
      <c r="F69" s="323">
        <f>F70+F71+F72+F73+F74+F75+F76</f>
        <v>0</v>
      </c>
      <c r="G69" s="323">
        <f>G70+G71+G72+G73+G74+G75+G76</f>
        <v>273690.16000000003</v>
      </c>
      <c r="H69" s="378"/>
    </row>
    <row r="70" spans="1:8" ht="110.45" customHeight="1">
      <c r="A70" s="325"/>
      <c r="B70" s="330" t="s">
        <v>747</v>
      </c>
      <c r="C70" s="282">
        <v>1500000</v>
      </c>
      <c r="D70" s="326">
        <v>1500000</v>
      </c>
      <c r="E70" s="369">
        <f>D70-G70</f>
        <v>1443588.84</v>
      </c>
      <c r="F70" s="369"/>
      <c r="G70" s="370">
        <v>56411.16</v>
      </c>
      <c r="H70" s="380" t="s">
        <v>884</v>
      </c>
    </row>
    <row r="71" spans="1:8" ht="75.599999999999994" customHeight="1">
      <c r="A71" s="325"/>
      <c r="B71" s="281" t="s">
        <v>748</v>
      </c>
      <c r="C71" s="282">
        <v>1000000</v>
      </c>
      <c r="D71" s="326">
        <v>1000000</v>
      </c>
      <c r="E71" s="369">
        <v>1000000</v>
      </c>
      <c r="F71" s="371"/>
      <c r="G71" s="372"/>
      <c r="H71" s="376"/>
    </row>
    <row r="72" spans="1:8" ht="56.25">
      <c r="A72" s="325"/>
      <c r="B72" s="281" t="s">
        <v>749</v>
      </c>
      <c r="C72" s="282">
        <v>4000000</v>
      </c>
      <c r="D72" s="326">
        <v>4000000</v>
      </c>
      <c r="E72" s="369">
        <f>D72-G72</f>
        <v>3983107.19</v>
      </c>
      <c r="F72" s="369"/>
      <c r="G72" s="369">
        <v>16892.810000000001</v>
      </c>
      <c r="H72" s="380" t="s">
        <v>884</v>
      </c>
    </row>
    <row r="73" spans="1:8" ht="103.15" customHeight="1">
      <c r="A73" s="325"/>
      <c r="B73" s="281" t="s">
        <v>792</v>
      </c>
      <c r="C73" s="282">
        <v>990000</v>
      </c>
      <c r="D73" s="326">
        <v>990000</v>
      </c>
      <c r="E73" s="369">
        <f>D73-G73</f>
        <v>960230.67</v>
      </c>
      <c r="F73" s="369"/>
      <c r="G73" s="370">
        <v>29769.33</v>
      </c>
      <c r="H73" s="380" t="s">
        <v>884</v>
      </c>
    </row>
    <row r="74" spans="1:8" ht="61.9" customHeight="1">
      <c r="A74" s="325"/>
      <c r="B74" s="281" t="s">
        <v>885</v>
      </c>
      <c r="C74" s="282">
        <v>850000</v>
      </c>
      <c r="D74" s="326">
        <v>850000</v>
      </c>
      <c r="E74" s="370">
        <f>D74-G74</f>
        <v>828110.27</v>
      </c>
      <c r="F74" s="370"/>
      <c r="G74" s="370">
        <v>21889.73</v>
      </c>
      <c r="H74" s="380" t="s">
        <v>884</v>
      </c>
    </row>
    <row r="75" spans="1:8" ht="64.900000000000006" customHeight="1">
      <c r="A75" s="325"/>
      <c r="B75" s="281" t="s">
        <v>886</v>
      </c>
      <c r="C75" s="282">
        <v>950000</v>
      </c>
      <c r="D75" s="326">
        <v>950000</v>
      </c>
      <c r="E75" s="369">
        <v>930615</v>
      </c>
      <c r="F75" s="369"/>
      <c r="G75" s="370">
        <f>D75-E75</f>
        <v>19385</v>
      </c>
      <c r="H75" s="380" t="s">
        <v>884</v>
      </c>
    </row>
    <row r="76" spans="1:8" ht="68.45" customHeight="1">
      <c r="A76" s="325"/>
      <c r="B76" s="281" t="s">
        <v>887</v>
      </c>
      <c r="C76" s="282">
        <v>600000</v>
      </c>
      <c r="D76" s="326">
        <v>600000</v>
      </c>
      <c r="E76" s="369">
        <f>D76-G76</f>
        <v>470657.87</v>
      </c>
      <c r="F76" s="369"/>
      <c r="G76" s="373">
        <v>129342.13</v>
      </c>
      <c r="H76" s="380" t="s">
        <v>884</v>
      </c>
    </row>
    <row r="77" spans="1:8" ht="38.450000000000003" customHeight="1">
      <c r="A77" s="333">
        <v>23</v>
      </c>
      <c r="B77" s="286" t="s">
        <v>793</v>
      </c>
      <c r="C77" s="279">
        <v>400000</v>
      </c>
      <c r="D77" s="323">
        <v>400000</v>
      </c>
      <c r="E77" s="323">
        <f>E78</f>
        <v>400000</v>
      </c>
      <c r="F77" s="323">
        <f>F78</f>
        <v>0</v>
      </c>
      <c r="G77" s="323">
        <f>G78</f>
        <v>0</v>
      </c>
      <c r="H77" s="378"/>
    </row>
    <row r="78" spans="1:8" ht="65.45" customHeight="1">
      <c r="A78" s="325"/>
      <c r="B78" s="330" t="s">
        <v>794</v>
      </c>
      <c r="C78" s="282">
        <v>400000</v>
      </c>
      <c r="D78" s="326">
        <v>400000</v>
      </c>
      <c r="E78" s="326">
        <v>400000</v>
      </c>
      <c r="F78" s="367"/>
      <c r="G78" s="367"/>
      <c r="H78" s="379"/>
    </row>
    <row r="79" spans="1:8" ht="49.9" customHeight="1">
      <c r="A79" s="284">
        <v>24</v>
      </c>
      <c r="B79" s="289" t="s">
        <v>750</v>
      </c>
      <c r="C79" s="279">
        <v>200000</v>
      </c>
      <c r="D79" s="323">
        <v>200000</v>
      </c>
      <c r="E79" s="323">
        <f>E80</f>
        <v>200000</v>
      </c>
      <c r="F79" s="368"/>
      <c r="G79" s="368"/>
      <c r="H79" s="378"/>
    </row>
    <row r="80" spans="1:8" ht="60" customHeight="1">
      <c r="A80" s="325"/>
      <c r="B80" s="330" t="s">
        <v>795</v>
      </c>
      <c r="C80" s="282">
        <v>200000</v>
      </c>
      <c r="D80" s="326">
        <v>200000</v>
      </c>
      <c r="E80" s="326">
        <v>200000</v>
      </c>
      <c r="F80" s="367"/>
      <c r="G80" s="367"/>
      <c r="H80" s="379"/>
    </row>
    <row r="81" spans="1:9" ht="48" customHeight="1">
      <c r="A81" s="284">
        <v>25</v>
      </c>
      <c r="B81" s="286" t="s">
        <v>751</v>
      </c>
      <c r="C81" s="279">
        <v>460000</v>
      </c>
      <c r="D81" s="323">
        <v>460000</v>
      </c>
      <c r="E81" s="323">
        <f>E82</f>
        <v>460000</v>
      </c>
      <c r="F81" s="323">
        <f>F82</f>
        <v>0</v>
      </c>
      <c r="G81" s="323">
        <f>G82</f>
        <v>0</v>
      </c>
      <c r="H81" s="378"/>
    </row>
    <row r="82" spans="1:9" ht="86.45" customHeight="1">
      <c r="A82" s="325"/>
      <c r="B82" s="281" t="s">
        <v>888</v>
      </c>
      <c r="C82" s="282">
        <v>460000</v>
      </c>
      <c r="D82" s="326">
        <v>460000</v>
      </c>
      <c r="E82" s="326">
        <v>460000</v>
      </c>
      <c r="F82" s="367"/>
      <c r="G82" s="367"/>
      <c r="H82" s="379"/>
    </row>
    <row r="83" spans="1:9" ht="39.75" customHeight="1">
      <c r="A83" s="284">
        <v>26</v>
      </c>
      <c r="B83" s="286" t="s">
        <v>752</v>
      </c>
      <c r="C83" s="279">
        <v>2200000</v>
      </c>
      <c r="D83" s="323">
        <v>2200000</v>
      </c>
      <c r="E83" s="323">
        <f>E84+E85</f>
        <v>2119109.89</v>
      </c>
      <c r="F83" s="323">
        <f>F84+F85</f>
        <v>0</v>
      </c>
      <c r="G83" s="323">
        <f>G84+G85</f>
        <v>80890.11</v>
      </c>
      <c r="H83" s="378"/>
    </row>
    <row r="84" spans="1:9" ht="96.6" customHeight="1">
      <c r="A84" s="325"/>
      <c r="B84" s="281" t="s">
        <v>753</v>
      </c>
      <c r="C84" s="282">
        <v>1800000</v>
      </c>
      <c r="D84" s="326">
        <v>1800000</v>
      </c>
      <c r="E84" s="282">
        <v>1799999.76</v>
      </c>
      <c r="F84" s="282"/>
      <c r="G84" s="334">
        <v>0.24</v>
      </c>
      <c r="H84" s="376" t="s">
        <v>889</v>
      </c>
      <c r="I84" s="335"/>
    </row>
    <row r="85" spans="1:9" ht="105.6" customHeight="1">
      <c r="A85" s="325"/>
      <c r="B85" s="285" t="s">
        <v>890</v>
      </c>
      <c r="C85" s="282">
        <v>400000</v>
      </c>
      <c r="D85" s="326">
        <v>400000</v>
      </c>
      <c r="E85" s="334">
        <v>319110.13</v>
      </c>
      <c r="F85" s="334">
        <v>0</v>
      </c>
      <c r="G85" s="334">
        <v>80889.87</v>
      </c>
      <c r="H85" s="376" t="s">
        <v>891</v>
      </c>
    </row>
    <row r="86" spans="1:9" ht="34.5" customHeight="1">
      <c r="A86" s="284">
        <v>27</v>
      </c>
      <c r="B86" s="289" t="s">
        <v>754</v>
      </c>
      <c r="C86" s="279">
        <v>5595000</v>
      </c>
      <c r="D86" s="323">
        <v>5595000</v>
      </c>
      <c r="E86" s="323">
        <f>E87+E88+E89+E90</f>
        <v>4593829.38</v>
      </c>
      <c r="F86" s="323">
        <f>F87+F88+F89+F90</f>
        <v>0</v>
      </c>
      <c r="G86" s="323">
        <f>G87+G88+G89+G90</f>
        <v>1001170.62</v>
      </c>
      <c r="H86" s="378"/>
    </row>
    <row r="87" spans="1:9" ht="114" customHeight="1">
      <c r="A87" s="325"/>
      <c r="B87" s="281" t="s">
        <v>755</v>
      </c>
      <c r="C87" s="282">
        <v>1000000</v>
      </c>
      <c r="D87" s="326">
        <v>1000000</v>
      </c>
      <c r="E87" s="367"/>
      <c r="F87" s="367"/>
      <c r="G87" s="326">
        <v>1000000</v>
      </c>
      <c r="H87" s="330" t="s">
        <v>892</v>
      </c>
    </row>
    <row r="88" spans="1:9" ht="60.6" customHeight="1">
      <c r="A88" s="325"/>
      <c r="B88" s="281" t="s">
        <v>756</v>
      </c>
      <c r="C88" s="282">
        <v>1500000</v>
      </c>
      <c r="D88" s="326">
        <v>1500000</v>
      </c>
      <c r="E88" s="283">
        <v>1500000</v>
      </c>
      <c r="F88" s="367"/>
      <c r="G88" s="367"/>
      <c r="H88" s="73"/>
    </row>
    <row r="89" spans="1:9" ht="165.75" customHeight="1">
      <c r="A89" s="325"/>
      <c r="B89" s="330" t="s">
        <v>796</v>
      </c>
      <c r="C89" s="282">
        <v>1395000</v>
      </c>
      <c r="D89" s="326">
        <v>1395000</v>
      </c>
      <c r="E89" s="283">
        <v>1393829.38</v>
      </c>
      <c r="F89" s="283"/>
      <c r="G89" s="326">
        <v>1170.6199999999999</v>
      </c>
      <c r="H89" s="330" t="s">
        <v>893</v>
      </c>
    </row>
    <row r="90" spans="1:9" ht="75.599999999999994" customHeight="1">
      <c r="A90" s="325"/>
      <c r="B90" s="281" t="s">
        <v>894</v>
      </c>
      <c r="C90" s="282">
        <v>1700000</v>
      </c>
      <c r="D90" s="326">
        <v>1700000</v>
      </c>
      <c r="E90" s="283">
        <v>1700000</v>
      </c>
      <c r="F90" s="367"/>
      <c r="G90" s="367"/>
      <c r="H90" s="379"/>
    </row>
    <row r="91" spans="1:9" ht="40.5" customHeight="1">
      <c r="A91" s="284">
        <v>28</v>
      </c>
      <c r="B91" s="286" t="s">
        <v>757</v>
      </c>
      <c r="C91" s="279">
        <v>4370000</v>
      </c>
      <c r="D91" s="323">
        <v>4370000</v>
      </c>
      <c r="E91" s="323">
        <f>E92+E93</f>
        <v>4334217.8600000003</v>
      </c>
      <c r="F91" s="323">
        <f>F92+F93</f>
        <v>0</v>
      </c>
      <c r="G91" s="323">
        <f>G92+G93</f>
        <v>35782.14</v>
      </c>
      <c r="H91" s="378"/>
    </row>
    <row r="92" spans="1:9" ht="81.599999999999994" customHeight="1">
      <c r="A92" s="325"/>
      <c r="B92" s="281" t="s">
        <v>758</v>
      </c>
      <c r="C92" s="282">
        <v>2000000</v>
      </c>
      <c r="D92" s="326">
        <v>2000000</v>
      </c>
      <c r="E92" s="334">
        <v>1964705.86</v>
      </c>
      <c r="F92" s="334"/>
      <c r="G92" s="334">
        <v>35294.14</v>
      </c>
      <c r="H92" s="379"/>
    </row>
    <row r="93" spans="1:9" ht="93" customHeight="1">
      <c r="A93" s="325"/>
      <c r="B93" s="288" t="s">
        <v>797</v>
      </c>
      <c r="C93" s="282">
        <v>2370000</v>
      </c>
      <c r="D93" s="326">
        <v>2370000</v>
      </c>
      <c r="E93" s="282">
        <v>2369512</v>
      </c>
      <c r="F93" s="282"/>
      <c r="G93" s="334">
        <v>488</v>
      </c>
      <c r="H93" s="379"/>
    </row>
    <row r="94" spans="1:9" ht="34.15" customHeight="1">
      <c r="A94" s="284">
        <v>29</v>
      </c>
      <c r="B94" s="286" t="s">
        <v>759</v>
      </c>
      <c r="C94" s="279">
        <v>902000</v>
      </c>
      <c r="D94" s="323">
        <v>902000</v>
      </c>
      <c r="E94" s="323">
        <f>E95+E96</f>
        <v>702000</v>
      </c>
      <c r="F94" s="323">
        <f>F95+F96</f>
        <v>200000</v>
      </c>
      <c r="G94" s="323">
        <f>G95+G96</f>
        <v>0</v>
      </c>
      <c r="H94" s="378"/>
    </row>
    <row r="95" spans="1:9" ht="72" customHeight="1">
      <c r="A95" s="325"/>
      <c r="B95" s="281" t="s">
        <v>760</v>
      </c>
      <c r="C95" s="282">
        <v>702000</v>
      </c>
      <c r="D95" s="326">
        <v>702000</v>
      </c>
      <c r="E95" s="326">
        <v>702000</v>
      </c>
      <c r="F95" s="367"/>
      <c r="G95" s="367"/>
      <c r="H95" s="379"/>
      <c r="I95" s="335"/>
    </row>
    <row r="96" spans="1:9" ht="166.9" customHeight="1">
      <c r="A96" s="325"/>
      <c r="B96" s="281" t="s">
        <v>761</v>
      </c>
      <c r="C96" s="282">
        <v>200000</v>
      </c>
      <c r="D96" s="326">
        <v>200000</v>
      </c>
      <c r="E96" s="367"/>
      <c r="F96" s="334">
        <v>200000</v>
      </c>
      <c r="G96" s="342"/>
      <c r="H96" s="377" t="s">
        <v>895</v>
      </c>
    </row>
    <row r="97" spans="1:8" ht="49.15" customHeight="1">
      <c r="A97" s="284">
        <v>30</v>
      </c>
      <c r="B97" s="289" t="s">
        <v>762</v>
      </c>
      <c r="C97" s="279">
        <v>1500000</v>
      </c>
      <c r="D97" s="323">
        <v>1500000</v>
      </c>
      <c r="E97" s="323">
        <f>E98</f>
        <v>1500000</v>
      </c>
      <c r="F97" s="323"/>
      <c r="G97" s="323"/>
      <c r="H97" s="375"/>
    </row>
    <row r="98" spans="1:8" ht="85.9" customHeight="1">
      <c r="A98" s="325"/>
      <c r="B98" s="330" t="s">
        <v>763</v>
      </c>
      <c r="C98" s="282">
        <v>1500000</v>
      </c>
      <c r="D98" s="326">
        <v>1500000</v>
      </c>
      <c r="E98" s="326">
        <v>1500000</v>
      </c>
      <c r="F98" s="367"/>
      <c r="G98" s="367"/>
      <c r="H98" s="379"/>
    </row>
    <row r="99" spans="1:8" ht="30.6" customHeight="1">
      <c r="A99" s="284">
        <v>31</v>
      </c>
      <c r="B99" s="289" t="s">
        <v>798</v>
      </c>
      <c r="C99" s="279">
        <v>800000</v>
      </c>
      <c r="D99" s="323">
        <v>800000</v>
      </c>
      <c r="E99" s="323">
        <v>800000</v>
      </c>
      <c r="F99" s="323">
        <v>0</v>
      </c>
      <c r="G99" s="323">
        <v>0</v>
      </c>
      <c r="H99" s="378"/>
    </row>
    <row r="100" spans="1:8" ht="58.15" customHeight="1">
      <c r="A100" s="325"/>
      <c r="B100" s="330" t="s">
        <v>896</v>
      </c>
      <c r="C100" s="282">
        <v>800000</v>
      </c>
      <c r="D100" s="326">
        <v>800000</v>
      </c>
      <c r="E100" s="326">
        <v>800000</v>
      </c>
      <c r="F100" s="367"/>
      <c r="G100" s="367"/>
      <c r="H100" s="379"/>
    </row>
    <row r="101" spans="1:8" ht="31.15" customHeight="1">
      <c r="A101" s="333">
        <v>32</v>
      </c>
      <c r="B101" s="289" t="s">
        <v>799</v>
      </c>
      <c r="C101" s="279">
        <v>400000</v>
      </c>
      <c r="D101" s="323">
        <v>400000</v>
      </c>
      <c r="E101" s="323">
        <f>E102</f>
        <v>400000</v>
      </c>
      <c r="F101" s="323">
        <f>F102</f>
        <v>0</v>
      </c>
      <c r="G101" s="323">
        <f>G102</f>
        <v>0</v>
      </c>
      <c r="H101" s="378"/>
    </row>
    <row r="102" spans="1:8" ht="79.900000000000006" customHeight="1">
      <c r="A102" s="325"/>
      <c r="B102" s="330" t="s">
        <v>800</v>
      </c>
      <c r="C102" s="282">
        <v>400000</v>
      </c>
      <c r="D102" s="326">
        <v>400000</v>
      </c>
      <c r="E102" s="326">
        <v>400000</v>
      </c>
      <c r="F102" s="367"/>
      <c r="G102" s="367"/>
      <c r="H102" s="379"/>
    </row>
    <row r="103" spans="1:8" ht="32.450000000000003" customHeight="1">
      <c r="A103" s="284">
        <v>33</v>
      </c>
      <c r="B103" s="286" t="s">
        <v>764</v>
      </c>
      <c r="C103" s="279">
        <v>100000</v>
      </c>
      <c r="D103" s="323">
        <v>100000</v>
      </c>
      <c r="E103" s="323">
        <f>E104</f>
        <v>100000</v>
      </c>
      <c r="F103" s="323">
        <f>F104</f>
        <v>0</v>
      </c>
      <c r="G103" s="323">
        <f>G104</f>
        <v>0</v>
      </c>
      <c r="H103" s="378"/>
    </row>
    <row r="104" spans="1:8" ht="45.6" customHeight="1">
      <c r="A104" s="325"/>
      <c r="B104" s="336" t="s">
        <v>765</v>
      </c>
      <c r="C104" s="282">
        <v>100000</v>
      </c>
      <c r="D104" s="326">
        <v>100000</v>
      </c>
      <c r="E104" s="326">
        <v>100000</v>
      </c>
      <c r="F104" s="367"/>
      <c r="G104" s="367"/>
      <c r="H104" s="379"/>
    </row>
    <row r="105" spans="1:8" ht="51" customHeight="1">
      <c r="A105" s="284">
        <v>34</v>
      </c>
      <c r="B105" s="286" t="s">
        <v>766</v>
      </c>
      <c r="C105" s="279">
        <v>530000</v>
      </c>
      <c r="D105" s="323">
        <v>530000</v>
      </c>
      <c r="E105" s="323">
        <f>E106+E107</f>
        <v>491143</v>
      </c>
      <c r="F105" s="323">
        <f>F106+F107</f>
        <v>0</v>
      </c>
      <c r="G105" s="323">
        <f>G106+G107</f>
        <v>38857</v>
      </c>
      <c r="H105" s="378"/>
    </row>
    <row r="106" spans="1:8" ht="59.45" customHeight="1">
      <c r="A106" s="325"/>
      <c r="B106" s="336" t="s">
        <v>765</v>
      </c>
      <c r="C106" s="282">
        <v>30000</v>
      </c>
      <c r="D106" s="326">
        <v>30000</v>
      </c>
      <c r="E106" s="326">
        <v>30000</v>
      </c>
      <c r="F106" s="367"/>
      <c r="G106" s="367"/>
      <c r="H106" s="379"/>
    </row>
    <row r="107" spans="1:8" ht="88.15" customHeight="1">
      <c r="A107" s="325"/>
      <c r="B107" s="281" t="s">
        <v>801</v>
      </c>
      <c r="C107" s="282">
        <v>500000</v>
      </c>
      <c r="D107" s="326">
        <v>500000</v>
      </c>
      <c r="E107" s="334">
        <v>461143</v>
      </c>
      <c r="F107" s="334"/>
      <c r="G107" s="334">
        <v>38857</v>
      </c>
      <c r="H107" s="376" t="s">
        <v>897</v>
      </c>
    </row>
    <row r="108" spans="1:8" ht="41.45" customHeight="1">
      <c r="A108" s="284">
        <v>35</v>
      </c>
      <c r="B108" s="286" t="s">
        <v>767</v>
      </c>
      <c r="C108" s="279">
        <v>100000</v>
      </c>
      <c r="D108" s="323">
        <v>100000</v>
      </c>
      <c r="E108" s="323">
        <f>E109</f>
        <v>99332.08</v>
      </c>
      <c r="F108" s="323" t="str">
        <f>F109</f>
        <v>0,00</v>
      </c>
      <c r="G108" s="323">
        <f>G109</f>
        <v>667.92</v>
      </c>
      <c r="H108" s="378"/>
    </row>
    <row r="109" spans="1:8" ht="54.75" customHeight="1">
      <c r="A109" s="325"/>
      <c r="B109" s="336" t="s">
        <v>765</v>
      </c>
      <c r="C109" s="282">
        <v>100000</v>
      </c>
      <c r="D109" s="326">
        <v>100000</v>
      </c>
      <c r="E109" s="282">
        <v>99332.08</v>
      </c>
      <c r="F109" s="282" t="s">
        <v>874</v>
      </c>
      <c r="G109" s="334">
        <v>667.92</v>
      </c>
      <c r="H109" s="379"/>
    </row>
    <row r="110" spans="1:8" ht="34.9" customHeight="1">
      <c r="A110" s="284">
        <v>36</v>
      </c>
      <c r="B110" s="286" t="s">
        <v>768</v>
      </c>
      <c r="C110" s="279">
        <v>3000000</v>
      </c>
      <c r="D110" s="323">
        <v>2974510.63</v>
      </c>
      <c r="E110" s="323">
        <f>E111+E112</f>
        <v>1974510.63</v>
      </c>
      <c r="F110" s="323">
        <f>F111+F112</f>
        <v>1000000</v>
      </c>
      <c r="G110" s="323">
        <f>G111+G112</f>
        <v>0</v>
      </c>
      <c r="H110" s="378"/>
    </row>
    <row r="111" spans="1:8" ht="83.45" customHeight="1">
      <c r="A111" s="325"/>
      <c r="B111" s="281" t="s">
        <v>769</v>
      </c>
      <c r="C111" s="282">
        <v>2000000</v>
      </c>
      <c r="D111" s="326">
        <v>1974510.63</v>
      </c>
      <c r="E111" s="334">
        <v>1974510.63</v>
      </c>
      <c r="F111" s="334">
        <v>0</v>
      </c>
      <c r="G111" s="334">
        <v>0</v>
      </c>
      <c r="H111" s="381" t="s">
        <v>898</v>
      </c>
    </row>
    <row r="112" spans="1:8" ht="155.44999999999999" customHeight="1">
      <c r="A112" s="325"/>
      <c r="B112" s="281" t="s">
        <v>802</v>
      </c>
      <c r="C112" s="282">
        <v>1000000</v>
      </c>
      <c r="D112" s="326">
        <v>1000000</v>
      </c>
      <c r="E112" s="282"/>
      <c r="F112" s="282">
        <v>1000000</v>
      </c>
      <c r="G112" s="334">
        <v>0</v>
      </c>
      <c r="H112" s="381" t="s">
        <v>899</v>
      </c>
    </row>
    <row r="113" spans="1:8" ht="42" customHeight="1">
      <c r="A113" s="284">
        <v>37</v>
      </c>
      <c r="B113" s="289" t="s">
        <v>770</v>
      </c>
      <c r="C113" s="279">
        <v>6462200</v>
      </c>
      <c r="D113" s="323">
        <v>6462200</v>
      </c>
      <c r="E113" s="323">
        <f>E114+E115+E116+E117</f>
        <v>3629201.9299999997</v>
      </c>
      <c r="F113" s="323">
        <f>F114+F115+F116+F117</f>
        <v>2500000</v>
      </c>
      <c r="G113" s="323">
        <f>G114+G115+G116+G117</f>
        <v>332998.07</v>
      </c>
      <c r="H113" s="378"/>
    </row>
    <row r="114" spans="1:8" ht="102" customHeight="1">
      <c r="A114" s="325"/>
      <c r="B114" s="281" t="s">
        <v>771</v>
      </c>
      <c r="C114" s="282">
        <v>1762200</v>
      </c>
      <c r="D114" s="326">
        <v>1762200</v>
      </c>
      <c r="E114" s="334">
        <v>1429791.93</v>
      </c>
      <c r="F114" s="334"/>
      <c r="G114" s="334">
        <v>332408.07</v>
      </c>
      <c r="H114" s="381" t="s">
        <v>900</v>
      </c>
    </row>
    <row r="115" spans="1:8" ht="79.150000000000006" customHeight="1">
      <c r="A115" s="325"/>
      <c r="B115" s="281" t="s">
        <v>803</v>
      </c>
      <c r="C115" s="282">
        <v>2000000</v>
      </c>
      <c r="D115" s="326">
        <v>2000000</v>
      </c>
      <c r="E115" s="282">
        <v>1999990</v>
      </c>
      <c r="F115" s="343"/>
      <c r="G115" s="282">
        <v>10</v>
      </c>
      <c r="H115" s="379"/>
    </row>
    <row r="116" spans="1:8" ht="67.150000000000006" customHeight="1">
      <c r="A116" s="325"/>
      <c r="B116" s="281" t="s">
        <v>772</v>
      </c>
      <c r="C116" s="282">
        <v>200000</v>
      </c>
      <c r="D116" s="326">
        <v>200000</v>
      </c>
      <c r="E116" s="282">
        <v>199420</v>
      </c>
      <c r="F116" s="343"/>
      <c r="G116" s="282">
        <v>580</v>
      </c>
      <c r="H116" s="379"/>
    </row>
    <row r="117" spans="1:8" ht="64.150000000000006" customHeight="1">
      <c r="A117" s="325"/>
      <c r="B117" s="281" t="s">
        <v>901</v>
      </c>
      <c r="C117" s="282">
        <v>2500000</v>
      </c>
      <c r="D117" s="326">
        <v>2500000</v>
      </c>
      <c r="E117" s="337"/>
      <c r="F117" s="283">
        <v>2500000</v>
      </c>
      <c r="G117" s="337"/>
      <c r="H117" s="379"/>
    </row>
    <row r="118" spans="1:8" ht="39" customHeight="1">
      <c r="A118" s="304" t="s">
        <v>804</v>
      </c>
      <c r="B118" s="286" t="s">
        <v>773</v>
      </c>
      <c r="C118" s="279">
        <v>5565226</v>
      </c>
      <c r="D118" s="323">
        <v>5565226</v>
      </c>
      <c r="E118" s="323">
        <f>E119+E120+E121+E122+E123</f>
        <v>4381748.0999999996</v>
      </c>
      <c r="F118" s="323">
        <f>F119+F120+F121+F122+F123</f>
        <v>0</v>
      </c>
      <c r="G118" s="323">
        <f>G119+G120+G121+G122+G123</f>
        <v>1183477.8999999999</v>
      </c>
      <c r="H118" s="378"/>
    </row>
    <row r="119" spans="1:8" ht="71.45" customHeight="1">
      <c r="A119" s="338"/>
      <c r="B119" s="281" t="s">
        <v>774</v>
      </c>
      <c r="C119" s="282">
        <v>1501600</v>
      </c>
      <c r="D119" s="326">
        <v>1501600</v>
      </c>
      <c r="E119" s="282">
        <v>1501600</v>
      </c>
      <c r="F119" s="367"/>
      <c r="G119" s="367"/>
      <c r="H119" s="379"/>
    </row>
    <row r="120" spans="1:8" ht="66" customHeight="1">
      <c r="A120" s="339"/>
      <c r="B120" s="340" t="s">
        <v>805</v>
      </c>
      <c r="C120" s="282">
        <v>1200000</v>
      </c>
      <c r="D120" s="326">
        <v>1200000</v>
      </c>
      <c r="E120" s="282">
        <v>1200000</v>
      </c>
      <c r="F120" s="367"/>
      <c r="G120" s="367"/>
      <c r="H120" s="379"/>
    </row>
    <row r="121" spans="1:8" ht="76.150000000000006" customHeight="1">
      <c r="A121" s="339"/>
      <c r="B121" s="330" t="s">
        <v>806</v>
      </c>
      <c r="C121" s="282">
        <v>1588626</v>
      </c>
      <c r="D121" s="326">
        <v>1588626</v>
      </c>
      <c r="E121" s="282">
        <v>1522167.75</v>
      </c>
      <c r="F121" s="342"/>
      <c r="G121" s="282">
        <v>66458.25</v>
      </c>
      <c r="H121" s="381" t="s">
        <v>902</v>
      </c>
    </row>
    <row r="122" spans="1:8" ht="231" customHeight="1">
      <c r="A122" s="339"/>
      <c r="B122" s="330" t="s">
        <v>807</v>
      </c>
      <c r="C122" s="282">
        <v>800000</v>
      </c>
      <c r="D122" s="326">
        <v>800000</v>
      </c>
      <c r="E122" s="282">
        <v>103010.35</v>
      </c>
      <c r="F122" s="342"/>
      <c r="G122" s="282">
        <v>696989.65</v>
      </c>
      <c r="H122" s="381" t="s">
        <v>903</v>
      </c>
    </row>
    <row r="123" spans="1:8" ht="177.6" customHeight="1">
      <c r="A123" s="339"/>
      <c r="B123" s="281" t="s">
        <v>904</v>
      </c>
      <c r="C123" s="282">
        <v>475000</v>
      </c>
      <c r="D123" s="326">
        <v>475000</v>
      </c>
      <c r="E123" s="282">
        <v>54970</v>
      </c>
      <c r="F123" s="343"/>
      <c r="G123" s="282">
        <v>420030</v>
      </c>
      <c r="H123" s="381" t="s">
        <v>905</v>
      </c>
    </row>
  </sheetData>
  <mergeCells count="1">
    <mergeCell ref="A1:H1"/>
  </mergeCells>
  <pageMargins left="0.11811023622047245" right="0.11811023622047245" top="0.74803149606299213" bottom="0.35433070866141736" header="0.31496062992125984" footer="0.31496062992125984"/>
  <pageSetup paperSize="9" scale="7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8</vt:i4>
      </vt:variant>
    </vt:vector>
  </HeadingPairs>
  <TitlesOfParts>
    <vt:vector size="15" baseType="lpstr">
      <vt:lpstr>Доходи</vt:lpstr>
      <vt:lpstr>Видатки</vt:lpstr>
      <vt:lpstr>Кредитування</vt:lpstr>
      <vt:lpstr>джерела</vt:lpstr>
      <vt:lpstr>порівняння</vt:lpstr>
      <vt:lpstr>всього по програмам</vt:lpstr>
      <vt:lpstr>субвенції</vt:lpstr>
      <vt:lpstr>Видатки!Заголовки_для_друку</vt:lpstr>
      <vt:lpstr>'всього по програмам'!Заголовки_для_друку</vt:lpstr>
      <vt:lpstr>Доходи!Заголовки_для_друку</vt:lpstr>
      <vt:lpstr>порівняння!Заголовки_для_друку</vt:lpstr>
      <vt:lpstr>субвенції!Заголовки_для_друку</vt:lpstr>
      <vt:lpstr>'всього по програмам'!Область_друку</vt:lpstr>
      <vt:lpstr>порівняння!Область_друку</vt:lpstr>
      <vt:lpstr>субвенції!Область_друку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Фіцай  Світлана Петрівна</dc:creator>
  <cp:lastModifiedBy>101400323</cp:lastModifiedBy>
  <cp:lastPrinted>2026-02-25T13:58:54Z</cp:lastPrinted>
  <dcterms:created xsi:type="dcterms:W3CDTF">2021-02-01T07:32:26Z</dcterms:created>
  <dcterms:modified xsi:type="dcterms:W3CDTF">2026-02-27T11:33:09Z</dcterms:modified>
</cp:coreProperties>
</file>