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101400323\Desktop\Post\2354389703476389475\"/>
    </mc:Choice>
  </mc:AlternateContent>
  <xr:revisionPtr revIDLastSave="0" documentId="8_{46DF2E27-A017-4C31-9722-48B040BFAE51}" xr6:coauthVersionLast="47" xr6:coauthVersionMax="47" xr10:uidLastSave="{00000000-0000-0000-0000-000000000000}"/>
  <bookViews>
    <workbookView xWindow="-120" yWindow="-120" windowWidth="29040" windowHeight="15990" activeTab="5" xr2:uid="{E2D24263-C82D-4A8B-8EB4-234C8AC2643A}"/>
  </bookViews>
  <sheets>
    <sheet name="Доходи" sheetId="1" r:id="rId1"/>
    <sheet name="Видатки" sheetId="2" r:id="rId2"/>
    <sheet name="Кредитування" sheetId="3" r:id="rId3"/>
    <sheet name="джерела" sheetId="4" r:id="rId4"/>
    <sheet name="порівняння" sheetId="5" r:id="rId5"/>
    <sheet name="всього по програмам" sheetId="6" r:id="rId6"/>
    <sheet name="субвенції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ІБ900501">#REF!</definedName>
    <definedName name="_ІБ900502">#REF!</definedName>
    <definedName name="aa">#REF!</definedName>
    <definedName name="asdf" localSheetId="3">#REF!</definedName>
    <definedName name="asdf">#REF!</definedName>
    <definedName name="bb">#REF!</definedName>
    <definedName name="bbb">#REF!</definedName>
    <definedName name="Data">#REF!</definedName>
    <definedName name="Date">#REF!</definedName>
    <definedName name="Date1">#REF!</definedName>
    <definedName name="EXCEL_VER">10</definedName>
    <definedName name="PRINT_DATE">"20.04.2017 13:04:29"</definedName>
    <definedName name="PRINTER">"Eксель_Імпорт (XlRpt)  ДержКазначейство ЦА, Копичко Олександр"</definedName>
    <definedName name="REP_CREATOR">"exp07"</definedName>
    <definedName name="Z_4C83FDBF_077C_48CF_B4BE_ECDB83DBD736_.wvu.PrintTitles" localSheetId="5" hidden="1">'всього по програмам'!$A:$B,'всього по програмам'!#REF!</definedName>
    <definedName name="Z_85DC9BB0_28A9_4114_8FF0_A0FEF2049BAC_.wvu.PrintArea" localSheetId="5" hidden="1">'всього по програмам'!$A$1:$F$99</definedName>
    <definedName name="Z_85DC9BB0_28A9_4114_8FF0_A0FEF2049BAC_.wvu.PrintArea" localSheetId="0" hidden="1">Доходи!$A$5:$L$99</definedName>
    <definedName name="Z_85DC9BB0_28A9_4114_8FF0_A0FEF2049BAC_.wvu.PrintArea" localSheetId="4" hidden="1">порівняння!$A$1:$N$127</definedName>
    <definedName name="Z_85DC9BB0_28A9_4114_8FF0_A0FEF2049BAC_.wvu.PrintTitles" localSheetId="1" hidden="1">Видатки!$7:$9</definedName>
    <definedName name="Z_85DC9BB0_28A9_4114_8FF0_A0FEF2049BAC_.wvu.PrintTitles" localSheetId="5" hidden="1">'всього по програмам'!$A:$B,'всього по програмам'!$3:$4</definedName>
    <definedName name="Z_85DC9BB0_28A9_4114_8FF0_A0FEF2049BAC_.wvu.PrintTitles" localSheetId="0" hidden="1">Доходи!$8:$10</definedName>
    <definedName name="Z_85DC9BB0_28A9_4114_8FF0_A0FEF2049BAC_.wvu.PrintTitles" localSheetId="4" hidden="1">порівняння!$3:$5</definedName>
    <definedName name="Z_85DC9BB0_28A9_4114_8FF0_A0FEF2049BAC_.wvu.Rows" localSheetId="3" hidden="1">джерела!$15:$15</definedName>
    <definedName name="Z_85DC9BB0_28A9_4114_8FF0_A0FEF2049BAC_.wvu.Rows" localSheetId="4" hidden="1">порівняння!$19:$19,порівняння!$109:$109</definedName>
    <definedName name="аа" localSheetId="3">#REF!</definedName>
    <definedName name="аа">#REF!</definedName>
    <definedName name="б2000">#REF!</definedName>
    <definedName name="б22110">#REF!</definedName>
    <definedName name="б24">#REF!</definedName>
    <definedName name="б25">#REF!</definedName>
    <definedName name="жж">#REF!</definedName>
    <definedName name="_xlnm.Print_Titles" localSheetId="1">Видатки!$7:$9</definedName>
    <definedName name="_xlnm.Print_Titles" localSheetId="5">'всього по програмам'!$A:$B,'всього по програмам'!$3:$4</definedName>
    <definedName name="_xlnm.Print_Titles" localSheetId="0">Доходи!$8:$10</definedName>
    <definedName name="_xlnm.Print_Titles" localSheetId="4">порівняння!$3:$5</definedName>
    <definedName name="_xlnm.Print_Titles" localSheetId="6">субвенції!$4:$4</definedName>
    <definedName name="йййй">#REF!</definedName>
    <definedName name="ллллл" localSheetId="3">#REF!</definedName>
    <definedName name="ллллл">#REF!</definedName>
    <definedName name="_xlnm.Print_Area" localSheetId="5">'всього по програмам'!$A$1:$G$103</definedName>
    <definedName name="_xlnm.Print_Area" localSheetId="0">Доходи!$A$5:$L$99</definedName>
    <definedName name="_xlnm.Print_Area" localSheetId="4">порівняння!$A$1:$N$127</definedName>
    <definedName name="_xlnm.Print_Area" localSheetId="6">субвенції!$A$1:$F$20</definedName>
    <definedName name="оооооо" localSheetId="3">#REF!</definedName>
    <definedName name="оооооо">#REF!</definedName>
    <definedName name="рррр" localSheetId="3">#REF!</definedName>
    <definedName name="рррр">#REF!</definedName>
    <definedName name="ррррр" localSheetId="3">#REF!</definedName>
    <definedName name="ррррр">#REF!</definedName>
    <definedName name="с" localSheetId="3">#REF!</definedName>
    <definedName name="с">#REF!</definedName>
    <definedName name="щщ" localSheetId="3">#REF!</definedName>
    <definedName name="щщ">#REF!</definedName>
  </definedNames>
  <calcPr calcId="191029" fullCalcOnLoad="1"/>
  <customWorkbookViews>
    <customWorkbookView name="Фіцай  Світлана Петрівна - Особисте подання" guid="{85DC9BB0-28A9-4114-8FF0-A0FEF2049BAC}" mergeInterval="0" personalView="1" maximized="1" xWindow="-9" yWindow="-9" windowWidth="1938" windowHeight="1048" activeSheetId="5"/>
  </customWorkbookViews>
  <extLst>
    <ext xmlns:xcalcf="http://schemas.microsoft.com/office/spreadsheetml/2018/calcfeatures" uri="{B58B0392-4F1F-4190-BB64-5DF3571DCE5F}">
      <xcalcf:calcFeatures>
        <xcalcf:feature name="microsoft.com:Single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1" i="5" l="1"/>
  <c r="I101" i="5"/>
  <c r="G101" i="5"/>
  <c r="H120" i="5"/>
  <c r="G120" i="5"/>
  <c r="D120" i="5"/>
  <c r="C120" i="5"/>
  <c r="H110" i="5"/>
  <c r="G110" i="5"/>
  <c r="D110" i="5"/>
  <c r="C110" i="5"/>
  <c r="E110" i="5"/>
  <c r="H107" i="5"/>
  <c r="G107" i="5"/>
  <c r="D107" i="5"/>
  <c r="C107" i="5"/>
  <c r="E107" i="5"/>
  <c r="G105" i="5"/>
  <c r="H105" i="5"/>
  <c r="D105" i="5"/>
  <c r="C105" i="5"/>
  <c r="E105" i="5"/>
  <c r="H103" i="5"/>
  <c r="G103" i="5"/>
  <c r="D103" i="5"/>
  <c r="C103" i="5"/>
  <c r="E46" i="1"/>
  <c r="E47" i="1"/>
  <c r="H90" i="5"/>
  <c r="G90" i="5"/>
  <c r="I90" i="5"/>
  <c r="D90" i="5"/>
  <c r="C90" i="5"/>
  <c r="H51" i="5"/>
  <c r="G51" i="5"/>
  <c r="J51" i="5"/>
  <c r="D51" i="5"/>
  <c r="C51" i="5"/>
  <c r="H31" i="5"/>
  <c r="G31" i="5"/>
  <c r="D31" i="5"/>
  <c r="C31" i="5"/>
  <c r="E31" i="5"/>
  <c r="H41" i="5"/>
  <c r="H35" i="5"/>
  <c r="H34" i="5"/>
  <c r="G41" i="5"/>
  <c r="I41" i="5"/>
  <c r="D41" i="5"/>
  <c r="E41" i="5"/>
  <c r="C41" i="5"/>
  <c r="H36" i="5"/>
  <c r="G36" i="5"/>
  <c r="I36" i="5"/>
  <c r="D36" i="5"/>
  <c r="C36" i="5"/>
  <c r="I40" i="5"/>
  <c r="J40" i="5"/>
  <c r="K40" i="5"/>
  <c r="M40" i="5"/>
  <c r="L40" i="5"/>
  <c r="N40" i="5"/>
  <c r="E40" i="5"/>
  <c r="F40" i="5"/>
  <c r="G188" i="2"/>
  <c r="K168" i="2"/>
  <c r="H168" i="2"/>
  <c r="G168" i="2"/>
  <c r="F168" i="2"/>
  <c r="D168" i="2"/>
  <c r="C168" i="2"/>
  <c r="K169" i="2"/>
  <c r="J169" i="2"/>
  <c r="L169" i="2"/>
  <c r="I169" i="2"/>
  <c r="H164" i="2"/>
  <c r="G164" i="2"/>
  <c r="F164" i="2"/>
  <c r="D164" i="2"/>
  <c r="C164" i="2"/>
  <c r="I166" i="2"/>
  <c r="J166" i="2"/>
  <c r="K166" i="2"/>
  <c r="H155" i="2"/>
  <c r="G155" i="2"/>
  <c r="F155" i="2"/>
  <c r="D155" i="2"/>
  <c r="C155" i="2"/>
  <c r="K156" i="2"/>
  <c r="J156" i="2"/>
  <c r="L156" i="2"/>
  <c r="I156" i="2"/>
  <c r="H124" i="2"/>
  <c r="G124" i="2"/>
  <c r="F124" i="2"/>
  <c r="D124" i="2"/>
  <c r="C124" i="2"/>
  <c r="I132" i="2"/>
  <c r="J132" i="2"/>
  <c r="K132" i="2"/>
  <c r="E132" i="2"/>
  <c r="I126" i="2"/>
  <c r="J126" i="2"/>
  <c r="K126" i="2"/>
  <c r="I127" i="2"/>
  <c r="J127" i="2"/>
  <c r="K127" i="2"/>
  <c r="I128" i="2"/>
  <c r="J128" i="2"/>
  <c r="K128" i="2"/>
  <c r="I129" i="2"/>
  <c r="J129" i="2"/>
  <c r="K129" i="2"/>
  <c r="I130" i="2"/>
  <c r="J130" i="2"/>
  <c r="K130" i="2"/>
  <c r="E126" i="2"/>
  <c r="E127" i="2"/>
  <c r="E128" i="2"/>
  <c r="E129" i="2"/>
  <c r="E130" i="2"/>
  <c r="K125" i="2"/>
  <c r="J125" i="2"/>
  <c r="I125" i="2"/>
  <c r="E125" i="2"/>
  <c r="I119" i="2"/>
  <c r="J119" i="2"/>
  <c r="K119" i="2"/>
  <c r="I97" i="2"/>
  <c r="J97" i="2"/>
  <c r="K97" i="2"/>
  <c r="I44" i="2"/>
  <c r="J44" i="2"/>
  <c r="K44" i="2"/>
  <c r="I45" i="2"/>
  <c r="J45" i="2"/>
  <c r="K45" i="2"/>
  <c r="I46" i="2"/>
  <c r="J46" i="2"/>
  <c r="K46" i="2"/>
  <c r="J19" i="2"/>
  <c r="K19" i="2"/>
  <c r="J20" i="2"/>
  <c r="K20" i="2"/>
  <c r="I19" i="2"/>
  <c r="I20" i="2"/>
  <c r="E19" i="2"/>
  <c r="E20" i="2"/>
  <c r="J60" i="2"/>
  <c r="K60" i="2"/>
  <c r="I60" i="2"/>
  <c r="E60" i="2"/>
  <c r="K78" i="1"/>
  <c r="J78" i="1"/>
  <c r="G78" i="1"/>
  <c r="H78" i="1"/>
  <c r="F78" i="1"/>
  <c r="H88" i="1"/>
  <c r="G88" i="1"/>
  <c r="F88" i="1"/>
  <c r="D88" i="1"/>
  <c r="C88" i="1"/>
  <c r="J95" i="1"/>
  <c r="K95" i="1"/>
  <c r="I95" i="1"/>
  <c r="H96" i="1"/>
  <c r="G96" i="1"/>
  <c r="F96" i="1"/>
  <c r="D96" i="1"/>
  <c r="C96" i="1"/>
  <c r="J168" i="2"/>
  <c r="L128" i="2"/>
  <c r="L166" i="2"/>
  <c r="L129" i="2"/>
  <c r="L130" i="2"/>
  <c r="L132" i="2"/>
  <c r="L127" i="2"/>
  <c r="L125" i="2"/>
  <c r="L126" i="2"/>
  <c r="L46" i="2"/>
  <c r="L97" i="2"/>
  <c r="L119" i="2"/>
  <c r="L45" i="2"/>
  <c r="L44" i="2"/>
  <c r="L20" i="2"/>
  <c r="L19" i="2"/>
  <c r="L60" i="2"/>
  <c r="L95" i="1"/>
  <c r="G75" i="1"/>
  <c r="H75" i="1"/>
  <c r="F75" i="1"/>
  <c r="G70" i="1"/>
  <c r="H70" i="1"/>
  <c r="F70" i="1"/>
  <c r="I44" i="5"/>
  <c r="K44" i="5"/>
  <c r="M44" i="5"/>
  <c r="L44" i="5"/>
  <c r="E44" i="5"/>
  <c r="F44" i="5"/>
  <c r="I43" i="5"/>
  <c r="K43" i="5"/>
  <c r="M43" i="5"/>
  <c r="L43" i="5"/>
  <c r="E43" i="5"/>
  <c r="F43" i="5"/>
  <c r="I110" i="5"/>
  <c r="F68" i="5"/>
  <c r="F52" i="5"/>
  <c r="F53" i="5"/>
  <c r="I182" i="2"/>
  <c r="I183" i="2"/>
  <c r="I135" i="2"/>
  <c r="I134" i="2"/>
  <c r="I133" i="2"/>
  <c r="I131" i="2"/>
  <c r="F22" i="2"/>
  <c r="G22" i="2"/>
  <c r="H22" i="2"/>
  <c r="I70" i="2"/>
  <c r="J70" i="2"/>
  <c r="K70" i="2"/>
  <c r="E70" i="2"/>
  <c r="J48" i="2"/>
  <c r="K48" i="2"/>
  <c r="I48" i="2"/>
  <c r="E48" i="2"/>
  <c r="E46" i="2"/>
  <c r="J47" i="1"/>
  <c r="L47" i="1"/>
  <c r="K47" i="1"/>
  <c r="I47" i="1"/>
  <c r="J90" i="1"/>
  <c r="K90" i="1"/>
  <c r="E90" i="1"/>
  <c r="J89" i="1"/>
  <c r="K89" i="1"/>
  <c r="E89" i="1"/>
  <c r="E103" i="5"/>
  <c r="L52" i="5"/>
  <c r="K52" i="5"/>
  <c r="M52" i="5"/>
  <c r="J52" i="5"/>
  <c r="I52" i="5"/>
  <c r="E52" i="5"/>
  <c r="I107" i="5"/>
  <c r="I109" i="5"/>
  <c r="J109" i="5"/>
  <c r="K109" i="5"/>
  <c r="M109" i="5"/>
  <c r="L109" i="5"/>
  <c r="N109" i="5"/>
  <c r="E109" i="5"/>
  <c r="F109" i="5"/>
  <c r="G95" i="5"/>
  <c r="I48" i="5"/>
  <c r="J48" i="5"/>
  <c r="I49" i="5"/>
  <c r="J49" i="5"/>
  <c r="I50" i="5"/>
  <c r="J50" i="5"/>
  <c r="I181" i="2"/>
  <c r="I180" i="2"/>
  <c r="I179" i="2"/>
  <c r="E164" i="2"/>
  <c r="J114" i="2"/>
  <c r="K114" i="2"/>
  <c r="I114" i="2"/>
  <c r="E114" i="2"/>
  <c r="J50" i="2"/>
  <c r="K50" i="2"/>
  <c r="I50" i="2"/>
  <c r="E50" i="2"/>
  <c r="K97" i="1"/>
  <c r="J97" i="1"/>
  <c r="I97" i="1"/>
  <c r="E97" i="1"/>
  <c r="J12" i="3"/>
  <c r="I12" i="3"/>
  <c r="H12" i="3"/>
  <c r="H13" i="3"/>
  <c r="H14" i="3"/>
  <c r="I14" i="3"/>
  <c r="J14" i="3"/>
  <c r="H178" i="2"/>
  <c r="G178" i="2"/>
  <c r="F178" i="2"/>
  <c r="D178" i="2"/>
  <c r="C178" i="2"/>
  <c r="J182" i="2"/>
  <c r="K182" i="2"/>
  <c r="J183" i="2"/>
  <c r="K183" i="2"/>
  <c r="E182" i="2"/>
  <c r="E183" i="2"/>
  <c r="H173" i="2"/>
  <c r="G173" i="2"/>
  <c r="F173" i="2"/>
  <c r="D173" i="2"/>
  <c r="C173" i="2"/>
  <c r="I176" i="2"/>
  <c r="J176" i="2"/>
  <c r="K176" i="2"/>
  <c r="I177" i="2"/>
  <c r="J177" i="2"/>
  <c r="K177" i="2"/>
  <c r="E176" i="2"/>
  <c r="E177" i="2"/>
  <c r="J172" i="2"/>
  <c r="K172" i="2"/>
  <c r="I172" i="2"/>
  <c r="E172" i="2"/>
  <c r="I167" i="2"/>
  <c r="J167" i="2"/>
  <c r="K167" i="2"/>
  <c r="E167" i="2"/>
  <c r="I163" i="2"/>
  <c r="J163" i="2"/>
  <c r="K163" i="2"/>
  <c r="E163" i="2"/>
  <c r="H152" i="2"/>
  <c r="G152" i="2"/>
  <c r="F152" i="2"/>
  <c r="D152" i="2"/>
  <c r="C152" i="2"/>
  <c r="I154" i="2"/>
  <c r="J154" i="2"/>
  <c r="K154" i="2"/>
  <c r="E154" i="2"/>
  <c r="H149" i="2"/>
  <c r="G149" i="2"/>
  <c r="F149" i="2"/>
  <c r="D149" i="2"/>
  <c r="C149" i="2"/>
  <c r="J151" i="2"/>
  <c r="K151" i="2"/>
  <c r="I151" i="2"/>
  <c r="E151" i="2"/>
  <c r="H146" i="2"/>
  <c r="G146" i="2"/>
  <c r="F146" i="2"/>
  <c r="D146" i="2"/>
  <c r="C146" i="2"/>
  <c r="I148" i="2"/>
  <c r="J148" i="2"/>
  <c r="K148" i="2"/>
  <c r="E148" i="2"/>
  <c r="H141" i="2"/>
  <c r="G141" i="2"/>
  <c r="F141" i="2"/>
  <c r="D141" i="2"/>
  <c r="C141" i="2"/>
  <c r="I145" i="2"/>
  <c r="J145" i="2"/>
  <c r="K145" i="2"/>
  <c r="E145" i="2"/>
  <c r="H136" i="2"/>
  <c r="G136" i="2"/>
  <c r="F136" i="2"/>
  <c r="D136" i="2"/>
  <c r="C136" i="2"/>
  <c r="I140" i="2"/>
  <c r="J140" i="2"/>
  <c r="K140" i="2"/>
  <c r="E140" i="2"/>
  <c r="J135" i="2"/>
  <c r="K135" i="2"/>
  <c r="E135" i="2"/>
  <c r="H121" i="2"/>
  <c r="G121" i="2"/>
  <c r="I121" i="2"/>
  <c r="F121" i="2"/>
  <c r="D121" i="2"/>
  <c r="C121" i="2"/>
  <c r="I123" i="2"/>
  <c r="J123" i="2"/>
  <c r="K123" i="2"/>
  <c r="E123" i="2"/>
  <c r="I120" i="2"/>
  <c r="I118" i="2"/>
  <c r="J118" i="2"/>
  <c r="K118" i="2"/>
  <c r="E118" i="2"/>
  <c r="H116" i="2"/>
  <c r="G116" i="2"/>
  <c r="F116" i="2"/>
  <c r="D116" i="2"/>
  <c r="C116" i="2"/>
  <c r="J120" i="2"/>
  <c r="K120" i="2"/>
  <c r="E120" i="2"/>
  <c r="H104" i="2"/>
  <c r="G104" i="2"/>
  <c r="F104" i="2"/>
  <c r="D104" i="2"/>
  <c r="C104" i="2"/>
  <c r="I115" i="2"/>
  <c r="J115" i="2"/>
  <c r="K115" i="2"/>
  <c r="E115" i="2"/>
  <c r="H100" i="2"/>
  <c r="G100" i="2"/>
  <c r="F100" i="2"/>
  <c r="D100" i="2"/>
  <c r="C100" i="2"/>
  <c r="I103" i="2"/>
  <c r="J103" i="2"/>
  <c r="K103" i="2"/>
  <c r="E103" i="2"/>
  <c r="H81" i="2"/>
  <c r="G81" i="2"/>
  <c r="F81" i="2"/>
  <c r="D81" i="2"/>
  <c r="C81" i="2"/>
  <c r="J99" i="2"/>
  <c r="K99" i="2"/>
  <c r="E99" i="2"/>
  <c r="H66" i="2"/>
  <c r="G66" i="2"/>
  <c r="F66" i="2"/>
  <c r="D66" i="2"/>
  <c r="C66" i="2"/>
  <c r="I80" i="2"/>
  <c r="J80" i="2"/>
  <c r="K80" i="2"/>
  <c r="E80" i="2"/>
  <c r="E47" i="2"/>
  <c r="I47" i="2"/>
  <c r="J47" i="2"/>
  <c r="K47" i="2"/>
  <c r="H29" i="2"/>
  <c r="G29" i="2"/>
  <c r="F29" i="2"/>
  <c r="D29" i="2"/>
  <c r="C29" i="2"/>
  <c r="I64" i="2"/>
  <c r="J64" i="2"/>
  <c r="K64" i="2"/>
  <c r="I65" i="2"/>
  <c r="J65" i="2"/>
  <c r="K65" i="2"/>
  <c r="E64" i="2"/>
  <c r="E65" i="2"/>
  <c r="D22" i="2"/>
  <c r="C22" i="2"/>
  <c r="J28" i="2"/>
  <c r="K28" i="2"/>
  <c r="I28" i="2"/>
  <c r="E28" i="2"/>
  <c r="J14" i="2"/>
  <c r="K14" i="2"/>
  <c r="I14" i="2"/>
  <c r="E14" i="2"/>
  <c r="I39" i="5"/>
  <c r="J39" i="5"/>
  <c r="I68" i="5"/>
  <c r="J68" i="5"/>
  <c r="K68" i="5"/>
  <c r="M68" i="5"/>
  <c r="L68" i="5"/>
  <c r="E68" i="5"/>
  <c r="C8" i="5"/>
  <c r="D8" i="5"/>
  <c r="G8" i="5"/>
  <c r="J8" i="5"/>
  <c r="I8" i="5"/>
  <c r="H8" i="5"/>
  <c r="E9" i="5"/>
  <c r="F9" i="5"/>
  <c r="I9" i="5"/>
  <c r="J9" i="5"/>
  <c r="K9" i="5"/>
  <c r="M9" i="5"/>
  <c r="L9" i="5"/>
  <c r="E10" i="5"/>
  <c r="F10" i="5"/>
  <c r="I10" i="5"/>
  <c r="J10" i="5"/>
  <c r="K10" i="5"/>
  <c r="L10" i="5"/>
  <c r="C11" i="5"/>
  <c r="D11" i="5"/>
  <c r="G11" i="5"/>
  <c r="I11" i="5"/>
  <c r="H11" i="5"/>
  <c r="E12" i="5"/>
  <c r="F12" i="5"/>
  <c r="I12" i="5"/>
  <c r="J12" i="5"/>
  <c r="K12" i="5"/>
  <c r="L12" i="5"/>
  <c r="E13" i="5"/>
  <c r="F13" i="5"/>
  <c r="I13" i="5"/>
  <c r="J13" i="5"/>
  <c r="K13" i="5"/>
  <c r="L13" i="5"/>
  <c r="N13" i="5"/>
  <c r="C14" i="5"/>
  <c r="E14" i="5"/>
  <c r="D14" i="5"/>
  <c r="G14" i="5"/>
  <c r="H14" i="5"/>
  <c r="E15" i="5"/>
  <c r="F15" i="5"/>
  <c r="I15" i="5"/>
  <c r="J15" i="5"/>
  <c r="K15" i="5"/>
  <c r="K14" i="5"/>
  <c r="L15" i="5"/>
  <c r="E17" i="5"/>
  <c r="F17" i="5"/>
  <c r="I17" i="5"/>
  <c r="J17" i="5"/>
  <c r="K17" i="5"/>
  <c r="L17" i="5"/>
  <c r="E18" i="5"/>
  <c r="F18" i="5"/>
  <c r="I18" i="5"/>
  <c r="J18" i="5"/>
  <c r="K18" i="5"/>
  <c r="L18" i="5"/>
  <c r="E19" i="5"/>
  <c r="F19" i="5"/>
  <c r="I19" i="5"/>
  <c r="J19" i="5"/>
  <c r="K19" i="5"/>
  <c r="M19" i="5"/>
  <c r="L19" i="5"/>
  <c r="E20" i="5"/>
  <c r="F20" i="5"/>
  <c r="I20" i="5"/>
  <c r="J20" i="5"/>
  <c r="K20" i="5"/>
  <c r="L20" i="5"/>
  <c r="C21" i="5"/>
  <c r="D21" i="5"/>
  <c r="E21" i="5"/>
  <c r="G21" i="5"/>
  <c r="I21" i="5"/>
  <c r="H21" i="5"/>
  <c r="E22" i="5"/>
  <c r="F22" i="5"/>
  <c r="I22" i="5"/>
  <c r="J22" i="5"/>
  <c r="K22" i="5"/>
  <c r="M22" i="5"/>
  <c r="L22" i="5"/>
  <c r="E23" i="5"/>
  <c r="F23" i="5"/>
  <c r="I23" i="5"/>
  <c r="J23" i="5"/>
  <c r="K23" i="5"/>
  <c r="M23" i="5"/>
  <c r="L23" i="5"/>
  <c r="E24" i="5"/>
  <c r="F24" i="5"/>
  <c r="I24" i="5"/>
  <c r="J24" i="5"/>
  <c r="K24" i="5"/>
  <c r="L24" i="5"/>
  <c r="C25" i="5"/>
  <c r="D25" i="5"/>
  <c r="G25" i="5"/>
  <c r="H25" i="5"/>
  <c r="E26" i="5"/>
  <c r="F26" i="5"/>
  <c r="I26" i="5"/>
  <c r="J26" i="5"/>
  <c r="K26" i="5"/>
  <c r="L26" i="5"/>
  <c r="N26" i="5"/>
  <c r="E27" i="5"/>
  <c r="F27" i="5"/>
  <c r="I27" i="5"/>
  <c r="J27" i="5"/>
  <c r="K27" i="5"/>
  <c r="L27" i="5"/>
  <c r="M27" i="5"/>
  <c r="C28" i="5"/>
  <c r="E28" i="5"/>
  <c r="D28" i="5"/>
  <c r="G28" i="5"/>
  <c r="H28" i="5"/>
  <c r="E29" i="5"/>
  <c r="F29" i="5"/>
  <c r="I29" i="5"/>
  <c r="J29" i="5"/>
  <c r="K29" i="5"/>
  <c r="L29" i="5"/>
  <c r="E30" i="5"/>
  <c r="F30" i="5"/>
  <c r="I30" i="5"/>
  <c r="J30" i="5"/>
  <c r="K30" i="5"/>
  <c r="L30" i="5"/>
  <c r="E32" i="5"/>
  <c r="F32" i="5"/>
  <c r="F31" i="5"/>
  <c r="I32" i="5"/>
  <c r="J32" i="5"/>
  <c r="J31" i="5"/>
  <c r="K32" i="5"/>
  <c r="L32" i="5"/>
  <c r="L31" i="5"/>
  <c r="E37" i="5"/>
  <c r="F37" i="5"/>
  <c r="I37" i="5"/>
  <c r="J37" i="5"/>
  <c r="K37" i="5"/>
  <c r="L37" i="5"/>
  <c r="E38" i="5"/>
  <c r="F38" i="5"/>
  <c r="I38" i="5"/>
  <c r="J38" i="5"/>
  <c r="K38" i="5"/>
  <c r="M38" i="5"/>
  <c r="L38" i="5"/>
  <c r="E39" i="5"/>
  <c r="F39" i="5"/>
  <c r="K39" i="5"/>
  <c r="L39" i="5"/>
  <c r="E42" i="5"/>
  <c r="F42" i="5"/>
  <c r="I42" i="5"/>
  <c r="K42" i="5"/>
  <c r="L42" i="5"/>
  <c r="E45" i="5"/>
  <c r="F45" i="5"/>
  <c r="I45" i="5"/>
  <c r="J45" i="5"/>
  <c r="K45" i="5"/>
  <c r="L45" i="5"/>
  <c r="E46" i="5"/>
  <c r="F46" i="5"/>
  <c r="I46" i="5"/>
  <c r="J46" i="5"/>
  <c r="K46" i="5"/>
  <c r="L46" i="5"/>
  <c r="E47" i="5"/>
  <c r="F47" i="5"/>
  <c r="I47" i="5"/>
  <c r="J47" i="5"/>
  <c r="K47" i="5"/>
  <c r="L47" i="5"/>
  <c r="E48" i="5"/>
  <c r="F48" i="5"/>
  <c r="K48" i="5"/>
  <c r="L48" i="5"/>
  <c r="E49" i="5"/>
  <c r="F49" i="5"/>
  <c r="K49" i="5"/>
  <c r="L49" i="5"/>
  <c r="E50" i="5"/>
  <c r="F50" i="5"/>
  <c r="K50" i="5"/>
  <c r="L50" i="5"/>
  <c r="E53" i="5"/>
  <c r="E51" i="5"/>
  <c r="I53" i="5"/>
  <c r="I51" i="5"/>
  <c r="J53" i="5"/>
  <c r="K53" i="5"/>
  <c r="L53" i="5"/>
  <c r="N53" i="5"/>
  <c r="E55" i="5"/>
  <c r="F55" i="5"/>
  <c r="I55" i="5"/>
  <c r="J55" i="5"/>
  <c r="K55" i="5"/>
  <c r="L55" i="5"/>
  <c r="E56" i="5"/>
  <c r="F56" i="5"/>
  <c r="I56" i="5"/>
  <c r="J56" i="5"/>
  <c r="K56" i="5"/>
  <c r="L56" i="5"/>
  <c r="E57" i="5"/>
  <c r="F57" i="5"/>
  <c r="I57" i="5"/>
  <c r="J57" i="5"/>
  <c r="K57" i="5"/>
  <c r="L57" i="5"/>
  <c r="N57" i="5"/>
  <c r="E58" i="5"/>
  <c r="F58" i="5"/>
  <c r="I58" i="5"/>
  <c r="J58" i="5"/>
  <c r="K58" i="5"/>
  <c r="L58" i="5"/>
  <c r="N58" i="5"/>
  <c r="E59" i="5"/>
  <c r="F59" i="5"/>
  <c r="I59" i="5"/>
  <c r="J59" i="5"/>
  <c r="K59" i="5"/>
  <c r="L59" i="5"/>
  <c r="N59" i="5"/>
  <c r="E60" i="5"/>
  <c r="F60" i="5"/>
  <c r="I60" i="5"/>
  <c r="J60" i="5"/>
  <c r="K60" i="5"/>
  <c r="L60" i="5"/>
  <c r="N60" i="5"/>
  <c r="E61" i="5"/>
  <c r="F61" i="5"/>
  <c r="I61" i="5"/>
  <c r="J61" i="5"/>
  <c r="K61" i="5"/>
  <c r="L61" i="5"/>
  <c r="N61" i="5"/>
  <c r="E62" i="5"/>
  <c r="F62" i="5"/>
  <c r="I62" i="5"/>
  <c r="J62" i="5"/>
  <c r="K62" i="5"/>
  <c r="L62" i="5"/>
  <c r="N62" i="5"/>
  <c r="E63" i="5"/>
  <c r="F63" i="5"/>
  <c r="I63" i="5"/>
  <c r="J63" i="5"/>
  <c r="K63" i="5"/>
  <c r="L63" i="5"/>
  <c r="N63" i="5"/>
  <c r="C64" i="5"/>
  <c r="D64" i="5"/>
  <c r="G64" i="5"/>
  <c r="H64" i="5"/>
  <c r="C65" i="5"/>
  <c r="D65" i="5"/>
  <c r="D54" i="5"/>
  <c r="G65" i="5"/>
  <c r="I65" i="5"/>
  <c r="H65" i="5"/>
  <c r="E66" i="5"/>
  <c r="F66" i="5"/>
  <c r="I66" i="5"/>
  <c r="J66" i="5"/>
  <c r="K66" i="5"/>
  <c r="L66" i="5"/>
  <c r="E67" i="5"/>
  <c r="F67" i="5"/>
  <c r="I67" i="5"/>
  <c r="J67" i="5"/>
  <c r="K67" i="5"/>
  <c r="L67" i="5"/>
  <c r="E69" i="5"/>
  <c r="F69" i="5"/>
  <c r="I69" i="5"/>
  <c r="J69" i="5"/>
  <c r="K69" i="5"/>
  <c r="L69" i="5"/>
  <c r="E70" i="5"/>
  <c r="F70" i="5"/>
  <c r="I70" i="5"/>
  <c r="J70" i="5"/>
  <c r="K70" i="5"/>
  <c r="L70" i="5"/>
  <c r="E71" i="5"/>
  <c r="F71" i="5"/>
  <c r="I71" i="5"/>
  <c r="J71" i="5"/>
  <c r="K71" i="5"/>
  <c r="M71" i="5"/>
  <c r="L71" i="5"/>
  <c r="C75" i="5"/>
  <c r="D75" i="5"/>
  <c r="F75" i="5"/>
  <c r="G75" i="5"/>
  <c r="G74" i="5"/>
  <c r="H75" i="5"/>
  <c r="H74" i="5"/>
  <c r="E76" i="5"/>
  <c r="F76" i="5"/>
  <c r="I76" i="5"/>
  <c r="J76" i="5"/>
  <c r="K76" i="5"/>
  <c r="K75" i="5"/>
  <c r="L76" i="5"/>
  <c r="L75" i="5"/>
  <c r="E77" i="5"/>
  <c r="F77" i="5"/>
  <c r="I77" i="5"/>
  <c r="J77" i="5"/>
  <c r="K77" i="5"/>
  <c r="L77" i="5"/>
  <c r="E79" i="5"/>
  <c r="F79" i="5"/>
  <c r="I79" i="5"/>
  <c r="J79" i="5"/>
  <c r="K79" i="5"/>
  <c r="L79" i="5"/>
  <c r="E80" i="5"/>
  <c r="F80" i="5"/>
  <c r="I80" i="5"/>
  <c r="J80" i="5"/>
  <c r="K80" i="5"/>
  <c r="L80" i="5"/>
  <c r="M80" i="5"/>
  <c r="E81" i="5"/>
  <c r="F81" i="5"/>
  <c r="I81" i="5"/>
  <c r="J81" i="5"/>
  <c r="K81" i="5"/>
  <c r="L81" i="5"/>
  <c r="M81" i="5"/>
  <c r="E82" i="5"/>
  <c r="F82" i="5"/>
  <c r="I82" i="5"/>
  <c r="J82" i="5"/>
  <c r="K82" i="5"/>
  <c r="L82" i="5"/>
  <c r="E83" i="5"/>
  <c r="F83" i="5"/>
  <c r="I83" i="5"/>
  <c r="J83" i="5"/>
  <c r="K83" i="5"/>
  <c r="L83" i="5"/>
  <c r="N83" i="5"/>
  <c r="C84" i="5"/>
  <c r="C78" i="5"/>
  <c r="D84" i="5"/>
  <c r="G84" i="5"/>
  <c r="H84" i="5"/>
  <c r="E85" i="5"/>
  <c r="F85" i="5"/>
  <c r="I85" i="5"/>
  <c r="J85" i="5"/>
  <c r="K85" i="5"/>
  <c r="L85" i="5"/>
  <c r="N85" i="5"/>
  <c r="E86" i="5"/>
  <c r="F86" i="5"/>
  <c r="I86" i="5"/>
  <c r="J86" i="5"/>
  <c r="K86" i="5"/>
  <c r="L86" i="5"/>
  <c r="E87" i="5"/>
  <c r="F87" i="5"/>
  <c r="I87" i="5"/>
  <c r="J87" i="5"/>
  <c r="K87" i="5"/>
  <c r="L87" i="5"/>
  <c r="E88" i="5"/>
  <c r="F88" i="5"/>
  <c r="I88" i="5"/>
  <c r="J88" i="5"/>
  <c r="K88" i="5"/>
  <c r="L88" i="5"/>
  <c r="E89" i="5"/>
  <c r="F89" i="5"/>
  <c r="I89" i="5"/>
  <c r="J89" i="5"/>
  <c r="K89" i="5"/>
  <c r="L89" i="5"/>
  <c r="E91" i="5"/>
  <c r="F91" i="5"/>
  <c r="I91" i="5"/>
  <c r="J91" i="5"/>
  <c r="K91" i="5"/>
  <c r="L91" i="5"/>
  <c r="L90" i="5"/>
  <c r="C92" i="5"/>
  <c r="D92" i="5"/>
  <c r="G92" i="5"/>
  <c r="I92" i="5"/>
  <c r="H92" i="5"/>
  <c r="J92" i="5"/>
  <c r="E93" i="5"/>
  <c r="F93" i="5"/>
  <c r="I93" i="5"/>
  <c r="J93" i="5"/>
  <c r="K93" i="5"/>
  <c r="L93" i="5"/>
  <c r="E94" i="5"/>
  <c r="F94" i="5"/>
  <c r="I94" i="5"/>
  <c r="J94" i="5"/>
  <c r="K94" i="5"/>
  <c r="L94" i="5"/>
  <c r="M94" i="5"/>
  <c r="C95" i="5"/>
  <c r="E95" i="5"/>
  <c r="D95" i="5"/>
  <c r="H95" i="5"/>
  <c r="E96" i="5"/>
  <c r="F96" i="5"/>
  <c r="I96" i="5"/>
  <c r="J96" i="5"/>
  <c r="K96" i="5"/>
  <c r="L96" i="5"/>
  <c r="E97" i="5"/>
  <c r="F97" i="5"/>
  <c r="I97" i="5"/>
  <c r="J97" i="5"/>
  <c r="K97" i="5"/>
  <c r="L97" i="5"/>
  <c r="E98" i="5"/>
  <c r="F98" i="5"/>
  <c r="I98" i="5"/>
  <c r="J98" i="5"/>
  <c r="K98" i="5"/>
  <c r="L98" i="5"/>
  <c r="E99" i="5"/>
  <c r="F99" i="5"/>
  <c r="I99" i="5"/>
  <c r="J99" i="5"/>
  <c r="K99" i="5"/>
  <c r="L99" i="5"/>
  <c r="E102" i="5"/>
  <c r="F102" i="5"/>
  <c r="I102" i="5"/>
  <c r="J102" i="5"/>
  <c r="K102" i="5"/>
  <c r="L102" i="5"/>
  <c r="E104" i="5"/>
  <c r="F104" i="5"/>
  <c r="I104" i="5"/>
  <c r="J104" i="5"/>
  <c r="K104" i="5"/>
  <c r="L104" i="5"/>
  <c r="L103" i="5"/>
  <c r="E106" i="5"/>
  <c r="F106" i="5"/>
  <c r="F105" i="5"/>
  <c r="I106" i="5"/>
  <c r="J106" i="5"/>
  <c r="J105" i="5"/>
  <c r="K106" i="5"/>
  <c r="L106" i="5"/>
  <c r="L105" i="5"/>
  <c r="E108" i="5"/>
  <c r="F108" i="5"/>
  <c r="F107" i="5"/>
  <c r="I108" i="5"/>
  <c r="J108" i="5"/>
  <c r="J107" i="5"/>
  <c r="K108" i="5"/>
  <c r="K107" i="5"/>
  <c r="L108" i="5"/>
  <c r="L107" i="5"/>
  <c r="E111" i="5"/>
  <c r="F111" i="5"/>
  <c r="I111" i="5"/>
  <c r="J111" i="5"/>
  <c r="K111" i="5"/>
  <c r="K110" i="5"/>
  <c r="L111" i="5"/>
  <c r="L110" i="5"/>
  <c r="E112" i="5"/>
  <c r="F112" i="5"/>
  <c r="I112" i="5"/>
  <c r="J112" i="5"/>
  <c r="K112" i="5"/>
  <c r="M112" i="5"/>
  <c r="L112" i="5"/>
  <c r="N112" i="5"/>
  <c r="C113" i="5"/>
  <c r="D113" i="5"/>
  <c r="G113" i="5"/>
  <c r="H113" i="5"/>
  <c r="J113" i="5"/>
  <c r="E114" i="5"/>
  <c r="F114" i="5"/>
  <c r="I114" i="5"/>
  <c r="J114" i="5"/>
  <c r="K114" i="5"/>
  <c r="L114" i="5"/>
  <c r="M114" i="5"/>
  <c r="E115" i="5"/>
  <c r="F115" i="5"/>
  <c r="I115" i="5"/>
  <c r="J115" i="5"/>
  <c r="K115" i="5"/>
  <c r="L115" i="5"/>
  <c r="M115" i="5"/>
  <c r="E116" i="5"/>
  <c r="F116" i="5"/>
  <c r="I116" i="5"/>
  <c r="J116" i="5"/>
  <c r="K116" i="5"/>
  <c r="L116" i="5"/>
  <c r="N116" i="5"/>
  <c r="D119" i="5"/>
  <c r="D118" i="5"/>
  <c r="D117" i="5"/>
  <c r="G119" i="5"/>
  <c r="H119" i="5"/>
  <c r="E121" i="5"/>
  <c r="F121" i="5"/>
  <c r="E122" i="5"/>
  <c r="F122" i="5"/>
  <c r="G122" i="5"/>
  <c r="G121" i="5"/>
  <c r="H122" i="5"/>
  <c r="L122" i="5"/>
  <c r="E124" i="5"/>
  <c r="F124" i="5"/>
  <c r="I124" i="5"/>
  <c r="J124" i="5"/>
  <c r="K124" i="5"/>
  <c r="L124" i="5"/>
  <c r="E125" i="5"/>
  <c r="F125" i="5"/>
  <c r="I125" i="5"/>
  <c r="J125" i="5"/>
  <c r="K125" i="5"/>
  <c r="L125" i="5"/>
  <c r="N125" i="5"/>
  <c r="E126" i="5"/>
  <c r="F126" i="5"/>
  <c r="I126" i="5"/>
  <c r="J126" i="5"/>
  <c r="K126" i="5"/>
  <c r="M126" i="5"/>
  <c r="L126" i="5"/>
  <c r="E127" i="5"/>
  <c r="F127" i="5"/>
  <c r="I127" i="5"/>
  <c r="J127" i="5"/>
  <c r="K127" i="5"/>
  <c r="L127" i="5"/>
  <c r="N127" i="5"/>
  <c r="B11" i="4"/>
  <c r="C11" i="4"/>
  <c r="D11" i="4"/>
  <c r="E11" i="4"/>
  <c r="F12" i="4"/>
  <c r="G12" i="4"/>
  <c r="F13" i="4"/>
  <c r="G13" i="4"/>
  <c r="F14" i="4"/>
  <c r="G14" i="4"/>
  <c r="F15" i="4"/>
  <c r="G15" i="4"/>
  <c r="F16" i="4"/>
  <c r="G16" i="4"/>
  <c r="G11" i="4"/>
  <c r="C10" i="3"/>
  <c r="D10" i="3"/>
  <c r="D15" i="3"/>
  <c r="E15" i="3"/>
  <c r="F10" i="3"/>
  <c r="F15" i="3"/>
  <c r="G10" i="3"/>
  <c r="G15" i="3"/>
  <c r="E11" i="3"/>
  <c r="H11" i="3"/>
  <c r="I11" i="3"/>
  <c r="K11" i="3"/>
  <c r="J11" i="3"/>
  <c r="E13" i="3"/>
  <c r="I13" i="3"/>
  <c r="J13" i="3"/>
  <c r="C15" i="3"/>
  <c r="C11" i="2"/>
  <c r="D11" i="2"/>
  <c r="F11" i="2"/>
  <c r="G11" i="2"/>
  <c r="H11" i="2"/>
  <c r="E12" i="2"/>
  <c r="I12" i="2"/>
  <c r="J12" i="2"/>
  <c r="K12" i="2"/>
  <c r="E13" i="2"/>
  <c r="I13" i="2"/>
  <c r="J13" i="2"/>
  <c r="K13" i="2"/>
  <c r="E15" i="2"/>
  <c r="I15" i="2"/>
  <c r="J15" i="2"/>
  <c r="K15" i="2"/>
  <c r="E16" i="2"/>
  <c r="I16" i="2"/>
  <c r="J16" i="2"/>
  <c r="K16" i="2"/>
  <c r="C17" i="2"/>
  <c r="D17" i="2"/>
  <c r="F17" i="2"/>
  <c r="G17" i="2"/>
  <c r="H17" i="2"/>
  <c r="E18" i="2"/>
  <c r="I18" i="2"/>
  <c r="J18" i="2"/>
  <c r="K18" i="2"/>
  <c r="I21" i="2"/>
  <c r="J21" i="2"/>
  <c r="K21" i="2"/>
  <c r="E23" i="2"/>
  <c r="I23" i="2"/>
  <c r="J23" i="2"/>
  <c r="K23" i="2"/>
  <c r="E24" i="2"/>
  <c r="I24" i="2"/>
  <c r="J24" i="2"/>
  <c r="K24" i="2"/>
  <c r="E25" i="2"/>
  <c r="I25" i="2"/>
  <c r="J25" i="2"/>
  <c r="K25" i="2"/>
  <c r="E26" i="2"/>
  <c r="I26" i="2"/>
  <c r="J26" i="2"/>
  <c r="K26" i="2"/>
  <c r="E27" i="2"/>
  <c r="I27" i="2"/>
  <c r="J27" i="2"/>
  <c r="K27" i="2"/>
  <c r="E30" i="2"/>
  <c r="I30" i="2"/>
  <c r="J30" i="2"/>
  <c r="K30" i="2"/>
  <c r="E31" i="2"/>
  <c r="I31" i="2"/>
  <c r="J31" i="2"/>
  <c r="K31" i="2"/>
  <c r="E32" i="2"/>
  <c r="I32" i="2"/>
  <c r="J32" i="2"/>
  <c r="K32" i="2"/>
  <c r="E33" i="2"/>
  <c r="I33" i="2"/>
  <c r="J33" i="2"/>
  <c r="K33" i="2"/>
  <c r="E34" i="2"/>
  <c r="I34" i="2"/>
  <c r="J34" i="2"/>
  <c r="K34" i="2"/>
  <c r="E35" i="2"/>
  <c r="I35" i="2"/>
  <c r="J35" i="2"/>
  <c r="K35" i="2"/>
  <c r="E36" i="2"/>
  <c r="I36" i="2"/>
  <c r="J36" i="2"/>
  <c r="K36" i="2"/>
  <c r="E37" i="2"/>
  <c r="I37" i="2"/>
  <c r="J37" i="2"/>
  <c r="K37" i="2"/>
  <c r="E38" i="2"/>
  <c r="I38" i="2"/>
  <c r="J38" i="2"/>
  <c r="K38" i="2"/>
  <c r="E39" i="2"/>
  <c r="I39" i="2"/>
  <c r="J39" i="2"/>
  <c r="K39" i="2"/>
  <c r="E40" i="2"/>
  <c r="I40" i="2"/>
  <c r="J40" i="2"/>
  <c r="K40" i="2"/>
  <c r="E41" i="2"/>
  <c r="I41" i="2"/>
  <c r="J41" i="2"/>
  <c r="K41" i="2"/>
  <c r="E42" i="2"/>
  <c r="I42" i="2"/>
  <c r="J42" i="2"/>
  <c r="K42" i="2"/>
  <c r="E43" i="2"/>
  <c r="I43" i="2"/>
  <c r="J43" i="2"/>
  <c r="K43" i="2"/>
  <c r="E49" i="2"/>
  <c r="I49" i="2"/>
  <c r="J49" i="2"/>
  <c r="K49" i="2"/>
  <c r="E51" i="2"/>
  <c r="I51" i="2"/>
  <c r="J51" i="2"/>
  <c r="K51" i="2"/>
  <c r="E52" i="2"/>
  <c r="I52" i="2"/>
  <c r="J52" i="2"/>
  <c r="K52" i="2"/>
  <c r="E53" i="2"/>
  <c r="I53" i="2"/>
  <c r="J53" i="2"/>
  <c r="K53" i="2"/>
  <c r="E54" i="2"/>
  <c r="I54" i="2"/>
  <c r="J54" i="2"/>
  <c r="K54" i="2"/>
  <c r="E55" i="2"/>
  <c r="I55" i="2"/>
  <c r="J55" i="2"/>
  <c r="K55" i="2"/>
  <c r="E56" i="2"/>
  <c r="I56" i="2"/>
  <c r="J56" i="2"/>
  <c r="K56" i="2"/>
  <c r="E57" i="2"/>
  <c r="I57" i="2"/>
  <c r="J57" i="2"/>
  <c r="K57" i="2"/>
  <c r="E58" i="2"/>
  <c r="I58" i="2"/>
  <c r="J58" i="2"/>
  <c r="K58" i="2"/>
  <c r="E59" i="2"/>
  <c r="I59" i="2"/>
  <c r="J59" i="2"/>
  <c r="K59" i="2"/>
  <c r="E61" i="2"/>
  <c r="I61" i="2"/>
  <c r="J61" i="2"/>
  <c r="K61" i="2"/>
  <c r="E62" i="2"/>
  <c r="I62" i="2"/>
  <c r="J62" i="2"/>
  <c r="K62" i="2"/>
  <c r="E63" i="2"/>
  <c r="I63" i="2"/>
  <c r="J63" i="2"/>
  <c r="K63" i="2"/>
  <c r="E67" i="2"/>
  <c r="I67" i="2"/>
  <c r="J67" i="2"/>
  <c r="K67" i="2"/>
  <c r="E68" i="2"/>
  <c r="I68" i="2"/>
  <c r="J68" i="2"/>
  <c r="K68" i="2"/>
  <c r="E69" i="2"/>
  <c r="I69" i="2"/>
  <c r="J69" i="2"/>
  <c r="K69" i="2"/>
  <c r="E71" i="2"/>
  <c r="I71" i="2"/>
  <c r="J71" i="2"/>
  <c r="K71" i="2"/>
  <c r="E72" i="2"/>
  <c r="I72" i="2"/>
  <c r="J72" i="2"/>
  <c r="K72" i="2"/>
  <c r="E73" i="2"/>
  <c r="I73" i="2"/>
  <c r="J73" i="2"/>
  <c r="K73" i="2"/>
  <c r="E74" i="2"/>
  <c r="I74" i="2"/>
  <c r="J74" i="2"/>
  <c r="K74" i="2"/>
  <c r="E75" i="2"/>
  <c r="I75" i="2"/>
  <c r="J75" i="2"/>
  <c r="K75" i="2"/>
  <c r="E76" i="2"/>
  <c r="I76" i="2"/>
  <c r="J76" i="2"/>
  <c r="K76" i="2"/>
  <c r="E77" i="2"/>
  <c r="I77" i="2"/>
  <c r="J77" i="2"/>
  <c r="K77" i="2"/>
  <c r="E78" i="2"/>
  <c r="I78" i="2"/>
  <c r="J78" i="2"/>
  <c r="K78" i="2"/>
  <c r="E79" i="2"/>
  <c r="I79" i="2"/>
  <c r="J79" i="2"/>
  <c r="K79" i="2"/>
  <c r="E82" i="2"/>
  <c r="I82" i="2"/>
  <c r="J82" i="2"/>
  <c r="K82" i="2"/>
  <c r="E83" i="2"/>
  <c r="I83" i="2"/>
  <c r="J83" i="2"/>
  <c r="K83" i="2"/>
  <c r="E84" i="2"/>
  <c r="I84" i="2"/>
  <c r="J84" i="2"/>
  <c r="K84" i="2"/>
  <c r="E85" i="2"/>
  <c r="I85" i="2"/>
  <c r="J85" i="2"/>
  <c r="K85" i="2"/>
  <c r="E86" i="2"/>
  <c r="I86" i="2"/>
  <c r="J86" i="2"/>
  <c r="K86" i="2"/>
  <c r="E87" i="2"/>
  <c r="I87" i="2"/>
  <c r="J87" i="2"/>
  <c r="K87" i="2"/>
  <c r="E88" i="2"/>
  <c r="I88" i="2"/>
  <c r="J88" i="2"/>
  <c r="K88" i="2"/>
  <c r="E89" i="2"/>
  <c r="I89" i="2"/>
  <c r="J89" i="2"/>
  <c r="K89" i="2"/>
  <c r="E90" i="2"/>
  <c r="I90" i="2"/>
  <c r="J90" i="2"/>
  <c r="K90" i="2"/>
  <c r="E91" i="2"/>
  <c r="I91" i="2"/>
  <c r="J91" i="2"/>
  <c r="K91" i="2"/>
  <c r="E92" i="2"/>
  <c r="I92" i="2"/>
  <c r="J92" i="2"/>
  <c r="K92" i="2"/>
  <c r="E93" i="2"/>
  <c r="I93" i="2"/>
  <c r="J93" i="2"/>
  <c r="K93" i="2"/>
  <c r="E94" i="2"/>
  <c r="I94" i="2"/>
  <c r="J94" i="2"/>
  <c r="K94" i="2"/>
  <c r="E95" i="2"/>
  <c r="I95" i="2"/>
  <c r="J95" i="2"/>
  <c r="K95" i="2"/>
  <c r="E96" i="2"/>
  <c r="I96" i="2"/>
  <c r="J96" i="2"/>
  <c r="K96" i="2"/>
  <c r="E98" i="2"/>
  <c r="I98" i="2"/>
  <c r="J98" i="2"/>
  <c r="K98" i="2"/>
  <c r="E101" i="2"/>
  <c r="I101" i="2"/>
  <c r="J101" i="2"/>
  <c r="K101" i="2"/>
  <c r="E102" i="2"/>
  <c r="I102" i="2"/>
  <c r="J102" i="2"/>
  <c r="K102" i="2"/>
  <c r="E105" i="2"/>
  <c r="I105" i="2"/>
  <c r="J105" i="2"/>
  <c r="K105" i="2"/>
  <c r="E106" i="2"/>
  <c r="I106" i="2"/>
  <c r="J106" i="2"/>
  <c r="K106" i="2"/>
  <c r="E107" i="2"/>
  <c r="I107" i="2"/>
  <c r="J107" i="2"/>
  <c r="K107" i="2"/>
  <c r="E108" i="2"/>
  <c r="I108" i="2"/>
  <c r="J108" i="2"/>
  <c r="K108" i="2"/>
  <c r="E109" i="2"/>
  <c r="I109" i="2"/>
  <c r="J109" i="2"/>
  <c r="K109" i="2"/>
  <c r="E110" i="2"/>
  <c r="I110" i="2"/>
  <c r="J110" i="2"/>
  <c r="K110" i="2"/>
  <c r="E111" i="2"/>
  <c r="I111" i="2"/>
  <c r="J111" i="2"/>
  <c r="K111" i="2"/>
  <c r="E112" i="2"/>
  <c r="I112" i="2"/>
  <c r="J112" i="2"/>
  <c r="K112" i="2"/>
  <c r="E113" i="2"/>
  <c r="I113" i="2"/>
  <c r="J113" i="2"/>
  <c r="K113" i="2"/>
  <c r="E117" i="2"/>
  <c r="I117" i="2"/>
  <c r="J117" i="2"/>
  <c r="K117" i="2"/>
  <c r="E122" i="2"/>
  <c r="I122" i="2"/>
  <c r="J122" i="2"/>
  <c r="K122" i="2"/>
  <c r="E131" i="2"/>
  <c r="J131" i="2"/>
  <c r="K131" i="2"/>
  <c r="E133" i="2"/>
  <c r="J133" i="2"/>
  <c r="K133" i="2"/>
  <c r="E134" i="2"/>
  <c r="J134" i="2"/>
  <c r="K134" i="2"/>
  <c r="E137" i="2"/>
  <c r="I137" i="2"/>
  <c r="J137" i="2"/>
  <c r="K137" i="2"/>
  <c r="E138" i="2"/>
  <c r="I138" i="2"/>
  <c r="J138" i="2"/>
  <c r="K138" i="2"/>
  <c r="E139" i="2"/>
  <c r="I139" i="2"/>
  <c r="J139" i="2"/>
  <c r="K139" i="2"/>
  <c r="E142" i="2"/>
  <c r="I142" i="2"/>
  <c r="J142" i="2"/>
  <c r="K142" i="2"/>
  <c r="E143" i="2"/>
  <c r="I143" i="2"/>
  <c r="J143" i="2"/>
  <c r="K143" i="2"/>
  <c r="E144" i="2"/>
  <c r="I144" i="2"/>
  <c r="J144" i="2"/>
  <c r="K144" i="2"/>
  <c r="E147" i="2"/>
  <c r="I147" i="2"/>
  <c r="J147" i="2"/>
  <c r="K147" i="2"/>
  <c r="E150" i="2"/>
  <c r="I150" i="2"/>
  <c r="J150" i="2"/>
  <c r="K150" i="2"/>
  <c r="E153" i="2"/>
  <c r="I153" i="2"/>
  <c r="J153" i="2"/>
  <c r="K153" i="2"/>
  <c r="E157" i="2"/>
  <c r="I157" i="2"/>
  <c r="J157" i="2"/>
  <c r="K157" i="2"/>
  <c r="E158" i="2"/>
  <c r="I158" i="2"/>
  <c r="J158" i="2"/>
  <c r="K158" i="2"/>
  <c r="E159" i="2"/>
  <c r="I159" i="2"/>
  <c r="J159" i="2"/>
  <c r="K159" i="2"/>
  <c r="E160" i="2"/>
  <c r="I160" i="2"/>
  <c r="J160" i="2"/>
  <c r="K160" i="2"/>
  <c r="E161" i="2"/>
  <c r="I161" i="2"/>
  <c r="J161" i="2"/>
  <c r="K161" i="2"/>
  <c r="E162" i="2"/>
  <c r="I162" i="2"/>
  <c r="J162" i="2"/>
  <c r="K162" i="2"/>
  <c r="E165" i="2"/>
  <c r="I165" i="2"/>
  <c r="J165" i="2"/>
  <c r="J164" i="2"/>
  <c r="K165" i="2"/>
  <c r="K164" i="2"/>
  <c r="E170" i="2"/>
  <c r="I170" i="2"/>
  <c r="J170" i="2"/>
  <c r="K170" i="2"/>
  <c r="E171" i="2"/>
  <c r="I171" i="2"/>
  <c r="J171" i="2"/>
  <c r="K171" i="2"/>
  <c r="E174" i="2"/>
  <c r="I174" i="2"/>
  <c r="J174" i="2"/>
  <c r="K174" i="2"/>
  <c r="E175" i="2"/>
  <c r="I175" i="2"/>
  <c r="J175" i="2"/>
  <c r="K175" i="2"/>
  <c r="E179" i="2"/>
  <c r="J179" i="2"/>
  <c r="K179" i="2"/>
  <c r="E180" i="2"/>
  <c r="J180" i="2"/>
  <c r="K180" i="2"/>
  <c r="E181" i="2"/>
  <c r="J181" i="2"/>
  <c r="K181" i="2"/>
  <c r="C13" i="1"/>
  <c r="D13" i="1"/>
  <c r="F13" i="1"/>
  <c r="G13" i="1"/>
  <c r="I13" i="1"/>
  <c r="H13" i="1"/>
  <c r="E14" i="1"/>
  <c r="I14" i="1"/>
  <c r="J14" i="1"/>
  <c r="K14" i="1"/>
  <c r="O14" i="1"/>
  <c r="E15" i="1"/>
  <c r="I15" i="1"/>
  <c r="J15" i="1"/>
  <c r="K15" i="1"/>
  <c r="E16" i="1"/>
  <c r="I16" i="1"/>
  <c r="J16" i="1"/>
  <c r="K16" i="1"/>
  <c r="E17" i="1"/>
  <c r="J17" i="1"/>
  <c r="K17" i="1"/>
  <c r="E18" i="1"/>
  <c r="J18" i="1"/>
  <c r="K18" i="1"/>
  <c r="E19" i="1"/>
  <c r="J19" i="1"/>
  <c r="K19" i="1"/>
  <c r="C20" i="1"/>
  <c r="D20" i="1"/>
  <c r="F20" i="1"/>
  <c r="G20" i="1"/>
  <c r="I20" i="1"/>
  <c r="H20" i="1"/>
  <c r="E21" i="1"/>
  <c r="I21" i="1"/>
  <c r="J21" i="1"/>
  <c r="K21" i="1"/>
  <c r="E22" i="1"/>
  <c r="I22" i="1"/>
  <c r="J22" i="1"/>
  <c r="K22" i="1"/>
  <c r="E23" i="1"/>
  <c r="I23" i="1"/>
  <c r="J23" i="1"/>
  <c r="L23" i="1"/>
  <c r="K23" i="1"/>
  <c r="E24" i="1"/>
  <c r="I24" i="1"/>
  <c r="J24" i="1"/>
  <c r="L24" i="1"/>
  <c r="K24" i="1"/>
  <c r="E25" i="1"/>
  <c r="I25" i="1"/>
  <c r="J25" i="1"/>
  <c r="K25" i="1"/>
  <c r="E26" i="1"/>
  <c r="I26" i="1"/>
  <c r="J26" i="1"/>
  <c r="L26" i="1"/>
  <c r="K26" i="1"/>
  <c r="E27" i="1"/>
  <c r="I27" i="1"/>
  <c r="J27" i="1"/>
  <c r="K27" i="1"/>
  <c r="E28" i="1"/>
  <c r="I28" i="1"/>
  <c r="J28" i="1"/>
  <c r="K28" i="1"/>
  <c r="I29" i="1"/>
  <c r="C30" i="1"/>
  <c r="D30" i="1"/>
  <c r="D29" i="1"/>
  <c r="K29" i="1"/>
  <c r="F30" i="1"/>
  <c r="G30" i="1"/>
  <c r="I30" i="1"/>
  <c r="H30" i="1"/>
  <c r="E31" i="1"/>
  <c r="I31" i="1"/>
  <c r="J31" i="1"/>
  <c r="K31" i="1"/>
  <c r="E32" i="1"/>
  <c r="I32" i="1"/>
  <c r="J32" i="1"/>
  <c r="K32" i="1"/>
  <c r="E33" i="1"/>
  <c r="I33" i="1"/>
  <c r="J33" i="1"/>
  <c r="K33" i="1"/>
  <c r="C34" i="1"/>
  <c r="D34" i="1"/>
  <c r="F34" i="1"/>
  <c r="G34" i="1"/>
  <c r="I34" i="1"/>
  <c r="H34" i="1"/>
  <c r="E35" i="1"/>
  <c r="I35" i="1"/>
  <c r="J35" i="1"/>
  <c r="K35" i="1"/>
  <c r="E36" i="1"/>
  <c r="I36" i="1"/>
  <c r="J36" i="1"/>
  <c r="K36" i="1"/>
  <c r="E37" i="1"/>
  <c r="I37" i="1"/>
  <c r="J37" i="1"/>
  <c r="K37" i="1"/>
  <c r="C39" i="1"/>
  <c r="D39" i="1"/>
  <c r="D38" i="1"/>
  <c r="F39" i="1"/>
  <c r="F38" i="1"/>
  <c r="G39" i="1"/>
  <c r="G38" i="1"/>
  <c r="H39" i="1"/>
  <c r="H38" i="1"/>
  <c r="E40" i="1"/>
  <c r="I40" i="1"/>
  <c r="J40" i="1"/>
  <c r="K40" i="1"/>
  <c r="E41" i="1"/>
  <c r="I41" i="1"/>
  <c r="J41" i="1"/>
  <c r="K41" i="1"/>
  <c r="E42" i="1"/>
  <c r="I42" i="1"/>
  <c r="J42" i="1"/>
  <c r="K42" i="1"/>
  <c r="C45" i="1"/>
  <c r="C44" i="1"/>
  <c r="D45" i="1"/>
  <c r="D44" i="1"/>
  <c r="F45" i="1"/>
  <c r="F44" i="1"/>
  <c r="G45" i="1"/>
  <c r="I45" i="1"/>
  <c r="H45" i="1"/>
  <c r="H44" i="1"/>
  <c r="I46" i="1"/>
  <c r="J46" i="1"/>
  <c r="J45" i="1"/>
  <c r="K46" i="1"/>
  <c r="K45" i="1"/>
  <c r="C49" i="1"/>
  <c r="D49" i="1"/>
  <c r="F49" i="1"/>
  <c r="G49" i="1"/>
  <c r="I49" i="1"/>
  <c r="H49" i="1"/>
  <c r="E50" i="1"/>
  <c r="I50" i="1"/>
  <c r="J50" i="1"/>
  <c r="K50" i="1"/>
  <c r="E51" i="1"/>
  <c r="I51" i="1"/>
  <c r="J51" i="1"/>
  <c r="K51" i="1"/>
  <c r="E52" i="1"/>
  <c r="I52" i="1"/>
  <c r="J52" i="1"/>
  <c r="L52" i="1"/>
  <c r="K52" i="1"/>
  <c r="E53" i="1"/>
  <c r="I53" i="1"/>
  <c r="J53" i="1"/>
  <c r="K53" i="1"/>
  <c r="E54" i="1"/>
  <c r="I54" i="1"/>
  <c r="J54" i="1"/>
  <c r="K54" i="1"/>
  <c r="E55" i="1"/>
  <c r="I55" i="1"/>
  <c r="J55" i="1"/>
  <c r="K55" i="1"/>
  <c r="E56" i="1"/>
  <c r="I56" i="1"/>
  <c r="J56" i="1"/>
  <c r="K56" i="1"/>
  <c r="E57" i="1"/>
  <c r="I57" i="1"/>
  <c r="J57" i="1"/>
  <c r="K57" i="1"/>
  <c r="E58" i="1"/>
  <c r="I58" i="1"/>
  <c r="J58" i="1"/>
  <c r="K58" i="1"/>
  <c r="C59" i="1"/>
  <c r="D59" i="1"/>
  <c r="F59" i="1"/>
  <c r="G59" i="1"/>
  <c r="I59" i="1"/>
  <c r="H59" i="1"/>
  <c r="E60" i="1"/>
  <c r="I60" i="1"/>
  <c r="J60" i="1"/>
  <c r="K60" i="1"/>
  <c r="K59" i="1"/>
  <c r="E61" i="1"/>
  <c r="I61" i="1"/>
  <c r="J61" i="1"/>
  <c r="K61" i="1"/>
  <c r="C63" i="1"/>
  <c r="D63" i="1"/>
  <c r="F63" i="1"/>
  <c r="G63" i="1"/>
  <c r="H63" i="1"/>
  <c r="E64" i="1"/>
  <c r="I64" i="1"/>
  <c r="J64" i="1"/>
  <c r="K64" i="1"/>
  <c r="E65" i="1"/>
  <c r="I65" i="1"/>
  <c r="J65" i="1"/>
  <c r="K65" i="1"/>
  <c r="E66" i="1"/>
  <c r="I66" i="1"/>
  <c r="J66" i="1"/>
  <c r="K66" i="1"/>
  <c r="C67" i="1"/>
  <c r="E67" i="1"/>
  <c r="D67" i="1"/>
  <c r="F67" i="1"/>
  <c r="G67" i="1"/>
  <c r="H67" i="1"/>
  <c r="E68" i="1"/>
  <c r="I68" i="1"/>
  <c r="J68" i="1"/>
  <c r="J67" i="1"/>
  <c r="K68" i="1"/>
  <c r="K67" i="1"/>
  <c r="C70" i="1"/>
  <c r="E70" i="1"/>
  <c r="D70" i="1"/>
  <c r="E71" i="1"/>
  <c r="I71" i="1"/>
  <c r="J71" i="1"/>
  <c r="L71" i="1"/>
  <c r="K71" i="1"/>
  <c r="E72" i="1"/>
  <c r="I72" i="1"/>
  <c r="J72" i="1"/>
  <c r="K72" i="1"/>
  <c r="E73" i="1"/>
  <c r="I73" i="1"/>
  <c r="J73" i="1"/>
  <c r="K73" i="1"/>
  <c r="E74" i="1"/>
  <c r="I74" i="1"/>
  <c r="J74" i="1"/>
  <c r="K74" i="1"/>
  <c r="C75" i="1"/>
  <c r="E75" i="1"/>
  <c r="D75" i="1"/>
  <c r="I75" i="1"/>
  <c r="E76" i="1"/>
  <c r="I76" i="1"/>
  <c r="J76" i="1"/>
  <c r="K76" i="1"/>
  <c r="E77" i="1"/>
  <c r="I77" i="1"/>
  <c r="J77" i="1"/>
  <c r="K77" i="1"/>
  <c r="C79" i="1"/>
  <c r="E79" i="1"/>
  <c r="D79" i="1"/>
  <c r="D78" i="1"/>
  <c r="F79" i="1"/>
  <c r="G79" i="1"/>
  <c r="I79" i="1"/>
  <c r="H79" i="1"/>
  <c r="E80" i="1"/>
  <c r="I80" i="1"/>
  <c r="J80" i="1"/>
  <c r="K80" i="1"/>
  <c r="C84" i="1"/>
  <c r="D84" i="1"/>
  <c r="F84" i="1"/>
  <c r="G84" i="1"/>
  <c r="I84" i="1"/>
  <c r="H84" i="1"/>
  <c r="E85" i="1"/>
  <c r="I85" i="1"/>
  <c r="J85" i="1"/>
  <c r="K85" i="1"/>
  <c r="E86" i="1"/>
  <c r="I86" i="1"/>
  <c r="J86" i="1"/>
  <c r="K86" i="1"/>
  <c r="E87" i="1"/>
  <c r="J87" i="1"/>
  <c r="K87" i="1"/>
  <c r="E91" i="1"/>
  <c r="I91" i="1"/>
  <c r="J91" i="1"/>
  <c r="K91" i="1"/>
  <c r="E92" i="1"/>
  <c r="I92" i="1"/>
  <c r="J92" i="1"/>
  <c r="K92" i="1"/>
  <c r="E93" i="1"/>
  <c r="I93" i="1"/>
  <c r="J93" i="1"/>
  <c r="K93" i="1"/>
  <c r="E94" i="1"/>
  <c r="I94" i="1"/>
  <c r="J94" i="1"/>
  <c r="K94" i="1"/>
  <c r="E98" i="1"/>
  <c r="I98" i="1"/>
  <c r="J98" i="1"/>
  <c r="K98" i="1"/>
  <c r="K96" i="1"/>
  <c r="F11" i="4"/>
  <c r="K14" i="3"/>
  <c r="L97" i="1"/>
  <c r="I88" i="1"/>
  <c r="L90" i="1"/>
  <c r="E96" i="1"/>
  <c r="E120" i="5"/>
  <c r="K155" i="2"/>
  <c r="J155" i="2"/>
  <c r="K124" i="2"/>
  <c r="J124" i="2"/>
  <c r="I104" i="2"/>
  <c r="I100" i="2"/>
  <c r="L64" i="2"/>
  <c r="I81" i="2"/>
  <c r="L112" i="2"/>
  <c r="L101" i="2"/>
  <c r="L40" i="2"/>
  <c r="L26" i="2"/>
  <c r="L23" i="2"/>
  <c r="L13" i="2"/>
  <c r="J149" i="2"/>
  <c r="L174" i="2"/>
  <c r="L160" i="2"/>
  <c r="L157" i="2"/>
  <c r="L142" i="2"/>
  <c r="L120" i="2"/>
  <c r="J152" i="2"/>
  <c r="I155" i="2"/>
  <c r="I22" i="2"/>
  <c r="J146" i="2"/>
  <c r="E66" i="2"/>
  <c r="I136" i="2"/>
  <c r="L148" i="2"/>
  <c r="L135" i="2"/>
  <c r="E146" i="2"/>
  <c r="I149" i="2"/>
  <c r="L114" i="2"/>
  <c r="L151" i="2"/>
  <c r="E168" i="2"/>
  <c r="L176" i="2"/>
  <c r="I173" i="2"/>
  <c r="E100" i="2"/>
  <c r="L179" i="2"/>
  <c r="E155" i="2"/>
  <c r="L145" i="2"/>
  <c r="L109" i="2"/>
  <c r="L102" i="2"/>
  <c r="L74" i="2"/>
  <c r="I17" i="2"/>
  <c r="K149" i="2"/>
  <c r="L84" i="2"/>
  <c r="L171" i="2"/>
  <c r="L162" i="2"/>
  <c r="L159" i="2"/>
  <c r="L153" i="2"/>
  <c r="L144" i="2"/>
  <c r="L139" i="2"/>
  <c r="L134" i="2"/>
  <c r="L122" i="2"/>
  <c r="L111" i="2"/>
  <c r="L108" i="2"/>
  <c r="L105" i="2"/>
  <c r="L95" i="2"/>
  <c r="L92" i="2"/>
  <c r="L89" i="2"/>
  <c r="L86" i="2"/>
  <c r="L83" i="2"/>
  <c r="L78" i="2"/>
  <c r="L99" i="2"/>
  <c r="I116" i="2"/>
  <c r="E121" i="2"/>
  <c r="L140" i="2"/>
  <c r="E141" i="2"/>
  <c r="L163" i="2"/>
  <c r="L167" i="2"/>
  <c r="L183" i="2"/>
  <c r="L50" i="2"/>
  <c r="K146" i="2"/>
  <c r="L43" i="2"/>
  <c r="E178" i="2"/>
  <c r="L79" i="2"/>
  <c r="L31" i="2"/>
  <c r="L62" i="2"/>
  <c r="L103" i="2"/>
  <c r="L58" i="2"/>
  <c r="L55" i="2"/>
  <c r="L42" i="2"/>
  <c r="L115" i="2"/>
  <c r="E104" i="2"/>
  <c r="J141" i="2"/>
  <c r="L52" i="2"/>
  <c r="L181" i="2"/>
  <c r="L34" i="2"/>
  <c r="I168" i="2"/>
  <c r="E136" i="2"/>
  <c r="I141" i="2"/>
  <c r="E152" i="2"/>
  <c r="E124" i="2"/>
  <c r="I164" i="2"/>
  <c r="C10" i="2"/>
  <c r="C184" i="2"/>
  <c r="J121" i="2"/>
  <c r="L33" i="2"/>
  <c r="L175" i="2"/>
  <c r="L80" i="2"/>
  <c r="L18" i="2"/>
  <c r="K17" i="2"/>
  <c r="L172" i="2"/>
  <c r="I152" i="2"/>
  <c r="L61" i="2"/>
  <c r="L57" i="2"/>
  <c r="E29" i="2"/>
  <c r="I66" i="2"/>
  <c r="E116" i="2"/>
  <c r="L123" i="2"/>
  <c r="I146" i="2"/>
  <c r="L154" i="2"/>
  <c r="L170" i="2"/>
  <c r="L143" i="2"/>
  <c r="L180" i="2"/>
  <c r="L177" i="2"/>
  <c r="L68" i="2"/>
  <c r="L39" i="2"/>
  <c r="L30" i="2"/>
  <c r="L21" i="2"/>
  <c r="L12" i="2"/>
  <c r="J116" i="2"/>
  <c r="L47" i="2"/>
  <c r="I124" i="2"/>
  <c r="K22" i="2"/>
  <c r="I29" i="2"/>
  <c r="L32" i="2"/>
  <c r="L70" i="2"/>
  <c r="E173" i="2"/>
  <c r="J178" i="2"/>
  <c r="L161" i="2"/>
  <c r="L158" i="2"/>
  <c r="L182" i="2"/>
  <c r="L138" i="2"/>
  <c r="L110" i="2"/>
  <c r="J100" i="2"/>
  <c r="E17" i="2"/>
  <c r="L113" i="2"/>
  <c r="L85" i="2"/>
  <c r="L49" i="2"/>
  <c r="J136" i="2"/>
  <c r="F10" i="2"/>
  <c r="F184" i="2"/>
  <c r="L28" i="2"/>
  <c r="L82" i="2"/>
  <c r="L41" i="2"/>
  <c r="H10" i="2"/>
  <c r="H184" i="2"/>
  <c r="L96" i="2"/>
  <c r="L72" i="2"/>
  <c r="L88" i="2"/>
  <c r="L56" i="2"/>
  <c r="J81" i="2"/>
  <c r="L98" i="2"/>
  <c r="L59" i="2"/>
  <c r="L91" i="2"/>
  <c r="K141" i="2"/>
  <c r="K116" i="2"/>
  <c r="K66" i="2"/>
  <c r="L71" i="2"/>
  <c r="L51" i="2"/>
  <c r="L16" i="2"/>
  <c r="L15" i="2"/>
  <c r="L94" i="2"/>
  <c r="L76" i="2"/>
  <c r="L63" i="2"/>
  <c r="L38" i="2"/>
  <c r="I11" i="2"/>
  <c r="E81" i="2"/>
  <c r="K178" i="2"/>
  <c r="L133" i="2"/>
  <c r="L77" i="2"/>
  <c r="L36" i="2"/>
  <c r="E11" i="2"/>
  <c r="L48" i="2"/>
  <c r="L150" i="2"/>
  <c r="J104" i="2"/>
  <c r="L131" i="2"/>
  <c r="L73" i="2"/>
  <c r="L69" i="2"/>
  <c r="L53" i="2"/>
  <c r="E149" i="2"/>
  <c r="G10" i="2"/>
  <c r="G184" i="2"/>
  <c r="K104" i="2"/>
  <c r="L93" i="2"/>
  <c r="L90" i="2"/>
  <c r="L87" i="2"/>
  <c r="K81" i="2"/>
  <c r="K29" i="2"/>
  <c r="L137" i="2"/>
  <c r="L35" i="2"/>
  <c r="J66" i="2"/>
  <c r="L14" i="2"/>
  <c r="L65" i="2"/>
  <c r="L54" i="2"/>
  <c r="L117" i="2"/>
  <c r="L37" i="2"/>
  <c r="L118" i="2"/>
  <c r="L27" i="2"/>
  <c r="L24" i="2"/>
  <c r="E22" i="2"/>
  <c r="J22" i="2"/>
  <c r="L106" i="2"/>
  <c r="L25" i="2"/>
  <c r="K173" i="2"/>
  <c r="J173" i="2"/>
  <c r="K136" i="2"/>
  <c r="L165" i="2"/>
  <c r="J29" i="2"/>
  <c r="D10" i="2"/>
  <c r="D184" i="2"/>
  <c r="L67" i="2"/>
  <c r="K121" i="2"/>
  <c r="L107" i="2"/>
  <c r="K100" i="2"/>
  <c r="L75" i="2"/>
  <c r="K152" i="2"/>
  <c r="L147" i="2"/>
  <c r="J17" i="2"/>
  <c r="K11" i="2"/>
  <c r="J11" i="2"/>
  <c r="J10" i="3"/>
  <c r="J15" i="3"/>
  <c r="K15" i="3"/>
  <c r="K13" i="3"/>
  <c r="H10" i="3"/>
  <c r="I10" i="3"/>
  <c r="E10" i="3"/>
  <c r="I15" i="3"/>
  <c r="K12" i="3"/>
  <c r="D62" i="1"/>
  <c r="E39" i="1"/>
  <c r="C38" i="1"/>
  <c r="E38" i="1"/>
  <c r="C12" i="1"/>
  <c r="L76" i="1"/>
  <c r="E30" i="1"/>
  <c r="K88" i="1"/>
  <c r="J88" i="1"/>
  <c r="I70" i="1"/>
  <c r="C29" i="1"/>
  <c r="J29" i="1"/>
  <c r="L29" i="1"/>
  <c r="L80" i="1"/>
  <c r="L56" i="1"/>
  <c r="L53" i="1"/>
  <c r="F69" i="1"/>
  <c r="L65" i="1"/>
  <c r="L72" i="1"/>
  <c r="L66" i="1"/>
  <c r="L77" i="1"/>
  <c r="L73" i="1"/>
  <c r="L74" i="1"/>
  <c r="L67" i="1"/>
  <c r="L41" i="1"/>
  <c r="L40" i="1"/>
  <c r="L42" i="1"/>
  <c r="L98" i="1"/>
  <c r="J96" i="1"/>
  <c r="L96" i="1"/>
  <c r="F62" i="1"/>
  <c r="G83" i="1"/>
  <c r="E63" i="1"/>
  <c r="J20" i="1"/>
  <c r="I96" i="1"/>
  <c r="G62" i="1"/>
  <c r="L94" i="1"/>
  <c r="L91" i="1"/>
  <c r="L17" i="1"/>
  <c r="L14" i="1"/>
  <c r="L93" i="1"/>
  <c r="L61" i="1"/>
  <c r="L85" i="1"/>
  <c r="E59" i="1"/>
  <c r="L33" i="1"/>
  <c r="K30" i="1"/>
  <c r="L92" i="1"/>
  <c r="L57" i="1"/>
  <c r="L54" i="1"/>
  <c r="L51" i="1"/>
  <c r="E84" i="1"/>
  <c r="L32" i="1"/>
  <c r="H69" i="1"/>
  <c r="E34" i="1"/>
  <c r="L18" i="1"/>
  <c r="J44" i="1"/>
  <c r="L45" i="1"/>
  <c r="F48" i="1"/>
  <c r="L35" i="1"/>
  <c r="L87" i="1"/>
  <c r="L89" i="1"/>
  <c r="D69" i="1"/>
  <c r="C69" i="1"/>
  <c r="E69" i="1"/>
  <c r="L50" i="1"/>
  <c r="C62" i="1"/>
  <c r="I67" i="1"/>
  <c r="K70" i="1"/>
  <c r="D48" i="1"/>
  <c r="K84" i="1"/>
  <c r="C78" i="1"/>
  <c r="E78" i="1"/>
  <c r="L68" i="1"/>
  <c r="J79" i="1"/>
  <c r="L28" i="1"/>
  <c r="L25" i="1"/>
  <c r="K79" i="1"/>
  <c r="E88" i="1"/>
  <c r="G44" i="1"/>
  <c r="I44" i="1"/>
  <c r="G12" i="1"/>
  <c r="L58" i="1"/>
  <c r="L86" i="1"/>
  <c r="J70" i="1"/>
  <c r="E49" i="1"/>
  <c r="K75" i="1"/>
  <c r="H62" i="1"/>
  <c r="L37" i="1"/>
  <c r="J30" i="1"/>
  <c r="F12" i="1"/>
  <c r="F11" i="1"/>
  <c r="L15" i="1"/>
  <c r="H48" i="1"/>
  <c r="F83" i="1"/>
  <c r="F82" i="1"/>
  <c r="L60" i="1"/>
  <c r="E13" i="1"/>
  <c r="L64" i="1"/>
  <c r="J63" i="1"/>
  <c r="J62" i="1"/>
  <c r="L31" i="1"/>
  <c r="J75" i="1"/>
  <c r="J84" i="1"/>
  <c r="E44" i="1"/>
  <c r="I39" i="1"/>
  <c r="G69" i="1"/>
  <c r="J49" i="1"/>
  <c r="D12" i="1"/>
  <c r="H12" i="1"/>
  <c r="H11" i="1"/>
  <c r="H83" i="1"/>
  <c r="H82" i="1"/>
  <c r="L22" i="1"/>
  <c r="D83" i="1"/>
  <c r="D82" i="1"/>
  <c r="K13" i="1"/>
  <c r="E45" i="1"/>
  <c r="E20" i="1"/>
  <c r="K39" i="1"/>
  <c r="K38" i="1"/>
  <c r="J34" i="1"/>
  <c r="L27" i="1"/>
  <c r="L21" i="1"/>
  <c r="G48" i="1"/>
  <c r="I48" i="1"/>
  <c r="J39" i="1"/>
  <c r="J38" i="1"/>
  <c r="L55" i="1"/>
  <c r="C48" i="1"/>
  <c r="K49" i="1"/>
  <c r="L46" i="1"/>
  <c r="L36" i="1"/>
  <c r="K34" i="1"/>
  <c r="K20" i="1"/>
  <c r="L16" i="1"/>
  <c r="L19" i="1"/>
  <c r="C83" i="1"/>
  <c r="I63" i="1"/>
  <c r="K63" i="1"/>
  <c r="K62" i="1"/>
  <c r="J59" i="1"/>
  <c r="K44" i="1"/>
  <c r="J13" i="1"/>
  <c r="L152" i="2"/>
  <c r="L149" i="2"/>
  <c r="L146" i="2"/>
  <c r="L164" i="2"/>
  <c r="L141" i="2"/>
  <c r="L121" i="2"/>
  <c r="K10" i="2"/>
  <c r="K184" i="2"/>
  <c r="L17" i="2"/>
  <c r="L136" i="2"/>
  <c r="L124" i="2"/>
  <c r="L100" i="2"/>
  <c r="L22" i="2"/>
  <c r="L66" i="2"/>
  <c r="I10" i="2"/>
  <c r="L116" i="2"/>
  <c r="E184" i="2"/>
  <c r="L155" i="2"/>
  <c r="L178" i="2"/>
  <c r="L104" i="2"/>
  <c r="L168" i="2"/>
  <c r="L81" i="2"/>
  <c r="L29" i="2"/>
  <c r="L173" i="2"/>
  <c r="E10" i="2"/>
  <c r="I184" i="2"/>
  <c r="L11" i="2"/>
  <c r="J10" i="2"/>
  <c r="J184" i="2"/>
  <c r="K10" i="3"/>
  <c r="E62" i="1"/>
  <c r="C11" i="1"/>
  <c r="E12" i="1"/>
  <c r="D11" i="1"/>
  <c r="I12" i="1"/>
  <c r="G11" i="1"/>
  <c r="I11" i="1"/>
  <c r="I83" i="1"/>
  <c r="E29" i="1"/>
  <c r="L79" i="1"/>
  <c r="I38" i="1"/>
  <c r="F43" i="1"/>
  <c r="F81" i="1"/>
  <c r="F99" i="1"/>
  <c r="G82" i="1"/>
  <c r="I82" i="1"/>
  <c r="I62" i="1"/>
  <c r="I78" i="1"/>
  <c r="I69" i="1"/>
  <c r="L70" i="1"/>
  <c r="L38" i="1"/>
  <c r="L49" i="1"/>
  <c r="L30" i="1"/>
  <c r="L44" i="1"/>
  <c r="D43" i="1"/>
  <c r="L88" i="1"/>
  <c r="K69" i="1"/>
  <c r="K12" i="1"/>
  <c r="K11" i="1"/>
  <c r="E48" i="1"/>
  <c r="H43" i="1"/>
  <c r="H81" i="1"/>
  <c r="H99" i="1"/>
  <c r="J69" i="1"/>
  <c r="J83" i="1"/>
  <c r="J82" i="1"/>
  <c r="K83" i="1"/>
  <c r="K82" i="1"/>
  <c r="E83" i="1"/>
  <c r="L84" i="1"/>
  <c r="L75" i="1"/>
  <c r="L78" i="1"/>
  <c r="K48" i="1"/>
  <c r="C43" i="1"/>
  <c r="G43" i="1"/>
  <c r="L34" i="1"/>
  <c r="L39" i="1"/>
  <c r="C82" i="1"/>
  <c r="E82" i="1"/>
  <c r="L20" i="1"/>
  <c r="L62" i="1"/>
  <c r="L63" i="1"/>
  <c r="L59" i="1"/>
  <c r="J48" i="1"/>
  <c r="L13" i="1"/>
  <c r="J12" i="1"/>
  <c r="J11" i="1"/>
  <c r="L184" i="2"/>
  <c r="L10" i="2"/>
  <c r="D81" i="1"/>
  <c r="D99" i="1"/>
  <c r="C10" i="4"/>
  <c r="L69" i="1"/>
  <c r="K43" i="1"/>
  <c r="K81" i="1"/>
  <c r="K99" i="1"/>
  <c r="D10" i="4"/>
  <c r="E11" i="1"/>
  <c r="G81" i="1"/>
  <c r="G99" i="1"/>
  <c r="I99" i="1"/>
  <c r="E43" i="1"/>
  <c r="J43" i="1"/>
  <c r="L82" i="1"/>
  <c r="L83" i="1"/>
  <c r="I43" i="1"/>
  <c r="C81" i="1"/>
  <c r="C99" i="1"/>
  <c r="E99" i="1"/>
  <c r="L48" i="1"/>
  <c r="E10" i="4"/>
  <c r="L12" i="1"/>
  <c r="G10" i="4"/>
  <c r="L43" i="1"/>
  <c r="I81" i="1"/>
  <c r="E81" i="1"/>
  <c r="B10" i="4"/>
  <c r="F10" i="4"/>
  <c r="L11" i="1"/>
  <c r="J81" i="1"/>
  <c r="J99" i="1"/>
  <c r="L99" i="1"/>
  <c r="L81" i="1"/>
  <c r="N111" i="5"/>
  <c r="L51" i="5"/>
  <c r="L8" i="5"/>
  <c r="L95" i="5"/>
  <c r="F113" i="5"/>
  <c r="N37" i="5"/>
  <c r="J64" i="5"/>
  <c r="M85" i="5"/>
  <c r="K11" i="5"/>
  <c r="N38" i="5"/>
  <c r="L84" i="5"/>
  <c r="L92" i="5"/>
  <c r="K21" i="5"/>
  <c r="H16" i="5"/>
  <c r="L11" i="5"/>
  <c r="M37" i="5"/>
  <c r="N32" i="5"/>
  <c r="N31" i="5"/>
  <c r="M49" i="5"/>
  <c r="D16" i="5"/>
  <c r="M26" i="5"/>
  <c r="L14" i="5"/>
  <c r="I64" i="5"/>
  <c r="K41" i="5"/>
  <c r="M108" i="5"/>
  <c r="M83" i="5"/>
  <c r="N82" i="5"/>
  <c r="N81" i="5"/>
  <c r="N80" i="5"/>
  <c r="N77" i="5"/>
  <c r="M63" i="5"/>
  <c r="M62" i="5"/>
  <c r="M60" i="5"/>
  <c r="M56" i="5"/>
  <c r="I25" i="5"/>
  <c r="M13" i="5"/>
  <c r="N12" i="5"/>
  <c r="D35" i="5"/>
  <c r="D34" i="5"/>
  <c r="F51" i="5"/>
  <c r="J90" i="5"/>
  <c r="I103" i="5"/>
  <c r="M111" i="5"/>
  <c r="L78" i="5"/>
  <c r="M91" i="5"/>
  <c r="N88" i="5"/>
  <c r="L64" i="5"/>
  <c r="F21" i="5"/>
  <c r="J21" i="5"/>
  <c r="M116" i="5"/>
  <c r="E75" i="5"/>
  <c r="N49" i="5"/>
  <c r="F28" i="5"/>
  <c r="M24" i="5"/>
  <c r="N23" i="5"/>
  <c r="L21" i="5"/>
  <c r="F14" i="5"/>
  <c r="M10" i="5"/>
  <c r="L65" i="5"/>
  <c r="I105" i="5"/>
  <c r="H78" i="5"/>
  <c r="J78" i="5"/>
  <c r="N114" i="5"/>
  <c r="M12" i="5"/>
  <c r="J11" i="5"/>
  <c r="D74" i="5"/>
  <c r="F74" i="5"/>
  <c r="N24" i="5"/>
  <c r="L120" i="5"/>
  <c r="N22" i="5"/>
  <c r="F110" i="5"/>
  <c r="N94" i="5"/>
  <c r="N93" i="5"/>
  <c r="N89" i="5"/>
  <c r="M88" i="5"/>
  <c r="M87" i="5"/>
  <c r="N86" i="5"/>
  <c r="C74" i="5"/>
  <c r="M58" i="5"/>
  <c r="L113" i="5"/>
  <c r="M125" i="5"/>
  <c r="N115" i="5"/>
  <c r="J95" i="5"/>
  <c r="E8" i="5"/>
  <c r="J41" i="5"/>
  <c r="I31" i="5"/>
  <c r="F90" i="5"/>
  <c r="F103" i="5"/>
  <c r="M82" i="5"/>
  <c r="J103" i="5"/>
  <c r="H100" i="5"/>
  <c r="N11" i="5"/>
  <c r="F120" i="5"/>
  <c r="N108" i="5"/>
  <c r="M106" i="5"/>
  <c r="N67" i="5"/>
  <c r="N66" i="5"/>
  <c r="C54" i="5"/>
  <c r="E54" i="5"/>
  <c r="N50" i="5"/>
  <c r="F41" i="5"/>
  <c r="N47" i="5"/>
  <c r="N46" i="5"/>
  <c r="M45" i="5"/>
  <c r="N42" i="5"/>
  <c r="K36" i="5"/>
  <c r="M30" i="5"/>
  <c r="M29" i="5"/>
  <c r="I28" i="5"/>
  <c r="E25" i="5"/>
  <c r="N20" i="5"/>
  <c r="N18" i="5"/>
  <c r="M17" i="5"/>
  <c r="M14" i="5"/>
  <c r="I14" i="5"/>
  <c r="N75" i="5"/>
  <c r="K74" i="5"/>
  <c r="N87" i="5"/>
  <c r="M86" i="5"/>
  <c r="N76" i="5"/>
  <c r="I120" i="5"/>
  <c r="M127" i="5"/>
  <c r="N126" i="5"/>
  <c r="N124" i="5"/>
  <c r="N43" i="5"/>
  <c r="C35" i="5"/>
  <c r="C34" i="5"/>
  <c r="J120" i="5"/>
  <c r="J84" i="5"/>
  <c r="K122" i="5"/>
  <c r="M122" i="5"/>
  <c r="L25" i="5"/>
  <c r="G7" i="5"/>
  <c r="M93" i="5"/>
  <c r="J122" i="5"/>
  <c r="N45" i="5"/>
  <c r="I74" i="5"/>
  <c r="K105" i="5"/>
  <c r="K92" i="5"/>
  <c r="M92" i="5"/>
  <c r="J119" i="5"/>
  <c r="M21" i="5"/>
  <c r="N97" i="5"/>
  <c r="N96" i="5"/>
  <c r="E92" i="5"/>
  <c r="D78" i="5"/>
  <c r="E78" i="5"/>
  <c r="F65" i="5"/>
  <c r="M61" i="5"/>
  <c r="M57" i="5"/>
  <c r="K51" i="5"/>
  <c r="N51" i="5"/>
  <c r="N48" i="5"/>
  <c r="N10" i="5"/>
  <c r="N9" i="5"/>
  <c r="N68" i="5"/>
  <c r="G118" i="5"/>
  <c r="G117" i="5"/>
  <c r="K121" i="5"/>
  <c r="N14" i="5"/>
  <c r="N30" i="5"/>
  <c r="J28" i="5"/>
  <c r="I95" i="5"/>
  <c r="M20" i="5"/>
  <c r="D101" i="5"/>
  <c r="D100" i="5"/>
  <c r="F64" i="5"/>
  <c r="M18" i="5"/>
  <c r="M104" i="5"/>
  <c r="M99" i="5"/>
  <c r="M98" i="5"/>
  <c r="M97" i="5"/>
  <c r="F95" i="5"/>
  <c r="E11" i="5"/>
  <c r="J36" i="5"/>
  <c r="G35" i="5"/>
  <c r="N15" i="5"/>
  <c r="K28" i="5"/>
  <c r="L74" i="5"/>
  <c r="M59" i="5"/>
  <c r="N56" i="5"/>
  <c r="H7" i="5"/>
  <c r="H33" i="5"/>
  <c r="H6" i="5"/>
  <c r="N107" i="5"/>
  <c r="N52" i="5"/>
  <c r="E36" i="5"/>
  <c r="N92" i="5"/>
  <c r="E90" i="5"/>
  <c r="L41" i="5"/>
  <c r="M41" i="5"/>
  <c r="C7" i="5"/>
  <c r="N44" i="5"/>
  <c r="M11" i="5"/>
  <c r="M46" i="5"/>
  <c r="I122" i="5"/>
  <c r="M77" i="5"/>
  <c r="M107" i="5"/>
  <c r="K65" i="5"/>
  <c r="I75" i="5"/>
  <c r="J14" i="5"/>
  <c r="N17" i="5"/>
  <c r="N39" i="5"/>
  <c r="F8" i="5"/>
  <c r="M42" i="5"/>
  <c r="M15" i="5"/>
  <c r="J75" i="5"/>
  <c r="G54" i="5"/>
  <c r="K103" i="5"/>
  <c r="M103" i="5"/>
  <c r="F78" i="5"/>
  <c r="N71" i="5"/>
  <c r="M39" i="5"/>
  <c r="K25" i="5"/>
  <c r="G16" i="5"/>
  <c r="I16" i="5"/>
  <c r="L119" i="5"/>
  <c r="C16" i="5"/>
  <c r="E16" i="5"/>
  <c r="F84" i="5"/>
  <c r="F92" i="5"/>
  <c r="M70" i="5"/>
  <c r="N69" i="5"/>
  <c r="M67" i="5"/>
  <c r="M66" i="5"/>
  <c r="J65" i="5"/>
  <c r="E64" i="5"/>
  <c r="N19" i="5"/>
  <c r="J101" i="5"/>
  <c r="I121" i="5"/>
  <c r="M75" i="5"/>
  <c r="N104" i="5"/>
  <c r="K120" i="5"/>
  <c r="M120" i="5"/>
  <c r="M105" i="5"/>
  <c r="H121" i="5"/>
  <c r="H54" i="5"/>
  <c r="N70" i="5"/>
  <c r="M69" i="5"/>
  <c r="I113" i="5"/>
  <c r="E113" i="5"/>
  <c r="F101" i="5"/>
  <c r="M89" i="5"/>
  <c r="K84" i="5"/>
  <c r="M48" i="5"/>
  <c r="L36" i="5"/>
  <c r="M36" i="5"/>
  <c r="N27" i="5"/>
  <c r="J25" i="5"/>
  <c r="K8" i="5"/>
  <c r="N8" i="5"/>
  <c r="C119" i="5"/>
  <c r="G78" i="5"/>
  <c r="I84" i="5"/>
  <c r="L54" i="5"/>
  <c r="M124" i="5"/>
  <c r="N106" i="5"/>
  <c r="N105" i="5"/>
  <c r="N102" i="5"/>
  <c r="N99" i="5"/>
  <c r="N98" i="5"/>
  <c r="K31" i="5"/>
  <c r="M32" i="5"/>
  <c r="M31" i="5"/>
  <c r="N29" i="5"/>
  <c r="L28" i="5"/>
  <c r="L16" i="5"/>
  <c r="J110" i="5"/>
  <c r="M102" i="5"/>
  <c r="K95" i="5"/>
  <c r="M95" i="5"/>
  <c r="F11" i="5"/>
  <c r="D7" i="5"/>
  <c r="N21" i="5"/>
  <c r="I119" i="5"/>
  <c r="K113" i="5"/>
  <c r="N55" i="5"/>
  <c r="K64" i="5"/>
  <c r="M50" i="5"/>
  <c r="M47" i="5"/>
  <c r="F36" i="5"/>
  <c r="K16" i="5"/>
  <c r="M96" i="5"/>
  <c r="M76" i="5"/>
  <c r="F16" i="5"/>
  <c r="M53" i="5"/>
  <c r="M51" i="5"/>
  <c r="E65" i="5"/>
  <c r="M55" i="5"/>
  <c r="F25" i="5"/>
  <c r="C73" i="5"/>
  <c r="E84" i="5"/>
  <c r="L7" i="5"/>
  <c r="K90" i="5"/>
  <c r="N91" i="5"/>
  <c r="N79" i="5"/>
  <c r="M79" i="5"/>
  <c r="J74" i="5"/>
  <c r="C101" i="5"/>
  <c r="N41" i="5"/>
  <c r="H73" i="5"/>
  <c r="M25" i="5"/>
  <c r="N64" i="5"/>
  <c r="M65" i="5"/>
  <c r="N122" i="5"/>
  <c r="I7" i="5"/>
  <c r="K35" i="5"/>
  <c r="F54" i="5"/>
  <c r="D73" i="5"/>
  <c r="D72" i="5"/>
  <c r="E74" i="5"/>
  <c r="N25" i="5"/>
  <c r="N74" i="5"/>
  <c r="N65" i="5"/>
  <c r="N110" i="5"/>
  <c r="M110" i="5"/>
  <c r="F35" i="5"/>
  <c r="M16" i="5"/>
  <c r="E35" i="5"/>
  <c r="G100" i="5"/>
  <c r="J100" i="5"/>
  <c r="J7" i="5"/>
  <c r="J33" i="5"/>
  <c r="G33" i="5"/>
  <c r="M74" i="5"/>
  <c r="N95" i="5"/>
  <c r="L101" i="5"/>
  <c r="L100" i="5"/>
  <c r="J35" i="5"/>
  <c r="I35" i="5"/>
  <c r="G34" i="5"/>
  <c r="K101" i="5"/>
  <c r="K100" i="5"/>
  <c r="C33" i="5"/>
  <c r="C6" i="5"/>
  <c r="C123" i="5"/>
  <c r="N103" i="5"/>
  <c r="J16" i="5"/>
  <c r="L73" i="5"/>
  <c r="I100" i="5"/>
  <c r="E101" i="5"/>
  <c r="C100" i="5"/>
  <c r="M90" i="5"/>
  <c r="N90" i="5"/>
  <c r="L121" i="5"/>
  <c r="J121" i="5"/>
  <c r="H118" i="5"/>
  <c r="L33" i="5"/>
  <c r="K54" i="5"/>
  <c r="M54" i="5"/>
  <c r="M64" i="5"/>
  <c r="N16" i="5"/>
  <c r="N28" i="5"/>
  <c r="M28" i="5"/>
  <c r="I78" i="5"/>
  <c r="G73" i="5"/>
  <c r="J73" i="5"/>
  <c r="K34" i="5"/>
  <c r="N120" i="5"/>
  <c r="C118" i="5"/>
  <c r="K119" i="5"/>
  <c r="F119" i="5"/>
  <c r="E119" i="5"/>
  <c r="N36" i="5"/>
  <c r="L35" i="5"/>
  <c r="M35" i="5"/>
  <c r="H72" i="5"/>
  <c r="M113" i="5"/>
  <c r="N113" i="5"/>
  <c r="F7" i="5"/>
  <c r="F33" i="5"/>
  <c r="D33" i="5"/>
  <c r="E7" i="5"/>
  <c r="K78" i="5"/>
  <c r="N84" i="5"/>
  <c r="M84" i="5"/>
  <c r="F34" i="5"/>
  <c r="E34" i="5"/>
  <c r="M8" i="5"/>
  <c r="K7" i="5"/>
  <c r="N7" i="5"/>
  <c r="N33" i="5"/>
  <c r="J54" i="5"/>
  <c r="I54" i="5"/>
  <c r="H123" i="5"/>
  <c r="E73" i="5"/>
  <c r="F73" i="5"/>
  <c r="L72" i="5"/>
  <c r="M101" i="5"/>
  <c r="J34" i="5"/>
  <c r="I34" i="5"/>
  <c r="N101" i="5"/>
  <c r="G6" i="5"/>
  <c r="I33" i="5"/>
  <c r="H117" i="5"/>
  <c r="L118" i="5"/>
  <c r="J118" i="5"/>
  <c r="I118" i="5"/>
  <c r="M100" i="5"/>
  <c r="N100" i="5"/>
  <c r="K33" i="5"/>
  <c r="M7" i="5"/>
  <c r="N121" i="5"/>
  <c r="M121" i="5"/>
  <c r="N54" i="5"/>
  <c r="F100" i="5"/>
  <c r="E100" i="5"/>
  <c r="G72" i="5"/>
  <c r="I72" i="5"/>
  <c r="I73" i="5"/>
  <c r="M78" i="5"/>
  <c r="N78" i="5"/>
  <c r="K73" i="5"/>
  <c r="M119" i="5"/>
  <c r="N119" i="5"/>
  <c r="C72" i="5"/>
  <c r="E72" i="5"/>
  <c r="K118" i="5"/>
  <c r="C117" i="5"/>
  <c r="F118" i="5"/>
  <c r="E118" i="5"/>
  <c r="E33" i="5"/>
  <c r="D6" i="5"/>
  <c r="L34" i="5"/>
  <c r="N34" i="5"/>
  <c r="N35" i="5"/>
  <c r="M34" i="5"/>
  <c r="L6" i="5"/>
  <c r="L123" i="5"/>
  <c r="G123" i="5"/>
  <c r="J6" i="5"/>
  <c r="I6" i="5"/>
  <c r="J117" i="5"/>
  <c r="I117" i="5"/>
  <c r="F6" i="5"/>
  <c r="D123" i="5"/>
  <c r="E6" i="5"/>
  <c r="L117" i="5"/>
  <c r="N118" i="5"/>
  <c r="K6" i="5"/>
  <c r="M33" i="5"/>
  <c r="F72" i="5"/>
  <c r="E117" i="5"/>
  <c r="F117" i="5"/>
  <c r="M73" i="5"/>
  <c r="K72" i="5"/>
  <c r="N73" i="5"/>
  <c r="K117" i="5"/>
  <c r="M118" i="5"/>
  <c r="J72" i="5"/>
  <c r="N6" i="5"/>
  <c r="J123" i="5"/>
  <c r="I123" i="5"/>
  <c r="M117" i="5"/>
  <c r="F123" i="5"/>
  <c r="E123" i="5"/>
  <c r="N117" i="5"/>
  <c r="M72" i="5"/>
  <c r="N72" i="5"/>
  <c r="M6" i="5"/>
  <c r="K123" i="5"/>
  <c r="M123" i="5"/>
  <c r="N123" i="5"/>
</calcChain>
</file>

<file path=xl/sharedStrings.xml><?xml version="1.0" encoding="utf-8"?>
<sst xmlns="http://schemas.openxmlformats.org/spreadsheetml/2006/main" count="900" uniqueCount="679">
  <si>
    <t>Заходи із запобігання та ліквідації надзвичайних ситуацій та наслідків стихійного лиха</t>
  </si>
  <si>
    <r>
      <t xml:space="preserve">Комунальна установа «Управління спільною власністю територіальних громад» Закарпатської обласної ради </t>
    </r>
    <r>
      <rPr>
        <b/>
        <i/>
        <sz val="12"/>
        <rFont val="Times New Roman"/>
        <family val="1"/>
        <charset val="204"/>
      </rPr>
      <t>(відповідальний виконавець)</t>
    </r>
  </si>
  <si>
    <t>0611022</t>
  </si>
  <si>
    <t>0611023</t>
  </si>
  <si>
    <t>0611024</t>
  </si>
  <si>
    <t>0611032</t>
  </si>
  <si>
    <t>0611033</t>
  </si>
  <si>
    <t>0611034</t>
  </si>
  <si>
    <t>0611070</t>
  </si>
  <si>
    <t>0611091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</si>
  <si>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</si>
  <si>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0611092</t>
  </si>
  <si>
    <t xml:space="preserve">Виконання надання та повернення кредитів обласного бюджету </t>
  </si>
  <si>
    <t>(грн.)</t>
  </si>
  <si>
    <t>Головний розпорядник коштів,
 назва програми</t>
  </si>
  <si>
    <t>Підготовка кадрів закладами фахової передвищої освіти за рахунок освітньої субвенції</t>
  </si>
  <si>
    <t>0611142</t>
  </si>
  <si>
    <t>0711101</t>
  </si>
  <si>
    <t>0711102</t>
  </si>
  <si>
    <t>Забезпечення діяльності інших закладів у сфері охорони здоров`я</t>
  </si>
  <si>
    <t>Інші програми та заходи у сфері охорони здоров`я</t>
  </si>
  <si>
    <t>1011110</t>
  </si>
  <si>
    <t>0813171</t>
  </si>
  <si>
    <t>1011101</t>
  </si>
  <si>
    <t>1011102</t>
  </si>
  <si>
    <t>Інші заходи у сфері зв`язку, телекомунікації та інформатики</t>
  </si>
  <si>
    <t>0217530</t>
  </si>
  <si>
    <t>Оплата комунальних послуг та енергоносієв</t>
  </si>
  <si>
    <t>Оплата теплопостачання</t>
  </si>
  <si>
    <t>Оплата водопостачання та водовідведення</t>
  </si>
  <si>
    <t>Оплата електроенергіє</t>
  </si>
  <si>
    <t>Оплата природного газу</t>
  </si>
  <si>
    <t>Податок на доходи фізичних осіб із доходів спеціалістів резидента Дія Сіті</t>
  </si>
  <si>
    <t>11011200</t>
  </si>
  <si>
    <t>Будівництво освітніх установ та закладів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</si>
  <si>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</si>
  <si>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</si>
  <si>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Інша діяльність у сфері житлово-комунального господарства</t>
  </si>
  <si>
    <t>Реалізація програм і заходів в галузі зовнішньоекономічної діяльності</t>
  </si>
  <si>
    <t>Багатопрофільна стаціонарна медична допомога населенню</t>
  </si>
  <si>
    <t>Спеціалізована стаціонарна медична допомога населенню</t>
  </si>
  <si>
    <t>Санаторно-курортна допомога населенню</t>
  </si>
  <si>
    <t>Медико-соціальний захист дітей-сиріт і дітей, позбавлених батьківського піклування</t>
  </si>
  <si>
    <t>Створення банків крові та її компонентів</t>
  </si>
  <si>
    <t>Екстрена та швидка медична допомога населенню</t>
  </si>
  <si>
    <t xml:space="preserve">Департамент агропромислового розвитку облдержадміністрації </t>
  </si>
  <si>
    <t>Інші заходи громадського порядку та безпеки</t>
  </si>
  <si>
    <t>Заходи та роботи з територіальної оборони</t>
  </si>
  <si>
    <t xml:space="preserve">Департамент фінансів облдержадміністрації </t>
  </si>
  <si>
    <t>Надання довгострокових кредитів індивідуальним забудовникам житла на селі</t>
  </si>
  <si>
    <t>Повернення довгострокових кредитів, наданих індивідуальним забудовникам житла на селі</t>
  </si>
  <si>
    <t>Всього кредитування</t>
  </si>
  <si>
    <t>Джерела фінансування обласного бюджету</t>
  </si>
  <si>
    <t xml:space="preserve">Найменування </t>
  </si>
  <si>
    <t>Дефіцит-профіцит</t>
  </si>
  <si>
    <t>0813121
0813122
0813123
0813241</t>
  </si>
  <si>
    <t>20</t>
  </si>
  <si>
    <t>Забезпечення діяльності інших закладів в галузі культури і мистецтва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</si>
  <si>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</si>
  <si>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</si>
  <si>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Утримання центрів фізичної культури і спорту осіб з інвалідністю і реабілітаційних шкіл</t>
  </si>
  <si>
    <t>Проведення навчально-тренувальних зборів і змагань та заходів зі спорту осіб з інвалідністю</t>
  </si>
  <si>
    <t>Утримання та навчально-тренувальна робота комунальних дитячо-юнацьких спортивних шкіл</t>
  </si>
  <si>
    <t>Підтримка спорту вищих досягнень та організацій, які здійснюють фізкультурно-спортивну діяльність в регіоні</t>
  </si>
  <si>
    <t>Реалізація інших заходів щодо соціально-економічного розвитку територій</t>
  </si>
  <si>
    <t>0211142</t>
  </si>
  <si>
    <t>Програма компенсації частини процентної ставки  за іпотечними кредитами, отриманими на умовах державної програми "єОселя", у Закарпатській області на 2023-2027 роки</t>
  </si>
  <si>
    <t>Програма збереження об'єктів культурної спадщини Закарпатської області на 2024-2026 роки</t>
  </si>
  <si>
    <t>1216014</t>
  </si>
  <si>
    <t>Програма поводження з твердими побутовими відходами у Закарпатській області на 2023-2026 роки</t>
  </si>
  <si>
    <t>2018230</t>
  </si>
  <si>
    <t xml:space="preserve">Програма підтримки інформаційної галузі Закарпаття на 2024-2026 роки </t>
  </si>
  <si>
    <t>Програма підтримки видання творів місцевих авторів, популяризації закарпатської книги та сприяння книгорозповсюдженню на 2024-2026 роки</t>
  </si>
  <si>
    <t>Комплексна соціально-економічна програма забезпечення молоді, військовослужбовців  Збройних Сил України, членів їх сімей та внутрішньо переміщених осіб житлом в Закарпатській області на 2023 - 2027 роки</t>
  </si>
  <si>
    <t xml:space="preserve"> 2717693    </t>
  </si>
  <si>
    <t>Програма ефективного впровадження і реалізації проєктів розвитку регіону та підтримки громад Закарпатської області на 2024 - 2027 роки</t>
  </si>
  <si>
    <t>Програма охорони навколишнього природного середовища Закарпатської області на 2024-2027 роки</t>
  </si>
  <si>
    <t>Регіональна програма підготовки населення до національного спротиву на 2023-2027 роки</t>
  </si>
  <si>
    <t>Інші заходи у сфері соціального захисту і соціального забезпечення</t>
  </si>
  <si>
    <t>Інші заходи в галузі культури і мистецтва</t>
  </si>
  <si>
    <t>Інші заходи у сфері автотранспорту</t>
  </si>
  <si>
    <t>Реалізація Національної програми інформатизації</t>
  </si>
  <si>
    <t>Надання позашкільної освіти закладами позашкільної освіти, заходи із позашкільної роботи з дітьми</t>
  </si>
  <si>
    <t>Підвищення кваліфікації, перепідготовка кадрів закладами післядипломної освіти</t>
  </si>
  <si>
    <t>Субвенція з місцевого бюджету на здійснення переданих видатків у сфері освіти за рахунок коштів освітньої субвенції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</si>
  <si>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</si>
  <si>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</si>
  <si>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</si>
  <si>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Субвенції  з місцевих бюджетів іншим місцевим бюджетам</t>
  </si>
  <si>
    <t>Інші субвенції з місцевого бюджету</t>
  </si>
  <si>
    <t>Всього :</t>
  </si>
  <si>
    <t>Код</t>
  </si>
  <si>
    <t>Найменування доходів згідно із бюджетною класифікацією</t>
  </si>
  <si>
    <t>Загальний фонд</t>
  </si>
  <si>
    <t>Спеціальний фонд</t>
  </si>
  <si>
    <t>Всього по обох фондах</t>
  </si>
  <si>
    <t>% виконання до уточненого плану на рік</t>
  </si>
  <si>
    <t>% виконання  до уточненого плану на рік</t>
  </si>
  <si>
    <t>Разом доходів</t>
  </si>
  <si>
    <t>(тис.грн.)</t>
  </si>
  <si>
    <t>08</t>
  </si>
  <si>
    <t>Надходження рентної  плати за спеціальне використання води від підприємств житлово-комунального господарства</t>
  </si>
  <si>
    <t>Рентна плата за користування надрами</t>
  </si>
  <si>
    <t>Рентна плата за користування надрами для видобування корисних копалин загальнодержавного значення</t>
  </si>
  <si>
    <t>Рентна плата за користування надрами для видобування природного газу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</si>
  <si>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</si>
  <si>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</si>
  <si>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</si>
  <si>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Надання реабілітаційних послуг особам з інвалідністю та дітям з інвалідністю</t>
  </si>
  <si>
    <t>2510000</t>
  </si>
  <si>
    <t>2517630</t>
  </si>
  <si>
    <t>2610000</t>
  </si>
  <si>
    <t>2617622</t>
  </si>
  <si>
    <t>2710000</t>
  </si>
  <si>
    <t>2717610</t>
  </si>
  <si>
    <t>2717693</t>
  </si>
  <si>
    <t>12</t>
  </si>
  <si>
    <t>16</t>
  </si>
  <si>
    <t>23</t>
  </si>
  <si>
    <t>24</t>
  </si>
  <si>
    <t>25</t>
  </si>
  <si>
    <t>26</t>
  </si>
  <si>
    <t>27</t>
  </si>
  <si>
    <t>28</t>
  </si>
  <si>
    <t>30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</si>
  <si>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</si>
  <si>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</si>
  <si>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</si>
  <si>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</si>
  <si>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</si>
  <si>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</si>
  <si>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</si>
  <si>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Субвенції з державного бюджету місцевим бюджетам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</si>
  <si>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</si>
  <si>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8822</t>
  </si>
  <si>
    <t>Повернення пільгових довгострокових кредитів, наданих молодим сім’ям та одиноким молодим громадянам на будівництво/ придбання житла</t>
  </si>
  <si>
    <t>8831</t>
  </si>
  <si>
    <t>8832</t>
  </si>
  <si>
    <t>Оплата інших енергоносієв</t>
  </si>
  <si>
    <t>Дослідження і розробки, окремі заходи по реалізаціє державних (регіональних) програм</t>
  </si>
  <si>
    <t>Окремі заходи по реалізаціє державних (регіональних) програм, не віднесені до заходів розвитку</t>
  </si>
  <si>
    <t>Поточні трансферти</t>
  </si>
  <si>
    <t>Субсидіє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</si>
  <si>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</si>
  <si>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Соціальне забезпечення</t>
  </si>
  <si>
    <t>Виплата пенсій і допомоги</t>
  </si>
  <si>
    <t>інші виплати населенню</t>
  </si>
  <si>
    <t>інші поточні видатки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</si>
  <si>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</si>
  <si>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</si>
  <si>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</si>
  <si>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</si>
  <si>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</si>
  <si>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3120</t>
  </si>
  <si>
    <t>Капітальне будівництво (придбання)</t>
  </si>
  <si>
    <t>3122</t>
  </si>
  <si>
    <t>Капітальне будівництво (придбання) інших об'єктів</t>
  </si>
  <si>
    <t>3130</t>
  </si>
  <si>
    <t>Капітальний ремонт</t>
  </si>
  <si>
    <t>3132</t>
  </si>
  <si>
    <t>Капітальний ремонт інших об'єктів</t>
  </si>
  <si>
    <t>3140</t>
  </si>
  <si>
    <t>Реконструкція та реставрація</t>
  </si>
  <si>
    <t>3142</t>
  </si>
  <si>
    <t>Реконструкція та реставрація інших об'єктів</t>
  </si>
  <si>
    <t>09</t>
  </si>
  <si>
    <t xml:space="preserve">Управління містобудування та архітектури облдержадміністрації </t>
  </si>
  <si>
    <t>КПКВ</t>
  </si>
  <si>
    <t>Департамент освіти і науки, молоді та спорту  облдержадміністрації</t>
  </si>
  <si>
    <t>0613131</t>
  </si>
  <si>
    <t>0615062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</si>
  <si>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</si>
  <si>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</si>
  <si>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2314082</t>
  </si>
  <si>
    <t xml:space="preserve">Управління житлово-комунального господарства та енергозбереження Закарпатської обласної державної адміністрації </t>
  </si>
  <si>
    <t>Витрати, пов'язані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</si>
  <si>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2716084</t>
  </si>
  <si>
    <t>Податок на прибуток підприємств та фінансових установ комунальної власності </t>
  </si>
  <si>
    <t>Податок на прибуток підприємств, створених за участю іноземних інвесторів  </t>
  </si>
  <si>
    <t>Податок на прибуток іноземних юридичних осіб  </t>
  </si>
  <si>
    <t>Здешевлення вартості іпотечних кредитів для забезпечення доступним житлом громадян, які потребують поліпшення житлових умов</t>
  </si>
  <si>
    <t>0816085</t>
  </si>
  <si>
    <t>Служба у справах дітей Закарпатської обласної державної адміністрації</t>
  </si>
  <si>
    <t>Департамент культури Закарпатської обласної державної адміністрації</t>
  </si>
  <si>
    <t>0910000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</si>
  <si>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</si>
  <si>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Плата за ліцензії на виробництво спирту етилового, коньячного і плодового та зернового дистиляту, дистиляту виноградного спиртового, біоетанолу, алкогольних напоїв та тютюнових виробів</t>
  </si>
  <si>
    <t>Плата за державну реєстрацію (крім адміністративного збору за проведення державної реєстрації юридичних осіб, фізичних осіб - підприємців та громадських формувань)</t>
  </si>
  <si>
    <t>Плата за ліцензії на право оптової торгівлі алкогольними напоями та тютюновими виробами</t>
  </si>
  <si>
    <t>Плата за ліцензії на право роздрібної  торгівлі алкогольними напоями та тютюновими виробами</t>
  </si>
  <si>
    <t>Плата за ліцензії та сертифікати, що сплачується ліцензіатами за місцем здійснення діяльності</t>
  </si>
  <si>
    <t>Плата за ліцензії на право оптової торгівлі пальним</t>
  </si>
  <si>
    <t>Плата за ліцензії на право роздрібної торгівлі пальним</t>
  </si>
  <si>
    <t>Плата за ліцензії на право зберігання пального</t>
  </si>
  <si>
    <t>Заходи державної політики з питань сім`ї</t>
  </si>
  <si>
    <t>Департамент екології та природних ресурсів облдержадмінстрації</t>
  </si>
  <si>
    <t>Всього по обласному бюджету</t>
  </si>
  <si>
    <t>Соцiальний захист та соцiальне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</si>
  <si>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</si>
  <si>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</si>
  <si>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</si>
  <si>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</si>
  <si>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</si>
  <si>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</si>
  <si>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</si>
  <si>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</si>
  <si>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</si>
  <si>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</si>
  <si>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Разам видатків без трансфертів</t>
  </si>
  <si>
    <t>Міжбюджетні трансферти - всього</t>
  </si>
  <si>
    <t>Підготовка кадрів закладами професійної (професійно-технічної) освіти та іншими закладами освіти за рахунок освітньої субвенції</t>
  </si>
  <si>
    <t>0611101</t>
  </si>
  <si>
    <t>Підготовка кадрів закладами фахової передвищої освіти за рахунок коштів місцевого бюджету</t>
  </si>
  <si>
    <t>Податок на доходи фізичних осіб, що сплачується фізичними особами за результатами річного декларування</t>
  </si>
  <si>
    <t>37</t>
  </si>
  <si>
    <t xml:space="preserve">Інші надходження 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</si>
  <si>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</si>
  <si>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</si>
  <si>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</si>
  <si>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</si>
  <si>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</si>
  <si>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</si>
  <si>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Плата за розміщення тимчасово вільних коштів місцевих бюджетів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</si>
  <si>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</si>
  <si>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</si>
  <si>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</si>
  <si>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</si>
  <si>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Інші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</si>
  <si>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</si>
  <si>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Доходи від операцій з кредитування та надання гарантій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</si>
  <si>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</si>
  <si>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1014020</t>
  </si>
  <si>
    <t>1014030</t>
  </si>
  <si>
    <t>1014040</t>
  </si>
  <si>
    <t>1014081</t>
  </si>
  <si>
    <t>1014082</t>
  </si>
  <si>
    <t>1610000</t>
  </si>
  <si>
    <t>1617370</t>
  </si>
  <si>
    <t>1910000</t>
  </si>
  <si>
    <t>1917461</t>
  </si>
  <si>
    <t>2310000</t>
  </si>
  <si>
    <t>2318410</t>
  </si>
  <si>
    <t>2318420</t>
  </si>
  <si>
    <t>2410000</t>
  </si>
  <si>
    <t>2417110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</si>
  <si>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</si>
  <si>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</si>
  <si>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</si>
  <si>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Рентна плата за спеціальне використання води для потреб гідроенергетики</t>
  </si>
  <si>
    <t>Кредитування за економічною класифікацією видатків та кредитування</t>
  </si>
  <si>
    <t>Внутрішнє кредитування</t>
  </si>
  <si>
    <t>Надання внутрішніх кредитів</t>
  </si>
  <si>
    <t>Надання інших внутрішніх кредитів</t>
  </si>
  <si>
    <t>Повернення внутрішніх кредитів</t>
  </si>
  <si>
    <t>Виконання на звітну дату</t>
  </si>
  <si>
    <t>1919770</t>
  </si>
  <si>
    <t>Податок на прибуток банківських організацій, включаючи філіали аналогічних організацій, розташованих на території України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</si>
  <si>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</si>
  <si>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Програма розвитку культури Закарпатської області на 2024-2026 роки</t>
  </si>
  <si>
    <t>1918230</t>
  </si>
  <si>
    <t>9800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</si>
  <si>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</si>
  <si>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Стипендії</t>
  </si>
  <si>
    <t>Усього видатків з трансфертами, що передаються до інших бюджетів за економічною класифікацією видатків</t>
  </si>
  <si>
    <t>Поточні видатки</t>
  </si>
  <si>
    <t>Оплата праці і нарахування на заробітну плату</t>
  </si>
  <si>
    <t>Оплата праці</t>
  </si>
  <si>
    <t>Заробітна плата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</si>
  <si>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</si>
  <si>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</si>
  <si>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</si>
  <si>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</si>
  <si>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</si>
  <si>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</si>
  <si>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</si>
  <si>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Програма розвитку освіти Закарпаття на 2023-2027 роки</t>
  </si>
  <si>
    <t>Програма функціонування української мови як державної в усіх сферах суспільного життя у Закарпатській області на 2023-2027 роки</t>
  </si>
  <si>
    <t>Департамент культури облдержадміністрації</t>
  </si>
  <si>
    <t>Обласна соціальна програма "Питна вода Закарпаття" на 2023-2026 роки</t>
  </si>
  <si>
    <t>Капітальні трансферти підприємствам (установам, організаціям)</t>
  </si>
  <si>
    <t>3220</t>
  </si>
  <si>
    <t>Капітальні трансферти органам державного управління інших рівнів</t>
  </si>
  <si>
    <t>Кредитування - всього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</si>
  <si>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</si>
  <si>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0813230</t>
  </si>
  <si>
    <t>Утримання та розвиток автомобільних доріг та дорожньої інфраструктури за рахунок коштів місцевого бюджету</t>
  </si>
  <si>
    <t>2010000</t>
  </si>
  <si>
    <t>2017520</t>
  </si>
  <si>
    <t>Код ВКВ/ ТПКВКМБ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</si>
  <si>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</si>
  <si>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</si>
  <si>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</si>
  <si>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</si>
  <si>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0611102</t>
  </si>
  <si>
    <t>Інші дотації з місцевого бюджету</t>
  </si>
  <si>
    <t>Управління житлово-комунального господарства та енергозбереження облдержадміністрації</t>
  </si>
  <si>
    <t>Департамент інфраструктури, розвитку і утримання мережі автомобільних доріг загального користування місцевого значення облдержадміністрації</t>
  </si>
  <si>
    <t>Управління єврорегіональної співпраці облдержадміністрації</t>
  </si>
  <si>
    <t>2717630</t>
  </si>
  <si>
    <t>Забезпечення діяльності бібліотек</t>
  </si>
  <si>
    <t>Забезпечення діяльності музеїв i виставок</t>
  </si>
  <si>
    <t>Державне управлiння</t>
  </si>
  <si>
    <t>1000</t>
  </si>
  <si>
    <t>Освiта</t>
  </si>
  <si>
    <t>2000</t>
  </si>
  <si>
    <t>Охорона здоров'я</t>
  </si>
  <si>
    <t>3000</t>
  </si>
  <si>
    <t>Придбання землі та нематеріальних активів</t>
  </si>
  <si>
    <t>1014010</t>
  </si>
  <si>
    <t>Податок на прибуток підприємств</t>
  </si>
  <si>
    <t>2810000</t>
  </si>
  <si>
    <t>2818340</t>
  </si>
  <si>
    <t>3010000</t>
  </si>
  <si>
    <t>3018110</t>
  </si>
  <si>
    <t>3710000</t>
  </si>
  <si>
    <t>3719130</t>
  </si>
  <si>
    <t>3719800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</si>
  <si>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</si>
  <si>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</si>
  <si>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</si>
  <si>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9700</t>
  </si>
  <si>
    <t>Субвенції з місцевого бюджету іншим місцевим бюджетам на здійснення програм та заходів за рахунок коштів  місцевих бюджетів</t>
  </si>
  <si>
    <t>Членські внески до асоціацій органів місцевого самоврядування</t>
  </si>
  <si>
    <t>Облдержадміністрація</t>
  </si>
  <si>
    <t>Інші програми та заходи у сфері освіти</t>
  </si>
  <si>
    <t>Повернення інших внутрішніх кредитів</t>
  </si>
  <si>
    <t>Дефіцит-профіцит (джерела фінансування)</t>
  </si>
  <si>
    <t>На кінець періоду</t>
  </si>
  <si>
    <t>Кошти, що передаються із загального фонду бюджету до бюджету розвитку (спеціального фонду) </t>
  </si>
  <si>
    <t>інші розрахунки</t>
  </si>
  <si>
    <t>Департамент соціального захисту населення облдержадміністрації</t>
  </si>
  <si>
    <t>Пільгове медичне обслуговування осіб, які постраждали внаслідок Чорнобильської катастрофи</t>
  </si>
  <si>
    <t>Видатки на поховання учасників бойових дій та осіб з інвалідністю внаслідок війни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</si>
  <si>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</si>
  <si>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0613230</t>
  </si>
  <si>
    <t>Фінансова підтримка дитячо-юнацьких спортивних шкіл фізкультурно-спортивних товариств</t>
  </si>
  <si>
    <t>Забезпечення підготовки спортсменів школами вищої спортивної майстерності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</si>
  <si>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</si>
  <si>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</si>
  <si>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</si>
  <si>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</si>
  <si>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Відхилення (+,-)</t>
  </si>
  <si>
    <t>ДОХОДИ-всього</t>
  </si>
  <si>
    <t>ВИДАТКИ - всього</t>
  </si>
  <si>
    <t>0100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</si>
  <si>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</si>
  <si>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2716084     2718821</t>
  </si>
  <si>
    <t>Надання загальної середньої освіти спеціалізованими закладами загальної середньої освіти за рахунок коштів місцевого бюджету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</si>
  <si>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коштів місцевого бюджету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</si>
  <si>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</si>
  <si>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Забезпечення належних умов для виховання та розвитку дітей-сиріт і дітей, позбавлених батьківського піклування, в дитячих будинках за рахунок освітньої субвенції</t>
  </si>
  <si>
    <t>Забезпечення діяльності інших закладів у сфері освіти</t>
  </si>
  <si>
    <t>0611141</t>
  </si>
  <si>
    <t>Здійснення заходів та реалізація проектів на виконання Державної цільової соціальної програми `Молодь України`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</si>
  <si>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</si>
  <si>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Податок на прибуток підприємств, який сплачують інші платники</t>
  </si>
  <si>
    <t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 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</si>
  <si>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</si>
  <si>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41020100</t>
  </si>
  <si>
    <t>41020200</t>
  </si>
  <si>
    <t>Всього видатків:</t>
  </si>
  <si>
    <t xml:space="preserve">Виконання видатків обласного бюджету </t>
  </si>
  <si>
    <t>Всього по програмі</t>
  </si>
  <si>
    <t>01</t>
  </si>
  <si>
    <t>Обласна рада</t>
  </si>
  <si>
    <t>02</t>
  </si>
  <si>
    <t>06</t>
  </si>
  <si>
    <t>07</t>
  </si>
  <si>
    <t>Департамент охорони здоров'я облдерадміністрації</t>
  </si>
  <si>
    <t>Виконання доходів обласного бюджету</t>
  </si>
  <si>
    <t>грн.</t>
  </si>
  <si>
    <t>Інші заходи у сфері зв'язку, телекомунікації та інформатики</t>
  </si>
  <si>
    <t>2017530</t>
  </si>
  <si>
    <t>Заходи з енергозбереження</t>
  </si>
  <si>
    <t>3018240</t>
  </si>
  <si>
    <t>Закарпатська обласна державна адміністрація</t>
  </si>
  <si>
    <t>Департамент освіти і науки, молоді та спорту Закарпатської обласної державної адміністрації</t>
  </si>
  <si>
    <t>Департамент  охорони здоров`я Закарпатської обласної державної адміністрації</t>
  </si>
  <si>
    <t>Департамент соціального захисту населення Закарпатської обласної державної адміністрації</t>
  </si>
  <si>
    <t>Управління містобудування та архітектури Закарпатської обласної державної адміністрації</t>
  </si>
  <si>
    <t>Департамент інфраструктури, розвитку і утримання мережі автомобільних доріг загального користування місцевого значення Закарпатської обласної державної адміністрації</t>
  </si>
  <si>
    <t>Управління цифрового розвитку, цифрових трансформацій і цифровізації Закарпатської обласної державної адміністрації</t>
  </si>
  <si>
    <t>Департамент стратегічних комунікацій, національностей та релігій Закарпатської обласної державної адміністрації</t>
  </si>
  <si>
    <t>Департамент агропромислового розвитку Закарпатської обласної державної адміністрації</t>
  </si>
  <si>
    <t>Управління єврорегіональної співпраці Закарпатської обласної державної адміністрації</t>
  </si>
  <si>
    <t>Управлiння туризму та курортiв Закарпатської обласної державної адмiнiстрацiї</t>
  </si>
  <si>
    <t>Департамент економічного та регіонального розвитку Закарпатської обласної державної адміністрації</t>
  </si>
  <si>
    <t>Департамент екології та природних ресурсів Закарпатської обласної державної адміністрації</t>
  </si>
  <si>
    <t>Департамент фінансів Закарпатської обласної державної адміністрації</t>
  </si>
  <si>
    <t>41033000</t>
  </si>
  <si>
    <t>41033900</t>
  </si>
  <si>
    <t>Регіональна програма розвитку автомобільних доріг загального користування місцевого значення на 2023-2026 роки</t>
  </si>
  <si>
    <t>41053900</t>
  </si>
  <si>
    <t>0615011</t>
  </si>
  <si>
    <t>0615012</t>
  </si>
  <si>
    <t>0615021</t>
  </si>
  <si>
    <t>0615022</t>
  </si>
  <si>
    <t>0615031</t>
  </si>
  <si>
    <t>0615032</t>
  </si>
  <si>
    <t>0615033</t>
  </si>
  <si>
    <t>0615061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</si>
  <si>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</si>
  <si>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Управління цифрового розвитку, цифрових трансформацій і цифровізації облдержадміністрації</t>
  </si>
  <si>
    <t>Департамент стратегічних комунікацій, національностей та релігій облдержадміністрації</t>
  </si>
  <si>
    <t>Департамент економічного та регіонального розвитку облдержадміністрації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</si>
  <si>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</si>
  <si>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Програма розвитку транскордонного співробітництва Закарпатської області на 2021-2027 роки</t>
  </si>
  <si>
    <t>Зміни обсягів готівкових коштів</t>
  </si>
  <si>
    <t>На початок періоду</t>
  </si>
  <si>
    <t>На кінець звітного періоду</t>
  </si>
  <si>
    <t>Кошти, що передаються із загального фонду бюджету до бюджету розвитку (спеціального фонду)</t>
  </si>
  <si>
    <t>Інші розрахунки</t>
  </si>
  <si>
    <t>Податок на прибуток підприємств на особливих умовах, що сплачується резидентами Дія Сіті</t>
  </si>
  <si>
    <t>Податок на доходи фізичних осіб у вигляді мінімального податкового зобов'язання, що підлягає сплаті фізичними особами</t>
  </si>
  <si>
    <t>3200</t>
  </si>
  <si>
    <t>Капітальні трансферти</t>
  </si>
  <si>
    <t>3210</t>
  </si>
  <si>
    <t>Найменування головного розпорядника, відповідального виконавця, бюджетної програми або напряму видатків згідно з типовою відомчою/ТПКВКМБ</t>
  </si>
  <si>
    <t>Спеціальний  фонд</t>
  </si>
  <si>
    <t>% виконання звітної дати до уточненого плану на рік</t>
  </si>
  <si>
    <t>% виконання до уточненого плану на рік та кошторисних призначень на рік (власні надходження)</t>
  </si>
  <si>
    <t>0100000</t>
  </si>
  <si>
    <t>Обласна рада(головний розпорядник)</t>
  </si>
  <si>
    <t>0110000</t>
  </si>
  <si>
    <t>Обласна рада (відповідльний виконавець)</t>
  </si>
  <si>
    <t>0110150</t>
  </si>
  <si>
    <t>0120000</t>
  </si>
  <si>
    <t>0120180</t>
  </si>
  <si>
    <t>0117630</t>
  </si>
  <si>
    <t>0117680</t>
  </si>
  <si>
    <t>0210000</t>
  </si>
  <si>
    <t>0216090</t>
  </si>
  <si>
    <t>0217413</t>
  </si>
  <si>
    <t>0610000</t>
  </si>
  <si>
    <t>0611120</t>
  </si>
  <si>
    <t>0619310</t>
  </si>
  <si>
    <t>0710000</t>
  </si>
  <si>
    <t>0711120</t>
  </si>
  <si>
    <t>0712010</t>
  </si>
  <si>
    <t>0712020</t>
  </si>
  <si>
    <t>0712040</t>
  </si>
  <si>
    <t>0712050</t>
  </si>
  <si>
    <t>0712060</t>
  </si>
  <si>
    <t>0712070</t>
  </si>
  <si>
    <t>0712151</t>
  </si>
  <si>
    <t>0712152</t>
  </si>
  <si>
    <t>0810000</t>
  </si>
  <si>
    <t>0813050</t>
  </si>
  <si>
    <t>0813090</t>
  </si>
  <si>
    <t>0813101</t>
  </si>
  <si>
    <t>0813102</t>
  </si>
  <si>
    <t>0813105</t>
  </si>
  <si>
    <t>0813111</t>
  </si>
  <si>
    <t>0813121</t>
  </si>
  <si>
    <t>0813122</t>
  </si>
  <si>
    <t>0813123</t>
  </si>
  <si>
    <t>0813140</t>
  </si>
  <si>
    <t>0813200</t>
  </si>
  <si>
    <t>0813241</t>
  </si>
  <si>
    <t>0813242</t>
  </si>
  <si>
    <t>0913111</t>
  </si>
  <si>
    <t>0913112</t>
  </si>
  <si>
    <t>Заходи державної політики із забезпечення рівних прав та можливостей жінок та чоловіків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</si>
  <si>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</si>
  <si>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Забезпечення обробки інформації з нарахування та виплати допомог і компенсацій</t>
  </si>
  <si>
    <t>Служба у справах дітей облдержадміністрації</t>
  </si>
  <si>
    <t>Заходи державної політики з питань дітей та їх соціального захисту</t>
  </si>
  <si>
    <t>Підготовка кадрів закладами вищої освіти</t>
  </si>
  <si>
    <t>Фінансова підтримка театрів</t>
  </si>
  <si>
    <t>Фінансова підтримка фiлармонiй, художніх і музичних колективів, ансамблів, концертних та циркових організацій</t>
  </si>
  <si>
    <t>Реалізація програм в галузі сільського господарства</t>
  </si>
  <si>
    <t>Надання пільгових довгострокових кредитів молодим сім'ям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</si>
  <si>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сім'ям та одиноким молодим громадянам на будівництво/реконструкцію/придбання житла</t>
  </si>
  <si>
    <t>Управління туризму та курортів облдержадміністрації</t>
  </si>
  <si>
    <t>Реалізація програм і заходів в галузі туризму та курортів</t>
  </si>
  <si>
    <t>Сприяння розвитку малого та середнього підприємництва</t>
  </si>
  <si>
    <t>Інші заходи, пов'язані з економічною діяльністю</t>
  </si>
  <si>
    <t>Природоохоронні заходи за рахунок цільових фондів</t>
  </si>
  <si>
    <t>2716084   2718831      2717640</t>
  </si>
  <si>
    <t>Субвенція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</si>
  <si>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2717640</t>
  </si>
  <si>
    <t>Програма розвитку туризму і курортів у Закарпатській області на 2024-2026 роки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</si>
  <si>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</si>
  <si>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</si>
  <si>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</si>
  <si>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надходження до фондів охорони навколишнього природного середовища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</si>
  <si>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</si>
  <si>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</si>
  <si>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в комунальній власності</t>
  </si>
  <si>
    <t xml:space="preserve">Уточнений план на рік </t>
  </si>
  <si>
    <t>Програма фінансової підтримки комунально-експлуатаційного, автотранспортного господарства обласної ради і облдержадміністрації та збереження адмінбудинку (пл. Народна, 4) як пам'ятки архітектури на 2025-2029 роки</t>
  </si>
  <si>
    <t>0122170</t>
  </si>
  <si>
    <t>Регіональна програма „Захист” щодо соціальної підтримки та реабілітації ветеранів війни, військовослужбовців та членів їх сімей на 2025-2027 роки</t>
  </si>
  <si>
    <t>0110180            0127693</t>
  </si>
  <si>
    <t>Програма забезпечення виконання рішень судів та інших виконавчих документів на 2025 - 2027 роки</t>
  </si>
  <si>
    <t>Програма фінансового забезпечення розвитку транскордонної та міжрегіональної співпраці органів місцевого самоврядування Закарпатської області на 2025-2027 роки</t>
  </si>
  <si>
    <t>Програма підвищення кваліфікації державних службовців та посадових осіб місцевого самоврядування Закарпатської області на 2025-2029 роки</t>
  </si>
  <si>
    <t>0210180</t>
  </si>
  <si>
    <t>0216090              0217413</t>
  </si>
  <si>
    <t>0613134</t>
  </si>
  <si>
    <t>Регіональна програма розвитку фізичної культури і спорту на 2025-2029 роки</t>
  </si>
  <si>
    <t>Регіональна програма «Турбота» щодо посилення соціального захисту громадян на 2025-2027 роки</t>
  </si>
  <si>
    <t>Регіональна програма підтримки національно-патріотичного руху і забезпечення участі громадськості у формуванні та реалізації державної політики на 2025-2027 роки</t>
  </si>
  <si>
    <t>Програма розвитку малого та середнього підприємництва у Закарпатській області на 2025-2027 роки</t>
  </si>
  <si>
    <t>Комплексна програма розвитку цивільного захисту Закарпатської області на 2025 - 2029 роки</t>
  </si>
  <si>
    <t>51</t>
  </si>
  <si>
    <t>Управління з питань ветеранської політики облдержадміністрації</t>
  </si>
  <si>
    <t>5113191                       5113241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</si>
  <si>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</si>
  <si>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Субвенція з державного бюджету місцевим бюджетам на здійснення підтримки окремих закладів та заходів у системі охорони здоров`я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</si>
  <si>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</si>
  <si>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0110180</t>
  </si>
  <si>
    <t>0127693</t>
  </si>
  <si>
    <t>Інші заходи, пов`язані з економічною діяльністю</t>
  </si>
  <si>
    <t>Фінансова підтримка медіа (засобів масової інформації)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</si>
  <si>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</si>
  <si>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</si>
  <si>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Здійснення заходів та реалізація проектів на виконання програм у сфері утвердження української національної та громадянської ідентичності</t>
  </si>
  <si>
    <t>0712170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</si>
  <si>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</si>
  <si>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Надання комплексу послуг дітям-сиротам, дітям, позбавленим батьківського піклування, особам з їх числа та дітям віком від 3 до 18 років, які опинились у складних життєвих обставинах, закладами, які надають соціальні послуги дітям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</si>
  <si>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</si>
  <si>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Інші заходи у сфері медіа (засобів масової інформації)</t>
  </si>
  <si>
    <t>3718710</t>
  </si>
  <si>
    <t>Резервний фонд місцевого бюджету</t>
  </si>
  <si>
    <t>5110000</t>
  </si>
  <si>
    <t>5113191</t>
  </si>
  <si>
    <t>5113193</t>
  </si>
  <si>
    <t>5113241</t>
  </si>
  <si>
    <t>Інші видатки на соціальний захист ветеранів війни та праці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</si>
  <si>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</si>
  <si>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Департамент цивільного захисту та оборонної роботи Закарпатської обласної державної адміністрації</t>
  </si>
  <si>
    <t>Управління з питань ветеранської політики Закарпатської обласної державної адмiнiстрацiї</t>
  </si>
  <si>
    <t>2717700</t>
  </si>
  <si>
    <t>0219800</t>
  </si>
  <si>
    <t>0619800</t>
  </si>
  <si>
    <t>0719800</t>
  </si>
  <si>
    <t>0819800</t>
  </si>
  <si>
    <t>0919800</t>
  </si>
  <si>
    <t>1019800</t>
  </si>
  <si>
    <t>1219800</t>
  </si>
  <si>
    <t>1619800</t>
  </si>
  <si>
    <t>Програма розбудови інформаційно-аналітичної системи "Ситуаційний центр "Безпекове Закарпаття" на 2022-2026 роки</t>
  </si>
  <si>
    <t>1919800</t>
  </si>
  <si>
    <t>2019800</t>
  </si>
  <si>
    <t>2319800</t>
  </si>
  <si>
    <t>2419800</t>
  </si>
  <si>
    <t>2519800</t>
  </si>
  <si>
    <t>2619800</t>
  </si>
  <si>
    <t>2719800</t>
  </si>
  <si>
    <t>2819800</t>
  </si>
  <si>
    <t>3019800</t>
  </si>
  <si>
    <t>5119800</t>
  </si>
  <si>
    <t>Рентна плата за користування надрами для видобування кам`яного вугілля коксівного та енергетичного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</si>
  <si>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</si>
  <si>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0113242</t>
  </si>
  <si>
    <t>Субвенція з місцевого бюджету державному бюджету на виконання програм соціально-економічного розвитку регіонів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</si>
  <si>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</si>
  <si>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освітньої субвенції</t>
  </si>
  <si>
    <t>0619770</t>
  </si>
  <si>
    <t>3719770</t>
  </si>
  <si>
    <t>№ п/п</t>
  </si>
  <si>
    <t>Назва адміністративно-територіальних одиниць/ напрямку субвенції</t>
  </si>
  <si>
    <t>Уточнений план на рік</t>
  </si>
  <si>
    <t>Всього по місцевих бюджетах</t>
  </si>
  <si>
    <t>1</t>
  </si>
  <si>
    <t>Районний бюджет Берегівського району</t>
  </si>
  <si>
    <t>На забезпечення видатками районних рад, спрямованих на їх утримання</t>
  </si>
  <si>
    <t>Районний бюджет Мукачівського району</t>
  </si>
  <si>
    <t>Перевезення громадян, призваних на військову службу під час мобілізації до місць проходження військової служби</t>
  </si>
  <si>
    <t>Районний бюджет Рахівського району</t>
  </si>
  <si>
    <t>Районний бюджет Тячівського району</t>
  </si>
  <si>
    <t>5</t>
  </si>
  <si>
    <t>Районний бюджет Ужгородського району</t>
  </si>
  <si>
    <t>6</t>
  </si>
  <si>
    <t>Районний бюджет Хустського району</t>
  </si>
  <si>
    <t>7</t>
  </si>
  <si>
    <t>Іршавська міська територіальна громада</t>
  </si>
  <si>
    <t>0613133</t>
  </si>
  <si>
    <t>Програма розвитку вівчарства в області на 2025-2029 роки</t>
  </si>
  <si>
    <t>Забезпечення молодіжними центрами соціального становлення та розвитку молоді та інші заходи у сфері молодіжної політики</t>
  </si>
  <si>
    <t>0611278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</si>
  <si>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</si>
  <si>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</si>
  <si>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Надходження коштів від відшкодування втрат сільськогосподарського і лісогосподарського виробництва</t>
  </si>
  <si>
    <t>0611300</t>
  </si>
  <si>
    <t>0611702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</si>
  <si>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</si>
  <si>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0711300</t>
  </si>
  <si>
    <t>1917367</t>
  </si>
  <si>
    <t>Реалізація проектів у рамках Програми відновлення України ІІІ</t>
  </si>
  <si>
    <t>за I квартал 2026 року</t>
  </si>
  <si>
    <t xml:space="preserve">Уточнений план на 2026 рік </t>
  </si>
  <si>
    <t>Уточнений план на 2026 рік 
(кошторис - власні надходження)</t>
  </si>
  <si>
    <t>Уточнений план на 2026 рік (спецфонд кошторисні призначення)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</si>
  <si>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</si>
  <si>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</si>
  <si>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</si>
  <si>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Уточнений план на січень-березень</t>
  </si>
  <si>
    <t>Профінансо-вано за січень-березень</t>
  </si>
  <si>
    <t>Залишок асигнувань на січень-березень</t>
  </si>
  <si>
    <t>Залишок асигнувань до кінця року</t>
  </si>
  <si>
    <t>Програма проведення заходів із ліквідації комунальних підприємств Закарпатської обласної ради на 2020-2027 роки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</si>
  <si>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в Закарпатській області на 2021-2026 роки</t>
  </si>
  <si>
    <t>0113242               0120180</t>
  </si>
  <si>
    <t xml:space="preserve">Програма діяльності Державної установи Закарпатський обласний контактний центр на 2026-2028 роки </t>
  </si>
  <si>
    <t>Програма фінансової підтримки інформаційно-телекомунікаційної інфраструктури обласної державної адміністрації на 2026-2028 роки</t>
  </si>
  <si>
    <t xml:space="preserve">Програма підвищення ефективності виконання повноважень органами виконавчої влади щодо реалізації державної регіональної політики та впровадження реформ на 2023-2026 роки </t>
  </si>
  <si>
    <t>0613131      0613133       0613134</t>
  </si>
  <si>
    <t>Регіональна програма «Молодь Закарпаття» на 2026-2030 роки</t>
  </si>
  <si>
    <t>0615052      0615062</t>
  </si>
  <si>
    <t>Комплексна програма підтримки внутрішньо переміщених осіб у Закарпатській області на 2026-2028 роки</t>
  </si>
  <si>
    <t>0712010
0712020
0712050
0712130
0712151    0712152 
0712170</t>
  </si>
  <si>
    <t>Комплексна програма підтримки галузі охорони здоров'я Закарпатської області на 2026-2028 роки</t>
  </si>
  <si>
    <t xml:space="preserve">Регіональна програма сталої психосоціальної підтримки населення, постраждалого від російської агресії "ТИ ЯК?" на 2026-2028 роки </t>
  </si>
  <si>
    <t>Регіональна програма сімейної, ґендерної політики, запобігання та протидії домашньому насильству, протидії торгівлі людьми на 2026-2030 роки</t>
  </si>
  <si>
    <t>Регіональна програма оздоровлення та відпочинку дітей і розвитку мережі дитячих закладів оздоровлення та відпочинку на 2026-2030 роки</t>
  </si>
  <si>
    <t>0813242     0813050</t>
  </si>
  <si>
    <t>Регіональна програма забезпечення права дитини на виховання у сімейному оточенні на 2026-2030 роки</t>
  </si>
  <si>
    <t>1216013      1216091</t>
  </si>
  <si>
    <t>Комплексна програма внесення змін до Схеми планування території Закарпатської області із проведення її експертизи та створення (функціонування) містобудівного кадастру Закарпатської області  і поліпшення безбар'єрного простору на 2024 - 2028 роки</t>
  </si>
  <si>
    <t>1917461   1917480</t>
  </si>
  <si>
    <t>1917330     1918230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</si>
  <si>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Закарпатської області на 2021-2026 роки</t>
  </si>
  <si>
    <t>Регіональна програма інформатизації „Цифрове Закарпаття" на 2026-2028 роки</t>
  </si>
  <si>
    <t>Програма підтримки фінансово-господарської діяльності комунального підприємства  „Закарпатський інформаційно-аналітичний центр” Закарпатської обласної ради на 2026-2028 роки</t>
  </si>
  <si>
    <t>Програма підтримки національних меншин (спільнот) та розвитку міжнаціональних відносин у Закарпатській області на 2026 – 2030 роки</t>
  </si>
  <si>
    <t>Програма „Центр культур Національних меншин Закарпаття” на 2026-2030 роки</t>
  </si>
  <si>
    <t>Програма розвитку і підтримки тваринництва та переробки сільськогосподарської продукції в області на 2026-2030 роки</t>
  </si>
  <si>
    <t>Програма розвитку та підтримки галузі рослинництва в області на 2026-2030 роки</t>
  </si>
  <si>
    <t>Програма покращення житлових умов мешканців Закарпатської області та військовослужбовців Збройних Сил України, членів їх сімей "Власний дім" на 2026-2030 роки</t>
  </si>
  <si>
    <t>2712170     2717630        2717700</t>
  </si>
  <si>
    <t>Програма формування позитивного міжнародного інвестиційного іміджу  та залучення іноземних інвестицій у Закарпатську область на 2026-2030 роки</t>
  </si>
  <si>
    <t xml:space="preserve">2818340   2818350
</t>
  </si>
  <si>
    <t>Департамент цивільного захисту та оборонної роботи облдержадміністрації</t>
  </si>
  <si>
    <t>3017330    3018110</t>
  </si>
  <si>
    <t>Програма профілактики злочинності на території Закарпатської області на 2026-2030 роки (Головне управління національної поліції в Закарпатській області)</t>
  </si>
  <si>
    <t>Програма забезпечення заходів у сфері державної безпеки України та ефективної діяльності Управління Служби безпеки України в Закарпатській області на 2024-2026 роки (Управління Служби безпеки України в Закарпатській області)</t>
  </si>
  <si>
    <t>Програма забезпечення пожежної та техногенної безпеки на території Закарпатської області на 2024-2026 роки (Аварійно-рятувальний загін спеціального призначення Головного управління Державної служби України з надзвичайних ситуацій у Закарпатській області)</t>
  </si>
  <si>
    <t>Програма підтримки законності та правопорядку в Закарпатській області на 2026-2027 роки (Закарпатська обласна прокуратура)</t>
  </si>
  <si>
    <t>Програма організації та забезпечення територіальної оборони, призову на строкову військову службу та військово-патріотичного виховання населення в Закарпатській області на 2021-2026 роки (Ужгородський зональний відділ військової служби правопорядку)</t>
  </si>
  <si>
    <t>Програма поліпшення матеріально-технічного забезпечення військових частин, закупівлі пікапів і дронів на 2026-2027 роки</t>
  </si>
  <si>
    <t>Інформація про фінансування програм із
обласного бюджету  станом на 01.04.2026 року</t>
  </si>
  <si>
    <t>Уточнений план на березень</t>
  </si>
  <si>
    <t>Профінансовано за січень-березень</t>
  </si>
  <si>
    <t>Недофінансовано січень-березень</t>
  </si>
  <si>
    <t>Капітальний ремонт даху та фасаду будівлі Ільницького закладу загальної середньої освіти І-ІІІ ступенів Іршавської міської ради Закарпатської області за адресою: Закарпатська область, Хустський район, с.Ільниця, вул.Цетральна,22</t>
  </si>
  <si>
    <t>Інформація про використання коштів субвенцій з обласного бюджету станом на 01.04.2026 року</t>
  </si>
  <si>
    <t>0615052</t>
  </si>
  <si>
    <t>Фінансова підтримка регіональних осередків всеукраїнських об`єднань фізкультурно-спортивної спрямованості у здійсненні фізкультурно-масових заходів серед населення регіону</t>
  </si>
  <si>
    <t>Забезпечення діяльності водопровідно-каналізаційного господарства</t>
  </si>
  <si>
    <t>Забезпечення збору та вивезення сміття і відходів</t>
  </si>
  <si>
    <t>0121300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</si>
  <si>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</si>
  <si>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</si>
  <si>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0611277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</si>
  <si>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 з урахуванням залишків, на придбання шкільних автобусів</t>
  </si>
  <si>
    <t>Реалізація заходів за рахунок освітньої субвенції з державного бюджету місцевим бюджетам (за спеціальним фондом державного бюджету) з урахуванням залишків на придбання шкільних автобусів</t>
  </si>
  <si>
    <t>0813250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</si>
  <si>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</si>
  <si>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Підготовка та реалізація публічних інвестиційних проектів / програм публічних інвестицій за рахунок коштів місцевого бюджету в галузі культури і мистецтва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</si>
  <si>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</si>
  <si>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1911300</t>
  </si>
  <si>
    <t>1912175</t>
  </si>
  <si>
    <t>1913270</t>
  </si>
  <si>
    <t>1915070</t>
  </si>
  <si>
    <t>1917330</t>
  </si>
  <si>
    <t>1917480</t>
  </si>
  <si>
    <t>Підготовка та реалізація публічних інвестиційних проектів / програм публічних інвестицій  у галузі охорони здоров`я</t>
  </si>
  <si>
    <t>Підготовка та реалізація публічних інвестиційних проектів / програм публічних інвестицій за рахунок коштів місцевого бюджету у сфері ветеранської політики</t>
  </si>
  <si>
    <t>Підготовка та реалізація публічних інвестиційних проектів / програм публічних інвестицій за рахунок коштів місцевого бюджету в галузі фізичної культури і спорту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</si>
  <si>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</si>
  <si>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дорожнього господарства</t>
  </si>
  <si>
    <t>2712170</t>
  </si>
  <si>
    <t>2818350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</si>
  <si>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</si>
  <si>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3017330</t>
  </si>
  <si>
    <t>Інформація про виконання обласного бюджету за I квартал 2025 та I квартал 2026 роки</t>
  </si>
  <si>
    <t>% виконання 2026 року до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</si>
</sst>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_-* #,##0_р_._-;\-* #,##0_р_._-;_-* &quot;-&quot;_р_._-;_-@_-"/>
    <numFmt numFmtId="178" formatCode="_-* #,##0.00_р_._-;\-* #,##0.00_р_._-;_-* &quot;-&quot;??_р_._-;_-@_-"/>
    <numFmt numFmtId="187" formatCode="#,##0.00_ ;\-#,##0.00\ "/>
  </numFmts>
  <fonts count="67">
    <font>
      <sz val="10"/>
      <color indexed="8"/>
      <name val="MS Sans Serif"/>
      <charset val="204"/>
    </font>
    <font>
      <sz val="8"/>
      <name val="Times New Roman"/>
      <family val="1"/>
      <charset val="204"/>
    </font>
    <font>
      <sz val="10"/>
      <name val="Helv"/>
      <charset val="204"/>
    </font>
    <font>
      <b/>
      <sz val="8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2"/>
      <name val="Times New Roman Cyr"/>
      <family val="1"/>
      <charset val="204"/>
    </font>
    <font>
      <b/>
      <sz val="10"/>
      <color indexed="8"/>
      <name val="MS Sans Serif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"/>
      <color indexed="8"/>
      <name val="Courier"/>
    </font>
    <font>
      <b/>
      <sz val="1"/>
      <color indexed="8"/>
      <name val="Courie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44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44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MS Sans Serif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MS Sans Serif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6"/>
      </patternFill>
    </fill>
    <fill>
      <patternFill patternType="solid">
        <f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5">
    <xf numFmtId="0" fontId="0" fillId="0" borderId="0"/>
    <xf numFmtId="0" fontId="16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>
      <protection locked="0"/>
    </xf>
    <xf numFmtId="0" fontId="17" fillId="0" borderId="0">
      <protection locked="0"/>
    </xf>
    <xf numFmtId="0" fontId="16" fillId="0" borderId="1">
      <protection locked="0"/>
    </xf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1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0" fillId="12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20" fillId="5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4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21" fillId="0" borderId="0"/>
    <xf numFmtId="0" fontId="49" fillId="0" borderId="0"/>
    <xf numFmtId="0" fontId="19" fillId="21" borderId="0" applyNumberFormat="0" applyBorder="0" applyAlignment="0" applyProtection="0"/>
    <xf numFmtId="0" fontId="20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22" borderId="0" applyNumberFormat="0" applyBorder="0" applyAlignment="0" applyProtection="0"/>
    <xf numFmtId="0" fontId="19" fillId="23" borderId="0" applyNumberFormat="0" applyBorder="0" applyAlignment="0" applyProtection="0"/>
    <xf numFmtId="0" fontId="20" fillId="23" borderId="0" applyNumberFormat="0" applyBorder="0" applyAlignment="0" applyProtection="0"/>
    <xf numFmtId="0" fontId="19" fillId="18" borderId="0" applyNumberFormat="0" applyBorder="0" applyAlignment="0" applyProtection="0"/>
    <xf numFmtId="0" fontId="20" fillId="24" borderId="0" applyNumberFormat="0" applyBorder="0" applyAlignment="0" applyProtection="0"/>
    <xf numFmtId="0" fontId="19" fillId="17" borderId="0" applyNumberFormat="0" applyBorder="0" applyAlignment="0" applyProtection="0"/>
    <xf numFmtId="0" fontId="20" fillId="17" borderId="0" applyNumberFormat="0" applyBorder="0" applyAlignment="0" applyProtection="0"/>
    <xf numFmtId="0" fontId="19" fillId="20" borderId="0" applyNumberFormat="0" applyBorder="0" applyAlignment="0" applyProtection="0"/>
    <xf numFmtId="0" fontId="20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24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2" fillId="14" borderId="2" applyNumberFormat="0" applyAlignment="0" applyProtection="0"/>
    <xf numFmtId="0" fontId="22" fillId="5" borderId="2" applyNumberFormat="0" applyAlignment="0" applyProtection="0"/>
    <xf numFmtId="0" fontId="22" fillId="5" borderId="2" applyNumberFormat="0" applyAlignment="0" applyProtection="0"/>
    <xf numFmtId="0" fontId="23" fillId="12" borderId="3" applyNumberFormat="0" applyAlignment="0" applyProtection="0"/>
    <xf numFmtId="0" fontId="23" fillId="3" borderId="3" applyNumberFormat="0" applyAlignment="0" applyProtection="0"/>
    <xf numFmtId="0" fontId="24" fillId="12" borderId="2" applyNumberFormat="0" applyAlignment="0" applyProtection="0"/>
    <xf numFmtId="0" fontId="24" fillId="3" borderId="2" applyNumberFormat="0" applyAlignment="0" applyProtection="0"/>
    <xf numFmtId="0" fontId="25" fillId="9" borderId="0" applyNumberFormat="0" applyBorder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57" fillId="0" borderId="0"/>
    <xf numFmtId="0" fontId="53" fillId="0" borderId="0"/>
    <xf numFmtId="0" fontId="58" fillId="0" borderId="0"/>
    <xf numFmtId="0" fontId="49" fillId="0" borderId="0"/>
    <xf numFmtId="0" fontId="62" fillId="0" borderId="0"/>
    <xf numFmtId="0" fontId="29" fillId="0" borderId="0"/>
    <xf numFmtId="0" fontId="63" fillId="0" borderId="0"/>
    <xf numFmtId="0" fontId="63" fillId="0" borderId="0"/>
    <xf numFmtId="0" fontId="63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top"/>
    </xf>
    <xf numFmtId="0" fontId="54" fillId="0" borderId="0">
      <alignment vertical="top"/>
    </xf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9" applyNumberFormat="0" applyFill="0" applyAlignment="0" applyProtection="0"/>
    <xf numFmtId="0" fontId="33" fillId="26" borderId="10" applyNumberFormat="0" applyAlignment="0" applyProtection="0"/>
    <xf numFmtId="0" fontId="33" fillId="26" borderId="10" applyNumberFormat="0" applyAlignment="0" applyProtection="0"/>
    <xf numFmtId="0" fontId="34" fillId="26" borderId="10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3" borderId="2" applyNumberFormat="0" applyAlignment="0" applyProtection="0"/>
    <xf numFmtId="0" fontId="21" fillId="0" borderId="0"/>
    <xf numFmtId="0" fontId="14" fillId="0" borderId="0"/>
    <xf numFmtId="0" fontId="4" fillId="0" borderId="0"/>
    <xf numFmtId="0" fontId="4" fillId="0" borderId="0"/>
    <xf numFmtId="0" fontId="53" fillId="0" borderId="0"/>
    <xf numFmtId="0" fontId="5" fillId="0" borderId="0"/>
    <xf numFmtId="0" fontId="4" fillId="0" borderId="0"/>
    <xf numFmtId="0" fontId="4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32" fillId="0" borderId="11" applyNumberFormat="0" applyFill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8" borderId="0" applyNumberFormat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7" borderId="12" applyNumberFormat="0" applyFont="0" applyAlignment="0" applyProtection="0"/>
    <xf numFmtId="0" fontId="21" fillId="7" borderId="12" applyNumberFormat="0" applyFont="0" applyAlignment="0" applyProtection="0"/>
    <xf numFmtId="0" fontId="49" fillId="7" borderId="12" applyNumberFormat="0" applyFont="0" applyAlignment="0" applyProtection="0"/>
    <xf numFmtId="0" fontId="41" fillId="7" borderId="12" applyNumberFormat="0" applyFont="0" applyAlignment="0" applyProtection="0"/>
    <xf numFmtId="0" fontId="23" fillId="3" borderId="3" applyNumberFormat="0" applyAlignment="0" applyProtection="0"/>
    <xf numFmtId="0" fontId="23" fillId="27" borderId="3" applyNumberFormat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3" fillId="14" borderId="0" applyNumberFormat="0" applyBorder="0" applyAlignment="0" applyProtection="0"/>
    <xf numFmtId="0" fontId="2" fillId="0" borderId="0"/>
    <xf numFmtId="0" fontId="3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  <xf numFmtId="0" fontId="16" fillId="0" borderId="0">
      <protection locked="0"/>
    </xf>
  </cellStyleXfs>
  <cellXfs count="352">
    <xf numFmtId="0" fontId="0" fillId="0" borderId="0" xfId="0" applyNumberForma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9" fillId="0" borderId="14" xfId="0" applyFont="1" applyBorder="1" applyAlignment="1">
      <alignment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vertical="center" wrapText="1"/>
    </xf>
    <xf numFmtId="0" fontId="13" fillId="0" borderId="0" xfId="171" applyFont="1"/>
    <xf numFmtId="0" fontId="11" fillId="0" borderId="14" xfId="0" applyFont="1" applyBorder="1" applyAlignment="1">
      <alignment horizontal="left" vertical="center"/>
    </xf>
    <xf numFmtId="4" fontId="11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horizontal="right" vertical="center"/>
    </xf>
    <xf numFmtId="4" fontId="9" fillId="0" borderId="14" xfId="0" applyNumberFormat="1" applyFont="1" applyFill="1" applyBorder="1" applyAlignment="1" applyProtection="1">
      <alignment vertical="center"/>
    </xf>
    <xf numFmtId="4" fontId="11" fillId="0" borderId="14" xfId="0" applyNumberFormat="1" applyFont="1" applyFill="1" applyBorder="1" applyAlignment="1" applyProtection="1">
      <alignment vertical="center"/>
    </xf>
    <xf numFmtId="176" fontId="11" fillId="0" borderId="14" xfId="0" applyNumberFormat="1" applyFont="1" applyBorder="1" applyAlignment="1">
      <alignment horizontal="right" vertical="center"/>
    </xf>
    <xf numFmtId="176" fontId="11" fillId="0" borderId="14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vertical="center"/>
    </xf>
    <xf numFmtId="0" fontId="4" fillId="0" borderId="0" xfId="174" applyNumberFormat="1" applyFill="1" applyBorder="1" applyAlignment="1" applyProtection="1"/>
    <xf numFmtId="49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wrapText="1"/>
    </xf>
    <xf numFmtId="4" fontId="14" fillId="0" borderId="0" xfId="0" applyNumberFormat="1" applyFont="1" applyFill="1" applyBorder="1" applyAlignment="1" applyProtection="1">
      <alignment horizontal="right"/>
    </xf>
    <xf numFmtId="0" fontId="4" fillId="0" borderId="0" xfId="174" applyNumberFormat="1" applyFill="1" applyBorder="1" applyAlignment="1" applyProtection="1">
      <alignment wrapText="1"/>
    </xf>
    <xf numFmtId="0" fontId="6" fillId="0" borderId="0" xfId="174" applyNumberFormat="1" applyFont="1" applyFill="1" applyBorder="1" applyAlignment="1" applyProtection="1"/>
    <xf numFmtId="49" fontId="11" fillId="0" borderId="14" xfId="174" applyNumberFormat="1" applyFont="1" applyBorder="1" applyAlignment="1">
      <alignment horizontal="center" vertical="center"/>
    </xf>
    <xf numFmtId="0" fontId="11" fillId="0" borderId="14" xfId="174" applyFont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39" fontId="9" fillId="3" borderId="15" xfId="0" applyNumberFormat="1" applyFont="1" applyFill="1" applyBorder="1" applyAlignment="1">
      <alignment horizontal="right" vertical="center" wrapText="1"/>
    </xf>
    <xf numFmtId="4" fontId="11" fillId="0" borderId="14" xfId="174" applyNumberFormat="1" applyFont="1" applyBorder="1" applyAlignment="1">
      <alignment horizontal="right" vertical="center"/>
    </xf>
    <xf numFmtId="4" fontId="9" fillId="0" borderId="14" xfId="174" applyNumberFormat="1" applyFont="1" applyFill="1" applyBorder="1" applyAlignment="1" applyProtection="1">
      <alignment vertical="center"/>
    </xf>
    <xf numFmtId="4" fontId="11" fillId="0" borderId="14" xfId="174" applyNumberFormat="1" applyFont="1" applyFill="1" applyBorder="1" applyAlignment="1" applyProtection="1">
      <alignment vertical="center"/>
    </xf>
    <xf numFmtId="0" fontId="4" fillId="0" borderId="0" xfId="175" applyNumberFormat="1" applyFill="1" applyBorder="1" applyAlignment="1" applyProtection="1"/>
    <xf numFmtId="0" fontId="14" fillId="0" borderId="0" xfId="177" applyFont="1"/>
    <xf numFmtId="0" fontId="14" fillId="0" borderId="0" xfId="177" applyFont="1" applyAlignment="1">
      <alignment horizontal="right"/>
    </xf>
    <xf numFmtId="0" fontId="6" fillId="0" borderId="0" xfId="175" applyNumberFormat="1" applyFont="1" applyFill="1" applyBorder="1" applyAlignment="1" applyProtection="1"/>
    <xf numFmtId="0" fontId="45" fillId="0" borderId="0" xfId="175" applyFont="1" applyAlignment="1">
      <alignment horizontal="left" vertical="center"/>
    </xf>
    <xf numFmtId="0" fontId="4" fillId="0" borderId="0" xfId="175" applyNumberFormat="1" applyFill="1" applyBorder="1" applyAlignment="1" applyProtection="1">
      <alignment wrapText="1"/>
    </xf>
    <xf numFmtId="4" fontId="4" fillId="0" borderId="0" xfId="175" applyNumberFormat="1" applyFill="1" applyBorder="1" applyAlignment="1" applyProtection="1"/>
    <xf numFmtId="4" fontId="11" fillId="0" borderId="14" xfId="175" applyNumberFormat="1" applyFont="1" applyBorder="1" applyAlignment="1">
      <alignment vertical="center"/>
    </xf>
    <xf numFmtId="176" fontId="11" fillId="0" borderId="14" xfId="178" applyNumberFormat="1" applyFont="1" applyBorder="1" applyAlignment="1">
      <alignment vertical="center"/>
    </xf>
    <xf numFmtId="0" fontId="9" fillId="0" borderId="14" xfId="175" applyFont="1" applyBorder="1" applyAlignment="1">
      <alignment horizontal="center" vertical="center"/>
    </xf>
    <xf numFmtId="0" fontId="10" fillId="0" borderId="14" xfId="178" applyFont="1" applyFill="1" applyBorder="1" applyAlignment="1">
      <alignment horizontal="left" vertical="center" wrapText="1"/>
    </xf>
    <xf numFmtId="176" fontId="9" fillId="0" borderId="14" xfId="178" applyNumberFormat="1" applyFont="1" applyBorder="1" applyAlignment="1">
      <alignment vertical="center"/>
    </xf>
    <xf numFmtId="4" fontId="9" fillId="0" borderId="14" xfId="175" applyNumberFormat="1" applyFont="1" applyFill="1" applyBorder="1" applyAlignment="1" applyProtection="1">
      <alignment horizontal="right" vertical="center"/>
    </xf>
    <xf numFmtId="4" fontId="9" fillId="0" borderId="14" xfId="175" applyNumberFormat="1" applyFont="1" applyBorder="1" applyAlignment="1">
      <alignment horizontal="right" vertical="center"/>
    </xf>
    <xf numFmtId="4" fontId="10" fillId="0" borderId="14" xfId="0" applyNumberFormat="1" applyFont="1" applyBorder="1" applyAlignment="1">
      <alignment vertical="center"/>
    </xf>
    <xf numFmtId="4" fontId="11" fillId="0" borderId="14" xfId="175" applyNumberFormat="1" applyFont="1" applyFill="1" applyBorder="1" applyAlignment="1" applyProtection="1">
      <alignment vertical="center"/>
    </xf>
    <xf numFmtId="0" fontId="9" fillId="0" borderId="14" xfId="175" applyNumberFormat="1" applyFont="1" applyFill="1" applyBorder="1" applyAlignment="1" applyProtection="1">
      <alignment vertical="center"/>
    </xf>
    <xf numFmtId="3" fontId="12" fillId="0" borderId="14" xfId="177" applyNumberFormat="1" applyFont="1" applyBorder="1" applyAlignment="1">
      <alignment vertical="center" wrapText="1"/>
    </xf>
    <xf numFmtId="0" fontId="47" fillId="0" borderId="0" xfId="177" applyFont="1"/>
    <xf numFmtId="4" fontId="12" fillId="0" borderId="14" xfId="177" applyNumberFormat="1" applyFont="1" applyBorder="1" applyAlignment="1">
      <alignment horizontal="right" vertical="center"/>
    </xf>
    <xf numFmtId="4" fontId="12" fillId="0" borderId="14" xfId="176" applyNumberFormat="1" applyFont="1" applyBorder="1" applyAlignment="1">
      <alignment horizontal="right" vertical="center"/>
    </xf>
    <xf numFmtId="4" fontId="10" fillId="0" borderId="14" xfId="177" applyNumberFormat="1" applyFont="1" applyBorder="1" applyAlignment="1">
      <alignment horizontal="right" vertical="center"/>
    </xf>
    <xf numFmtId="3" fontId="12" fillId="0" borderId="14" xfId="176" applyNumberFormat="1" applyFont="1" applyFill="1" applyBorder="1" applyAlignment="1">
      <alignment vertical="center" wrapText="1"/>
    </xf>
    <xf numFmtId="3" fontId="10" fillId="0" borderId="14" xfId="176" applyNumberFormat="1" applyFont="1" applyBorder="1" applyAlignment="1">
      <alignment vertical="center"/>
    </xf>
    <xf numFmtId="3" fontId="10" fillId="0" borderId="14" xfId="176" applyNumberFormat="1" applyFont="1" applyBorder="1" applyAlignment="1">
      <alignment vertical="center" wrapText="1"/>
    </xf>
    <xf numFmtId="4" fontId="0" fillId="0" borderId="0" xfId="0" applyNumberFormat="1" applyFill="1" applyBorder="1" applyAlignment="1" applyProtection="1"/>
    <xf numFmtId="0" fontId="52" fillId="0" borderId="0" xfId="0" applyNumberFormat="1" applyFont="1" applyFill="1" applyBorder="1" applyAlignment="1" applyProtection="1"/>
    <xf numFmtId="1" fontId="0" fillId="0" borderId="0" xfId="0" applyNumberFormat="1" applyFill="1" applyBorder="1" applyAlignment="1" applyProtection="1">
      <alignment horizontal="center"/>
    </xf>
    <xf numFmtId="0" fontId="6" fillId="28" borderId="0" xfId="0" applyNumberFormat="1" applyFont="1" applyFill="1" applyBorder="1" applyAlignment="1" applyProtection="1"/>
    <xf numFmtId="4" fontId="6" fillId="0" borderId="0" xfId="175" applyNumberFormat="1" applyFont="1" applyFill="1" applyBorder="1" applyAlignment="1" applyProtection="1"/>
    <xf numFmtId="0" fontId="10" fillId="0" borderId="0" xfId="0" applyFont="1"/>
    <xf numFmtId="0" fontId="14" fillId="29" borderId="0" xfId="0" applyFont="1" applyFill="1"/>
    <xf numFmtId="176" fontId="14" fillId="29" borderId="0" xfId="0" applyNumberFormat="1" applyFont="1" applyFill="1"/>
    <xf numFmtId="0" fontId="47" fillId="29" borderId="0" xfId="0" applyFont="1" applyFill="1"/>
    <xf numFmtId="176" fontId="47" fillId="29" borderId="0" xfId="0" applyNumberFormat="1" applyFont="1" applyFill="1"/>
    <xf numFmtId="0" fontId="48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left" vertical="center"/>
    </xf>
    <xf numFmtId="176" fontId="14" fillId="0" borderId="0" xfId="0" applyNumberFormat="1" applyFont="1"/>
    <xf numFmtId="0" fontId="10" fillId="0" borderId="14" xfId="0" applyFont="1" applyBorder="1" applyAlignment="1">
      <alignment vertical="center" wrapText="1"/>
    </xf>
    <xf numFmtId="49" fontId="4" fillId="0" borderId="0" xfId="174" applyNumberFormat="1" applyFill="1" applyBorder="1" applyAlignment="1" applyProtection="1">
      <alignment horizontal="center"/>
    </xf>
    <xf numFmtId="39" fontId="9" fillId="3" borderId="14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Border="1" applyAlignment="1" applyProtection="1">
      <alignment vertical="center"/>
    </xf>
    <xf numFmtId="0" fontId="10" fillId="0" borderId="14" xfId="0" applyFont="1" applyBorder="1" applyAlignment="1">
      <alignment horizontal="left" vertical="center"/>
    </xf>
    <xf numFmtId="4" fontId="6" fillId="0" borderId="0" xfId="0" applyNumberFormat="1" applyFont="1" applyFill="1" applyBorder="1" applyAlignment="1" applyProtection="1"/>
    <xf numFmtId="4" fontId="12" fillId="0" borderId="14" xfId="174" applyNumberFormat="1" applyFont="1" applyBorder="1" applyAlignment="1">
      <alignment horizontal="right" vertical="center"/>
    </xf>
    <xf numFmtId="39" fontId="10" fillId="3" borderId="14" xfId="0" applyNumberFormat="1" applyFont="1" applyFill="1" applyBorder="1" applyAlignment="1">
      <alignment horizontal="right" vertical="center" wrapText="1"/>
    </xf>
    <xf numFmtId="4" fontId="12" fillId="0" borderId="14" xfId="177" applyNumberFormat="1" applyFont="1" applyFill="1" applyBorder="1" applyAlignment="1">
      <alignment horizontal="right" vertical="center"/>
    </xf>
    <xf numFmtId="4" fontId="12" fillId="0" borderId="14" xfId="0" applyNumberFormat="1" applyFont="1" applyFill="1" applyBorder="1" applyAlignment="1" applyProtection="1">
      <alignment vertical="center"/>
    </xf>
    <xf numFmtId="4" fontId="10" fillId="0" borderId="14" xfId="0" applyNumberFormat="1" applyFont="1" applyFill="1" applyBorder="1" applyAlignment="1" applyProtection="1">
      <alignment vertical="center"/>
    </xf>
    <xf numFmtId="0" fontId="47" fillId="29" borderId="0" xfId="0" applyFont="1" applyFill="1" applyAlignment="1">
      <alignment horizontal="right"/>
    </xf>
    <xf numFmtId="176" fontId="47" fillId="29" borderId="0" xfId="0" applyNumberFormat="1" applyFont="1" applyFill="1" applyAlignment="1">
      <alignment horizontal="right"/>
    </xf>
    <xf numFmtId="1" fontId="12" fillId="0" borderId="14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0" fillId="0" borderId="14" xfId="177" applyFont="1" applyBorder="1" applyAlignment="1">
      <alignment vertical="center"/>
    </xf>
    <xf numFmtId="4" fontId="10" fillId="0" borderId="14" xfId="177" applyNumberFormat="1" applyFont="1" applyBorder="1" applyAlignment="1">
      <alignment vertical="center"/>
    </xf>
    <xf numFmtId="0" fontId="51" fillId="0" borderId="0" xfId="175" applyNumberFormat="1" applyFont="1" applyFill="1" applyBorder="1" applyAlignment="1" applyProtection="1"/>
    <xf numFmtId="0" fontId="51" fillId="0" borderId="0" xfId="174" applyNumberFormat="1" applyFont="1" applyFill="1" applyBorder="1" applyAlignment="1" applyProtection="1"/>
    <xf numFmtId="0" fontId="51" fillId="0" borderId="0" xfId="0" applyNumberFormat="1" applyFont="1" applyFill="1" applyBorder="1" applyAlignment="1" applyProtection="1"/>
    <xf numFmtId="1" fontId="11" fillId="0" borderId="14" xfId="0" applyNumberFormat="1" applyFont="1" applyBorder="1" applyAlignment="1">
      <alignment horizontal="center" vertical="center"/>
    </xf>
    <xf numFmtId="4" fontId="12" fillId="0" borderId="14" xfId="0" applyNumberFormat="1" applyFont="1" applyFill="1" applyBorder="1" applyAlignment="1" applyProtection="1">
      <alignment horizontal="right" vertical="center"/>
    </xf>
    <xf numFmtId="4" fontId="12" fillId="29" borderId="14" xfId="0" applyNumberFormat="1" applyFont="1" applyFill="1" applyBorder="1" applyAlignment="1" applyProtection="1">
      <alignment vertical="center"/>
    </xf>
    <xf numFmtId="4" fontId="11" fillId="29" borderId="14" xfId="0" applyNumberFormat="1" applyFont="1" applyFill="1" applyBorder="1" applyAlignment="1" applyProtection="1">
      <alignment vertical="center"/>
    </xf>
    <xf numFmtId="1" fontId="9" fillId="0" borderId="14" xfId="0" applyNumberFormat="1" applyFont="1" applyBorder="1" applyAlignment="1">
      <alignment horizontal="center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4" fontId="10" fillId="29" borderId="14" xfId="0" applyNumberFormat="1" applyFont="1" applyFill="1" applyBorder="1" applyAlignment="1" applyProtection="1">
      <alignment vertical="center"/>
    </xf>
    <xf numFmtId="4" fontId="10" fillId="29" borderId="14" xfId="0" applyNumberFormat="1" applyFont="1" applyFill="1" applyBorder="1" applyAlignment="1" applyProtection="1">
      <alignment horizontal="right" vertical="center"/>
    </xf>
    <xf numFmtId="4" fontId="9" fillId="29" borderId="14" xfId="0" applyNumberFormat="1" applyFont="1" applyFill="1" applyBorder="1" applyAlignment="1" applyProtection="1">
      <alignment vertical="center"/>
    </xf>
    <xf numFmtId="2" fontId="9" fillId="0" borderId="14" xfId="0" applyNumberFormat="1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12" fillId="28" borderId="14" xfId="0" applyNumberFormat="1" applyFont="1" applyFill="1" applyBorder="1" applyAlignment="1">
      <alignment horizontal="center" vertical="center" wrapText="1"/>
    </xf>
    <xf numFmtId="2" fontId="11" fillId="28" borderId="14" xfId="0" applyNumberFormat="1" applyFont="1" applyFill="1" applyBorder="1" applyAlignment="1" applyProtection="1">
      <alignment vertical="center" wrapText="1"/>
    </xf>
    <xf numFmtId="4" fontId="11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vertical="center"/>
    </xf>
    <xf numFmtId="4" fontId="12" fillId="28" borderId="14" xfId="0" applyNumberFormat="1" applyFont="1" applyFill="1" applyBorder="1" applyAlignment="1" applyProtection="1">
      <alignment horizontal="right" vertical="center"/>
    </xf>
    <xf numFmtId="1" fontId="10" fillId="0" borderId="14" xfId="0" applyNumberFormat="1" applyFont="1" applyFill="1" applyBorder="1" applyAlignment="1">
      <alignment horizontal="center" vertical="center"/>
    </xf>
    <xf numFmtId="1" fontId="12" fillId="28" borderId="14" xfId="0" applyNumberFormat="1" applyFont="1" applyFill="1" applyBorder="1" applyAlignment="1">
      <alignment horizontal="center" vertical="center"/>
    </xf>
    <xf numFmtId="2" fontId="11" fillId="28" borderId="14" xfId="0" applyNumberFormat="1" applyFont="1" applyFill="1" applyBorder="1" applyAlignment="1">
      <alignment vertical="center" wrapText="1"/>
    </xf>
    <xf numFmtId="2" fontId="10" fillId="0" borderId="14" xfId="0" applyNumberFormat="1" applyFont="1" applyFill="1" applyBorder="1" applyAlignment="1">
      <alignment vertical="center" wrapText="1"/>
    </xf>
    <xf numFmtId="4" fontId="10" fillId="29" borderId="14" xfId="179" applyNumberFormat="1" applyFont="1" applyFill="1" applyBorder="1" applyAlignment="1">
      <alignment vertical="center" wrapText="1"/>
    </xf>
    <xf numFmtId="2" fontId="10" fillId="0" borderId="14" xfId="0" applyNumberFormat="1" applyFont="1" applyBorder="1" applyAlignment="1">
      <alignment vertical="center" wrapText="1"/>
    </xf>
    <xf numFmtId="1" fontId="10" fillId="0" borderId="14" xfId="0" applyNumberFormat="1" applyFont="1" applyBorder="1" applyAlignment="1">
      <alignment horizontal="center" vertical="center"/>
    </xf>
    <xf numFmtId="2" fontId="12" fillId="28" borderId="14" xfId="0" applyNumberFormat="1" applyFont="1" applyFill="1" applyBorder="1" applyAlignment="1" applyProtection="1">
      <alignment vertical="center" wrapText="1"/>
      <protection hidden="1"/>
    </xf>
    <xf numFmtId="2" fontId="12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>
      <alignment horizontal="right" vertical="center"/>
    </xf>
    <xf numFmtId="1" fontId="10" fillId="0" borderId="14" xfId="0" applyNumberFormat="1" applyFont="1" applyFill="1" applyBorder="1" applyAlignment="1">
      <alignment horizontal="center" vertical="center" wrapText="1"/>
    </xf>
    <xf numFmtId="2" fontId="10" fillId="0" borderId="14" xfId="0" applyNumberFormat="1" applyFont="1" applyFill="1" applyBorder="1" applyAlignment="1" applyProtection="1">
      <alignment vertical="center" wrapText="1"/>
      <protection hidden="1"/>
    </xf>
    <xf numFmtId="4" fontId="12" fillId="0" borderId="14" xfId="0" applyNumberFormat="1" applyFont="1" applyFill="1" applyBorder="1" applyAlignment="1" applyProtection="1">
      <alignment horizontal="right" vertical="center" wrapText="1"/>
      <protection hidden="1"/>
    </xf>
    <xf numFmtId="1" fontId="12" fillId="0" borderId="14" xfId="0" applyNumberFormat="1" applyFont="1" applyFill="1" applyBorder="1" applyAlignment="1" applyProtection="1">
      <alignment horizontal="center" vertical="center"/>
      <protection hidden="1"/>
    </xf>
    <xf numFmtId="1" fontId="10" fillId="0" borderId="14" xfId="0" applyNumberFormat="1" applyFont="1" applyFill="1" applyBorder="1" applyAlignment="1" applyProtection="1">
      <alignment horizontal="center" vertical="center"/>
      <protection hidden="1"/>
    </xf>
    <xf numFmtId="1" fontId="11" fillId="28" borderId="14" xfId="0" applyNumberFormat="1" applyFont="1" applyFill="1" applyBorder="1" applyAlignment="1" applyProtection="1">
      <alignment horizontal="center" vertical="center"/>
    </xf>
    <xf numFmtId="2" fontId="10" fillId="0" borderId="14" xfId="178" applyNumberFormat="1" applyFont="1" applyFill="1" applyBorder="1" applyAlignment="1">
      <alignment horizontal="left" vertical="center" wrapText="1"/>
    </xf>
    <xf numFmtId="4" fontId="10" fillId="3" borderId="14" xfId="0" applyNumberFormat="1" applyFont="1" applyFill="1" applyBorder="1" applyAlignment="1">
      <alignment horizontal="right" vertical="center" wrapText="1"/>
    </xf>
    <xf numFmtId="2" fontId="12" fillId="28" borderId="14" xfId="0" applyNumberFormat="1" applyFont="1" applyFill="1" applyBorder="1" applyAlignment="1">
      <alignment vertical="center" wrapText="1"/>
    </xf>
    <xf numFmtId="2" fontId="12" fillId="28" borderId="14" xfId="177" applyNumberFormat="1" applyFont="1" applyFill="1" applyBorder="1" applyAlignment="1">
      <alignment vertical="center" wrapText="1"/>
    </xf>
    <xf numFmtId="0" fontId="9" fillId="3" borderId="14" xfId="0" applyFont="1" applyFill="1" applyBorder="1" applyAlignment="1">
      <alignment vertical="center" wrapText="1"/>
    </xf>
    <xf numFmtId="2" fontId="0" fillId="0" borderId="0" xfId="0" applyNumberFormat="1" applyFill="1" applyBorder="1" applyAlignment="1" applyProtection="1"/>
    <xf numFmtId="39" fontId="7" fillId="3" borderId="0" xfId="0" applyNumberFormat="1" applyFont="1" applyFill="1" applyBorder="1" applyAlignment="1">
      <alignment horizontal="right" vertical="center" wrapText="1"/>
    </xf>
    <xf numFmtId="0" fontId="13" fillId="0" borderId="0" xfId="171" applyFont="1" applyBorder="1"/>
    <xf numFmtId="0" fontId="9" fillId="3" borderId="14" xfId="0" applyFont="1" applyFill="1" applyBorder="1" applyAlignment="1">
      <alignment horizontal="center" vertical="center" wrapText="1"/>
    </xf>
    <xf numFmtId="0" fontId="10" fillId="0" borderId="14" xfId="172" applyFont="1" applyBorder="1" applyAlignment="1">
      <alignment horizontal="center" vertical="center"/>
    </xf>
    <xf numFmtId="0" fontId="10" fillId="0" borderId="14" xfId="172" applyFont="1" applyBorder="1" applyAlignment="1">
      <alignment vertical="center" wrapText="1"/>
    </xf>
    <xf numFmtId="0" fontId="12" fillId="0" borderId="14" xfId="172" applyFont="1" applyBorder="1" applyAlignment="1">
      <alignment vertical="center" wrapText="1"/>
    </xf>
    <xf numFmtId="49" fontId="10" fillId="0" borderId="14" xfId="172" applyNumberFormat="1" applyFont="1" applyBorder="1" applyAlignment="1">
      <alignment horizontal="center" vertical="center"/>
    </xf>
    <xf numFmtId="4" fontId="53" fillId="0" borderId="0" xfId="172" applyNumberFormat="1" applyBorder="1" applyAlignment="1">
      <alignment vertical="center"/>
    </xf>
    <xf numFmtId="0" fontId="9" fillId="3" borderId="16" xfId="0" applyFont="1" applyFill="1" applyBorder="1" applyAlignment="1">
      <alignment vertical="center" wrapText="1"/>
    </xf>
    <xf numFmtId="1" fontId="10" fillId="0" borderId="17" xfId="0" applyNumberFormat="1" applyFont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12" fillId="28" borderId="14" xfId="173" applyNumberFormat="1" applyFont="1" applyFill="1" applyBorder="1" applyAlignment="1" applyProtection="1">
      <alignment horizontal="right" vertical="center" wrapText="1"/>
    </xf>
    <xf numFmtId="0" fontId="9" fillId="3" borderId="18" xfId="0" applyFont="1" applyFill="1" applyBorder="1" applyAlignment="1">
      <alignment vertical="center" wrapText="1"/>
    </xf>
    <xf numFmtId="4" fontId="10" fillId="3" borderId="15" xfId="0" applyNumberFormat="1" applyFont="1" applyFill="1" applyBorder="1" applyAlignment="1">
      <alignment horizontal="right" vertical="center" wrapText="1"/>
    </xf>
    <xf numFmtId="39" fontId="56" fillId="3" borderId="0" xfId="0" applyNumberFormat="1" applyFont="1" applyFill="1" applyBorder="1" applyAlignment="1">
      <alignment horizontal="right" vertical="center" wrapText="1"/>
    </xf>
    <xf numFmtId="176" fontId="11" fillId="28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9" fillId="0" borderId="14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 applyProtection="1">
      <alignment vertical="center"/>
    </xf>
    <xf numFmtId="0" fontId="10" fillId="3" borderId="14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49" fontId="12" fillId="0" borderId="14" xfId="0" applyNumberFormat="1" applyFont="1" applyBorder="1" applyAlignment="1">
      <alignment horizontal="center" vertical="center" wrapText="1"/>
    </xf>
    <xf numFmtId="176" fontId="10" fillId="0" borderId="14" xfId="154" applyNumberFormat="1" applyFont="1" applyBorder="1" applyAlignment="1">
      <alignment horizontal="left" vertical="center" wrapText="1"/>
    </xf>
    <xf numFmtId="176" fontId="10" fillId="0" borderId="14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left" vertical="center" wrapText="1"/>
    </xf>
    <xf numFmtId="3" fontId="10" fillId="0" borderId="14" xfId="0" applyNumberFormat="1" applyFont="1" applyBorder="1" applyAlignment="1">
      <alignment vertical="center" wrapText="1"/>
    </xf>
    <xf numFmtId="0" fontId="10" fillId="0" borderId="14" xfId="154" applyFont="1" applyBorder="1" applyAlignment="1">
      <alignment horizontal="left" vertical="center" wrapText="1"/>
    </xf>
    <xf numFmtId="0" fontId="47" fillId="0" borderId="0" xfId="0" applyFont="1"/>
    <xf numFmtId="176" fontId="10" fillId="0" borderId="14" xfId="154" applyNumberFormat="1" applyFont="1" applyBorder="1" applyAlignment="1">
      <alignment vertical="center" wrapText="1"/>
    </xf>
    <xf numFmtId="176" fontId="10" fillId="0" borderId="14" xfId="155" applyNumberFormat="1" applyFont="1" applyBorder="1" applyAlignment="1">
      <alignment horizontal="left" vertical="center" wrapText="1"/>
    </xf>
    <xf numFmtId="49" fontId="12" fillId="29" borderId="14" xfId="0" applyNumberFormat="1" applyFont="1" applyFill="1" applyBorder="1" applyAlignment="1">
      <alignment horizontal="center" vertical="center" wrapText="1"/>
    </xf>
    <xf numFmtId="1" fontId="12" fillId="0" borderId="14" xfId="0" applyNumberFormat="1" applyFont="1" applyBorder="1" applyAlignment="1">
      <alignment horizontal="center" vertical="center" wrapText="1"/>
    </xf>
    <xf numFmtId="4" fontId="10" fillId="0" borderId="14" xfId="137" applyNumberFormat="1" applyFont="1" applyBorder="1" applyAlignment="1">
      <alignment vertical="center" wrapText="1"/>
    </xf>
    <xf numFmtId="4" fontId="10" fillId="0" borderId="14" xfId="177" applyNumberFormat="1" applyFont="1" applyBorder="1"/>
    <xf numFmtId="4" fontId="10" fillId="0" borderId="14" xfId="0" applyNumberFormat="1" applyFont="1" applyBorder="1" applyAlignment="1">
      <alignment horizontal="right" vertical="center"/>
    </xf>
    <xf numFmtId="4" fontId="12" fillId="0" borderId="14" xfId="0" applyNumberFormat="1" applyFont="1" applyBorder="1" applyAlignment="1">
      <alignment horizontal="right" vertical="center"/>
    </xf>
    <xf numFmtId="4" fontId="10" fillId="0" borderId="14" xfId="138" applyNumberFormat="1" applyFont="1" applyBorder="1" applyAlignment="1">
      <alignment vertical="center"/>
    </xf>
    <xf numFmtId="4" fontId="12" fillId="3" borderId="14" xfId="0" applyNumberFormat="1" applyFont="1" applyFill="1" applyBorder="1" applyAlignment="1">
      <alignment horizontal="right" vertical="center" wrapText="1"/>
    </xf>
    <xf numFmtId="0" fontId="10" fillId="0" borderId="14" xfId="139" applyFont="1" applyBorder="1" applyAlignment="1">
      <alignment vertical="center" wrapText="1"/>
    </xf>
    <xf numFmtId="0" fontId="10" fillId="0" borderId="14" xfId="139" applyFont="1" applyBorder="1" applyAlignment="1">
      <alignment horizontal="left" vertical="center" wrapText="1"/>
    </xf>
    <xf numFmtId="0" fontId="10" fillId="0" borderId="14" xfId="138" applyFont="1" applyBorder="1" applyAlignment="1">
      <alignment vertical="center" wrapText="1"/>
    </xf>
    <xf numFmtId="0" fontId="12" fillId="0" borderId="14" xfId="138" applyFont="1" applyBorder="1" applyAlignment="1">
      <alignment vertical="center" wrapText="1"/>
    </xf>
    <xf numFmtId="0" fontId="50" fillId="0" borderId="0" xfId="0" applyFont="1"/>
    <xf numFmtId="4" fontId="11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horizontal="center" vertical="center" wrapText="1"/>
    </xf>
    <xf numFmtId="2" fontId="11" fillId="0" borderId="18" xfId="0" applyNumberFormat="1" applyFont="1" applyBorder="1" applyAlignment="1">
      <alignment horizontal="left" vertical="center" wrapText="1"/>
    </xf>
    <xf numFmtId="2" fontId="9" fillId="0" borderId="18" xfId="0" applyNumberFormat="1" applyFont="1" applyBorder="1" applyAlignment="1">
      <alignment horizontal="left" vertical="center" wrapText="1"/>
    </xf>
    <xf numFmtId="2" fontId="11" fillId="0" borderId="18" xfId="0" applyNumberFormat="1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0" fillId="0" borderId="18" xfId="138" applyFont="1" applyBorder="1" applyAlignment="1">
      <alignment vertical="center" wrapText="1"/>
    </xf>
    <xf numFmtId="2" fontId="9" fillId="0" borderId="18" xfId="0" applyNumberFormat="1" applyFont="1" applyBorder="1" applyAlignment="1">
      <alignment vertical="center" wrapText="1"/>
    </xf>
    <xf numFmtId="2" fontId="10" fillId="0" borderId="16" xfId="0" applyNumberFormat="1" applyFont="1" applyBorder="1" applyAlignment="1">
      <alignment vertical="center" wrapText="1"/>
    </xf>
    <xf numFmtId="0" fontId="10" fillId="3" borderId="18" xfId="0" applyFont="1" applyFill="1" applyBorder="1" applyAlignment="1">
      <alignment vertical="center" wrapText="1"/>
    </xf>
    <xf numFmtId="0" fontId="11" fillId="0" borderId="18" xfId="0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 applyProtection="1">
      <alignment vertical="center" wrapText="1"/>
    </xf>
    <xf numFmtId="2" fontId="10" fillId="0" borderId="18" xfId="0" applyNumberFormat="1" applyFont="1" applyFill="1" applyBorder="1" applyAlignment="1">
      <alignment horizontal="left" vertical="center" wrapText="1"/>
    </xf>
    <xf numFmtId="2" fontId="10" fillId="0" borderId="18" xfId="0" applyNumberFormat="1" applyFont="1" applyBorder="1" applyAlignment="1">
      <alignment horizontal="left" vertical="center" wrapText="1"/>
    </xf>
    <xf numFmtId="2" fontId="11" fillId="28" borderId="18" xfId="0" applyNumberFormat="1" applyFont="1" applyFill="1" applyBorder="1" applyAlignment="1">
      <alignment vertical="center" wrapText="1"/>
    </xf>
    <xf numFmtId="2" fontId="9" fillId="0" borderId="19" xfId="174" applyNumberFormat="1" applyFont="1" applyBorder="1" applyAlignment="1">
      <alignment vertical="center" wrapText="1"/>
    </xf>
    <xf numFmtId="4" fontId="10" fillId="29" borderId="19" xfId="179" applyNumberFormat="1" applyFont="1" applyFill="1" applyBorder="1" applyAlignment="1">
      <alignment vertical="center" wrapText="1"/>
    </xf>
    <xf numFmtId="4" fontId="10" fillId="29" borderId="19" xfId="0" applyNumberFormat="1" applyFont="1" applyFill="1" applyBorder="1" applyAlignment="1" applyProtection="1">
      <alignment vertical="center"/>
    </xf>
    <xf numFmtId="39" fontId="64" fillId="30" borderId="26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0" fillId="0" borderId="0" xfId="0"/>
    <xf numFmtId="4" fontId="0" fillId="0" borderId="0" xfId="0" applyNumberFormat="1"/>
    <xf numFmtId="0" fontId="59" fillId="0" borderId="0" xfId="0" applyFont="1"/>
    <xf numFmtId="49" fontId="12" fillId="0" borderId="17" xfId="0" applyNumberFormat="1" applyFont="1" applyBorder="1" applyAlignment="1">
      <alignment horizontal="center" vertical="center" wrapText="1"/>
    </xf>
    <xf numFmtId="0" fontId="10" fillId="0" borderId="14" xfId="137" applyFont="1" applyBorder="1" applyAlignment="1">
      <alignment vertical="center" wrapText="1"/>
    </xf>
    <xf numFmtId="4" fontId="10" fillId="0" borderId="14" xfId="137" applyNumberFormat="1" applyFont="1" applyBorder="1" applyAlignment="1">
      <alignment vertical="center"/>
    </xf>
    <xf numFmtId="2" fontId="9" fillId="0" borderId="14" xfId="0" applyNumberFormat="1" applyFont="1" applyBorder="1" applyAlignment="1">
      <alignment horizontal="right" vertical="center"/>
    </xf>
    <xf numFmtId="2" fontId="10" fillId="0" borderId="14" xfId="138" applyNumberFormat="1" applyFont="1" applyBorder="1" applyAlignment="1">
      <alignment vertical="center"/>
    </xf>
    <xf numFmtId="2" fontId="9" fillId="0" borderId="14" xfId="0" applyNumberFormat="1" applyFont="1" applyBorder="1" applyAlignment="1">
      <alignment vertical="center"/>
    </xf>
    <xf numFmtId="49" fontId="12" fillId="0" borderId="14" xfId="174" applyNumberFormat="1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right" vertical="center"/>
    </xf>
    <xf numFmtId="176" fontId="12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horizontal="right" vertical="center"/>
    </xf>
    <xf numFmtId="4" fontId="10" fillId="0" borderId="14" xfId="174" applyNumberFormat="1" applyFont="1" applyFill="1" applyBorder="1" applyAlignment="1" applyProtection="1">
      <alignment vertical="center"/>
    </xf>
    <xf numFmtId="49" fontId="10" fillId="0" borderId="14" xfId="174" applyNumberFormat="1" applyFont="1" applyBorder="1" applyAlignment="1">
      <alignment horizontal="center" vertical="center"/>
    </xf>
    <xf numFmtId="0" fontId="10" fillId="0" borderId="14" xfId="174" applyFont="1" applyBorder="1" applyAlignment="1">
      <alignment vertical="center" wrapText="1"/>
    </xf>
    <xf numFmtId="4" fontId="10" fillId="0" borderId="14" xfId="138" applyNumberFormat="1" applyFont="1" applyBorder="1" applyAlignment="1">
      <alignment vertical="center" wrapText="1"/>
    </xf>
    <xf numFmtId="0" fontId="10" fillId="0" borderId="14" xfId="0" applyNumberFormat="1" applyFont="1" applyFill="1" applyBorder="1" applyAlignment="1" applyProtection="1">
      <alignment vertical="center" wrapText="1"/>
    </xf>
    <xf numFmtId="49" fontId="12" fillId="0" borderId="14" xfId="172" applyNumberFormat="1" applyFont="1" applyBorder="1" applyAlignment="1">
      <alignment horizontal="center" vertical="center"/>
    </xf>
    <xf numFmtId="4" fontId="12" fillId="0" borderId="14" xfId="172" applyNumberFormat="1" applyFont="1" applyBorder="1" applyAlignment="1">
      <alignment vertical="center"/>
    </xf>
    <xf numFmtId="0" fontId="12" fillId="0" borderId="14" xfId="172" applyFont="1" applyBorder="1" applyAlignment="1">
      <alignment horizontal="center" vertical="center"/>
    </xf>
    <xf numFmtId="4" fontId="12" fillId="0" borderId="14" xfId="0" quotePrefix="1" applyNumberFormat="1" applyFont="1" applyBorder="1" applyAlignment="1">
      <alignment vertical="center" wrapText="1"/>
    </xf>
    <xf numFmtId="0" fontId="10" fillId="0" borderId="14" xfId="0" quotePrefix="1" applyFont="1" applyBorder="1" applyAlignment="1">
      <alignment horizontal="center" vertical="center" wrapText="1"/>
    </xf>
    <xf numFmtId="2" fontId="10" fillId="0" borderId="14" xfId="0" quotePrefix="1" applyNumberFormat="1" applyFont="1" applyBorder="1" applyAlignment="1">
      <alignment vertical="center" wrapText="1"/>
    </xf>
    <xf numFmtId="0" fontId="10" fillId="0" borderId="14" xfId="174" applyFont="1" applyBorder="1" applyAlignment="1">
      <alignment horizontal="left" vertical="center" wrapText="1"/>
    </xf>
    <xf numFmtId="0" fontId="10" fillId="0" borderId="14" xfId="0" applyNumberFormat="1" applyFont="1" applyFill="1" applyBorder="1" applyAlignment="1" applyProtection="1">
      <alignment vertical="center"/>
    </xf>
    <xf numFmtId="4" fontId="12" fillId="0" borderId="14" xfId="174" applyNumberFormat="1" applyFont="1" applyFill="1" applyBorder="1" applyAlignment="1">
      <alignment horizontal="right" vertical="center"/>
    </xf>
    <xf numFmtId="4" fontId="10" fillId="0" borderId="14" xfId="174" applyNumberFormat="1" applyFont="1" applyFill="1" applyBorder="1" applyAlignment="1">
      <alignment horizontal="right" vertical="center"/>
    </xf>
    <xf numFmtId="4" fontId="10" fillId="0" borderId="14" xfId="174" applyNumberFormat="1" applyFont="1" applyBorder="1" applyAlignment="1">
      <alignment horizontal="right" vertical="center"/>
    </xf>
    <xf numFmtId="4" fontId="10" fillId="0" borderId="14" xfId="137" applyNumberFormat="1" applyFont="1" applyBorder="1" applyAlignment="1">
      <alignment horizontal="center" vertical="center"/>
    </xf>
    <xf numFmtId="4" fontId="12" fillId="0" borderId="14" xfId="137" applyNumberFormat="1" applyFont="1" applyBorder="1" applyAlignment="1">
      <alignment vertical="center" wrapText="1"/>
    </xf>
    <xf numFmtId="4" fontId="12" fillId="0" borderId="14" xfId="138" applyNumberFormat="1" applyFont="1" applyBorder="1" applyAlignment="1">
      <alignment vertical="center"/>
    </xf>
    <xf numFmtId="49" fontId="12" fillId="0" borderId="14" xfId="174" applyNumberFormat="1" applyFont="1" applyFill="1" applyBorder="1" applyAlignment="1" applyProtection="1">
      <alignment horizontal="center" vertical="center"/>
    </xf>
    <xf numFmtId="0" fontId="12" fillId="0" borderId="14" xfId="174" applyFont="1" applyBorder="1" applyAlignment="1">
      <alignment vertical="center" wrapText="1"/>
    </xf>
    <xf numFmtId="39" fontId="9" fillId="3" borderId="0" xfId="0" applyNumberFormat="1" applyFont="1" applyFill="1" applyBorder="1" applyAlignment="1">
      <alignment horizontal="right" vertical="center" wrapText="1"/>
    </xf>
    <xf numFmtId="4" fontId="10" fillId="0" borderId="14" xfId="141" applyNumberFormat="1" applyFont="1" applyBorder="1" applyAlignment="1">
      <alignment vertical="center"/>
    </xf>
    <xf numFmtId="4" fontId="12" fillId="0" borderId="14" xfId="141" applyNumberFormat="1" applyFont="1" applyBorder="1" applyAlignment="1">
      <alignment vertical="center"/>
    </xf>
    <xf numFmtId="0" fontId="10" fillId="0" borderId="14" xfId="141" applyFont="1" applyBorder="1" applyAlignment="1">
      <alignment vertical="center" wrapText="1"/>
    </xf>
    <xf numFmtId="4" fontId="65" fillId="0" borderId="14" xfId="0" applyNumberFormat="1" applyFont="1" applyFill="1" applyBorder="1" applyAlignment="1" applyProtection="1">
      <alignment vertical="center"/>
    </xf>
    <xf numFmtId="2" fontId="11" fillId="0" borderId="14" xfId="0" applyNumberFormat="1" applyFont="1" applyBorder="1" applyAlignment="1">
      <alignment horizontal="left" vertical="center" wrapText="1"/>
    </xf>
    <xf numFmtId="176" fontId="12" fillId="0" borderId="14" xfId="0" applyNumberFormat="1" applyFont="1" applyFill="1" applyBorder="1" applyAlignment="1">
      <alignment horizontal="right" vertical="center"/>
    </xf>
    <xf numFmtId="39" fontId="10" fillId="3" borderId="15" xfId="0" applyNumberFormat="1" applyFont="1" applyFill="1" applyBorder="1" applyAlignment="1">
      <alignment horizontal="right" vertical="center" wrapText="1"/>
    </xf>
    <xf numFmtId="49" fontId="10" fillId="0" borderId="14" xfId="137" applyNumberFormat="1" applyFont="1" applyBorder="1" applyAlignment="1">
      <alignment horizontal="center" vertical="center"/>
    </xf>
    <xf numFmtId="187" fontId="14" fillId="0" borderId="0" xfId="177" applyNumberFormat="1" applyFont="1"/>
    <xf numFmtId="4" fontId="66" fillId="0" borderId="0" xfId="175" applyNumberFormat="1" applyFont="1" applyFill="1" applyBorder="1" applyAlignment="1" applyProtection="1"/>
    <xf numFmtId="4" fontId="66" fillId="0" borderId="0" xfId="174" applyNumberFormat="1" applyFont="1" applyFill="1" applyBorder="1" applyAlignment="1" applyProtection="1"/>
    <xf numFmtId="176" fontId="65" fillId="0" borderId="14" xfId="178" applyNumberFormat="1" applyFont="1" applyBorder="1" applyAlignment="1">
      <alignment vertical="center"/>
    </xf>
    <xf numFmtId="0" fontId="60" fillId="29" borderId="0" xfId="0" applyFont="1" applyFill="1"/>
    <xf numFmtId="49" fontId="50" fillId="29" borderId="14" xfId="0" applyNumberFormat="1" applyFont="1" applyFill="1" applyBorder="1" applyAlignment="1">
      <alignment horizontal="center" vertical="center"/>
    </xf>
    <xf numFmtId="0" fontId="50" fillId="29" borderId="14" xfId="0" applyFont="1" applyFill="1" applyBorder="1" applyAlignment="1">
      <alignment horizontal="left" vertical="center" wrapText="1"/>
    </xf>
    <xf numFmtId="0" fontId="12" fillId="31" borderId="14" xfId="92" applyFont="1" applyFill="1" applyBorder="1" applyAlignment="1">
      <alignment horizontal="left" vertical="center" wrapText="1"/>
    </xf>
    <xf numFmtId="4" fontId="50" fillId="31" borderId="14" xfId="0" applyNumberFormat="1" applyFont="1" applyFill="1" applyBorder="1" applyAlignment="1">
      <alignment horizontal="right" vertical="center" wrapText="1"/>
    </xf>
    <xf numFmtId="4" fontId="50" fillId="31" borderId="14" xfId="154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 wrapText="1"/>
    </xf>
    <xf numFmtId="4" fontId="60" fillId="29" borderId="14" xfId="0" applyNumberFormat="1" applyFont="1" applyFill="1" applyBorder="1" applyAlignment="1">
      <alignment horizontal="right" vertical="center" wrapText="1"/>
    </xf>
    <xf numFmtId="4" fontId="60" fillId="29" borderId="14" xfId="154" applyNumberFormat="1" applyFont="1" applyFill="1" applyBorder="1" applyAlignment="1">
      <alignment horizontal="right" vertical="center"/>
    </xf>
    <xf numFmtId="0" fontId="11" fillId="31" borderId="14" xfId="0" applyFont="1" applyFill="1" applyBorder="1" applyAlignment="1">
      <alignment horizontal="center" vertical="center"/>
    </xf>
    <xf numFmtId="0" fontId="11" fillId="31" borderId="14" xfId="0" applyFont="1" applyFill="1" applyBorder="1" applyAlignment="1">
      <alignment horizontal="left" vertical="center" wrapText="1"/>
    </xf>
    <xf numFmtId="49" fontId="47" fillId="0" borderId="0" xfId="0" applyNumberFormat="1" applyFont="1" applyAlignment="1">
      <alignment horizontal="center"/>
    </xf>
    <xf numFmtId="0" fontId="14" fillId="0" borderId="0" xfId="0" applyFont="1" applyAlignment="1">
      <alignment horizontal="left" wrapText="1"/>
    </xf>
    <xf numFmtId="4" fontId="6" fillId="0" borderId="0" xfId="174" applyNumberFormat="1" applyFont="1" applyFill="1" applyBorder="1" applyAlignment="1" applyProtection="1"/>
    <xf numFmtId="0" fontId="14" fillId="29" borderId="14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9" fontId="12" fillId="32" borderId="14" xfId="0" applyNumberFormat="1" applyFont="1" applyFill="1" applyBorder="1" applyAlignment="1">
      <alignment horizontal="center" vertical="center"/>
    </xf>
    <xf numFmtId="0" fontId="12" fillId="32" borderId="14" xfId="0" applyFont="1" applyFill="1" applyBorder="1" applyAlignment="1">
      <alignment horizontal="center" vertical="center" wrapText="1"/>
    </xf>
    <xf numFmtId="176" fontId="12" fillId="32" borderId="14" xfId="0" applyNumberFormat="1" applyFont="1" applyFill="1" applyBorder="1" applyAlignment="1">
      <alignment vertical="center" wrapText="1"/>
    </xf>
    <xf numFmtId="49" fontId="12" fillId="32" borderId="14" xfId="0" applyNumberFormat="1" applyFont="1" applyFill="1" applyBorder="1" applyAlignment="1">
      <alignment horizontal="center" vertical="center" wrapText="1"/>
    </xf>
    <xf numFmtId="3" fontId="12" fillId="32" borderId="14" xfId="0" applyNumberFormat="1" applyFont="1" applyFill="1" applyBorder="1" applyAlignment="1">
      <alignment horizontal="center" vertical="center" wrapText="1"/>
    </xf>
    <xf numFmtId="2" fontId="12" fillId="32" borderId="14" xfId="0" applyNumberFormat="1" applyFont="1" applyFill="1" applyBorder="1" applyAlignment="1">
      <alignment horizontal="center" vertical="center" wrapText="1"/>
    </xf>
    <xf numFmtId="0" fontId="12" fillId="32" borderId="14" xfId="0" applyFont="1" applyFill="1" applyBorder="1" applyAlignment="1">
      <alignment horizontal="center" vertical="center"/>
    </xf>
    <xf numFmtId="176" fontId="12" fillId="32" borderId="14" xfId="0" applyNumberFormat="1" applyFont="1" applyFill="1" applyBorder="1" applyAlignment="1">
      <alignment vertical="center"/>
    </xf>
    <xf numFmtId="176" fontId="12" fillId="32" borderId="14" xfId="154" applyNumberFormat="1" applyFont="1" applyFill="1" applyBorder="1" applyAlignment="1">
      <alignment horizontal="left" vertical="center" wrapText="1"/>
    </xf>
    <xf numFmtId="0" fontId="10" fillId="32" borderId="14" xfId="0" applyFont="1" applyFill="1" applyBorder="1" applyAlignment="1">
      <alignment horizontal="center" vertical="center"/>
    </xf>
    <xf numFmtId="0" fontId="12" fillId="32" borderId="14" xfId="0" applyFont="1" applyFill="1" applyBorder="1" applyAlignment="1">
      <alignment vertical="center" wrapText="1"/>
    </xf>
    <xf numFmtId="4" fontId="14" fillId="0" borderId="14" xfId="141" applyNumberFormat="1" applyFont="1" applyBorder="1" applyAlignment="1">
      <alignment vertical="center"/>
    </xf>
    <xf numFmtId="4" fontId="10" fillId="3" borderId="20" xfId="0" applyNumberFormat="1" applyFont="1" applyFill="1" applyBorder="1" applyAlignment="1">
      <alignment horizontal="right" vertical="center" wrapText="1"/>
    </xf>
    <xf numFmtId="4" fontId="10" fillId="3" borderId="21" xfId="0" applyNumberFormat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/>
    </xf>
    <xf numFmtId="4" fontId="11" fillId="3" borderId="14" xfId="0" applyNumberFormat="1" applyFont="1" applyFill="1" applyBorder="1" applyAlignment="1">
      <alignment horizontal="right" vertical="center" wrapText="1"/>
    </xf>
    <xf numFmtId="49" fontId="44" fillId="33" borderId="14" xfId="0" applyNumberFormat="1" applyFont="1" applyFill="1" applyBorder="1" applyAlignment="1">
      <alignment horizontal="center" vertical="center" wrapText="1"/>
    </xf>
    <xf numFmtId="0" fontId="44" fillId="33" borderId="14" xfId="0" applyFont="1" applyFill="1" applyBorder="1" applyAlignment="1">
      <alignment horizontal="center" vertical="center" wrapText="1"/>
    </xf>
    <xf numFmtId="49" fontId="50" fillId="31" borderId="14" xfId="0" applyNumberFormat="1" applyFont="1" applyFill="1" applyBorder="1" applyAlignment="1">
      <alignment horizontal="center" vertical="center"/>
    </xf>
    <xf numFmtId="0" fontId="61" fillId="29" borderId="14" xfId="0" applyFont="1" applyFill="1" applyBorder="1" applyAlignment="1">
      <alignment horizontal="center" vertical="center"/>
    </xf>
    <xf numFmtId="4" fontId="60" fillId="34" borderId="14" xfId="0" applyNumberFormat="1" applyFont="1" applyFill="1" applyBorder="1" applyAlignment="1">
      <alignment horizontal="right" vertical="center" wrapText="1"/>
    </xf>
    <xf numFmtId="39" fontId="10" fillId="30" borderId="14" xfId="0" applyNumberFormat="1" applyFont="1" applyFill="1" applyBorder="1" applyAlignment="1">
      <alignment horizontal="right" vertical="center" wrapText="1"/>
    </xf>
    <xf numFmtId="39" fontId="10" fillId="30" borderId="26" xfId="0" applyNumberFormat="1" applyFont="1" applyFill="1" applyBorder="1" applyAlignment="1">
      <alignment horizontal="right" vertical="center" wrapText="1"/>
    </xf>
    <xf numFmtId="4" fontId="4" fillId="0" borderId="0" xfId="174" applyNumberFormat="1" applyFill="1" applyBorder="1" applyAlignment="1" applyProtection="1"/>
    <xf numFmtId="4" fontId="10" fillId="0" borderId="14" xfId="142" applyNumberFormat="1" applyFont="1" applyBorder="1" applyAlignment="1">
      <alignment vertical="center"/>
    </xf>
    <xf numFmtId="176" fontId="10" fillId="29" borderId="14" xfId="0" applyNumberFormat="1" applyFont="1" applyFill="1" applyBorder="1" applyAlignment="1">
      <alignment vertical="center" wrapText="1"/>
    </xf>
    <xf numFmtId="176" fontId="14" fillId="0" borderId="0" xfId="0" applyNumberFormat="1" applyFont="1" applyAlignment="1">
      <alignment horizontal="right"/>
    </xf>
    <xf numFmtId="3" fontId="10" fillId="0" borderId="14" xfId="0" quotePrefix="1" applyNumberFormat="1" applyFont="1" applyBorder="1" applyAlignment="1">
      <alignment horizontal="left" vertical="center" wrapText="1"/>
    </xf>
    <xf numFmtId="0" fontId="55" fillId="33" borderId="14" xfId="0" applyFont="1" applyFill="1" applyBorder="1" applyAlignment="1">
      <alignment horizontal="center" vertical="center" wrapText="1"/>
    </xf>
    <xf numFmtId="49" fontId="47" fillId="33" borderId="14" xfId="0" applyNumberFormat="1" applyFont="1" applyFill="1" applyBorder="1" applyAlignment="1">
      <alignment horizontal="center" vertical="center" wrapText="1"/>
    </xf>
    <xf numFmtId="4" fontId="50" fillId="29" borderId="14" xfId="0" applyNumberFormat="1" applyFont="1" applyFill="1" applyBorder="1" applyAlignment="1">
      <alignment horizontal="right" vertical="center" wrapText="1"/>
    </xf>
    <xf numFmtId="0" fontId="9" fillId="34" borderId="14" xfId="0" applyFont="1" applyFill="1" applyBorder="1" applyAlignment="1">
      <alignment vertical="center" wrapText="1"/>
    </xf>
    <xf numFmtId="0" fontId="10" fillId="0" borderId="14" xfId="174" applyNumberFormat="1" applyFont="1" applyFill="1" applyBorder="1" applyAlignment="1" applyProtection="1">
      <alignment vertical="center" wrapText="1"/>
    </xf>
    <xf numFmtId="39" fontId="64" fillId="30" borderId="14" xfId="0" applyNumberFormat="1" applyFont="1" applyFill="1" applyBorder="1" applyAlignment="1">
      <alignment horizontal="right" vertical="center" wrapText="1"/>
    </xf>
    <xf numFmtId="4" fontId="65" fillId="0" borderId="14" xfId="141" applyNumberFormat="1" applyFont="1" applyBorder="1" applyAlignment="1">
      <alignment vertical="center"/>
    </xf>
    <xf numFmtId="4" fontId="65" fillId="3" borderId="22" xfId="0" applyNumberFormat="1" applyFont="1" applyFill="1" applyBorder="1" applyAlignment="1">
      <alignment horizontal="right" vertical="center" wrapText="1"/>
    </xf>
    <xf numFmtId="4" fontId="65" fillId="0" borderId="14" xfId="0" applyNumberFormat="1" applyFont="1" applyBorder="1" applyAlignment="1">
      <alignment vertical="center"/>
    </xf>
    <xf numFmtId="176" fontId="10" fillId="0" borderId="14" xfId="0" applyNumberFormat="1" applyFont="1" applyFill="1" applyBorder="1" applyAlignment="1">
      <alignment horizontal="right" vertical="center"/>
    </xf>
    <xf numFmtId="176" fontId="12" fillId="0" borderId="14" xfId="0" applyNumberFormat="1" applyFont="1" applyFill="1" applyBorder="1" applyAlignment="1" applyProtection="1">
      <alignment vertical="center"/>
    </xf>
    <xf numFmtId="39" fontId="10" fillId="30" borderId="0" xfId="0" applyNumberFormat="1" applyFont="1" applyFill="1" applyBorder="1" applyAlignment="1">
      <alignment horizontal="right" vertical="center" wrapText="1"/>
    </xf>
    <xf numFmtId="176" fontId="10" fillId="0" borderId="19" xfId="0" applyNumberFormat="1" applyFont="1" applyFill="1" applyBorder="1" applyAlignment="1">
      <alignment horizontal="right" vertical="center"/>
    </xf>
    <xf numFmtId="176" fontId="12" fillId="28" borderId="14" xfId="0" applyNumberFormat="1" applyFont="1" applyFill="1" applyBorder="1" applyAlignment="1">
      <alignment horizontal="right" vertical="center"/>
    </xf>
    <xf numFmtId="4" fontId="10" fillId="0" borderId="14" xfId="172" applyNumberFormat="1" applyFont="1" applyBorder="1" applyAlignment="1">
      <alignment vertical="center"/>
    </xf>
    <xf numFmtId="39" fontId="10" fillId="3" borderId="23" xfId="0" applyNumberFormat="1" applyFont="1" applyFill="1" applyBorder="1" applyAlignment="1">
      <alignment horizontal="right" vertical="center" wrapText="1"/>
    </xf>
    <xf numFmtId="4" fontId="12" fillId="29" borderId="14" xfId="0" applyNumberFormat="1" applyFont="1" applyFill="1" applyBorder="1" applyAlignment="1" applyProtection="1">
      <alignment horizontal="right" vertical="center"/>
    </xf>
    <xf numFmtId="4" fontId="10" fillId="3" borderId="22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176" fontId="12" fillId="28" borderId="14" xfId="0" applyNumberFormat="1" applyFont="1" applyFill="1" applyBorder="1" applyAlignment="1" applyProtection="1">
      <alignment vertical="center"/>
    </xf>
    <xf numFmtId="0" fontId="60" fillId="0" borderId="0" xfId="0" applyFont="1" applyAlignment="1">
      <alignment horizontal="right" vertical="center" wrapText="1"/>
    </xf>
    <xf numFmtId="2" fontId="10" fillId="0" borderId="14" xfId="0" applyNumberFormat="1" applyFont="1" applyBorder="1" applyAlignment="1">
      <alignment horizontal="left" vertical="center" wrapText="1"/>
    </xf>
    <xf numFmtId="3" fontId="12" fillId="32" borderId="14" xfId="0" applyNumberFormat="1" applyFont="1" applyFill="1" applyBorder="1" applyAlignment="1">
      <alignment vertical="center" wrapText="1"/>
    </xf>
    <xf numFmtId="0" fontId="12" fillId="0" borderId="0" xfId="195" applyFont="1" applyBorder="1" applyAlignment="1">
      <alignment horizontal="center"/>
    </xf>
    <xf numFmtId="0" fontId="55" fillId="0" borderId="14" xfId="170" applyNumberFormat="1" applyFont="1" applyFill="1" applyBorder="1" applyAlignment="1" applyProtection="1">
      <alignment horizontal="center" vertical="center"/>
    </xf>
    <xf numFmtId="0" fontId="48" fillId="0" borderId="14" xfId="173" applyFont="1" applyBorder="1" applyAlignment="1" applyProtection="1">
      <alignment horizontal="center" vertical="center" wrapText="1"/>
    </xf>
    <xf numFmtId="0" fontId="50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/>
    </xf>
    <xf numFmtId="0" fontId="48" fillId="0" borderId="14" xfId="195" applyFont="1" applyBorder="1" applyAlignment="1">
      <alignment horizontal="center" vertical="center"/>
    </xf>
    <xf numFmtId="0" fontId="48" fillId="0" borderId="14" xfId="195" applyFont="1" applyBorder="1" applyAlignment="1">
      <alignment horizontal="center" vertical="center" wrapText="1"/>
    </xf>
    <xf numFmtId="176" fontId="48" fillId="0" borderId="14" xfId="173" applyNumberFormat="1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9" fontId="51" fillId="0" borderId="14" xfId="0" applyNumberFormat="1" applyFont="1" applyFill="1" applyBorder="1" applyAlignment="1" applyProtection="1">
      <alignment horizontal="center" vertical="center" wrapText="1"/>
    </xf>
    <xf numFmtId="0" fontId="51" fillId="0" borderId="14" xfId="0" applyNumberFormat="1" applyFont="1" applyFill="1" applyBorder="1" applyAlignment="1" applyProtection="1">
      <alignment horizontal="center" vertical="center" wrapText="1"/>
    </xf>
    <xf numFmtId="0" fontId="55" fillId="0" borderId="14" xfId="0" applyNumberFormat="1" applyFont="1" applyFill="1" applyBorder="1" applyAlignment="1" applyProtection="1">
      <alignment horizontal="center" vertical="center"/>
    </xf>
    <xf numFmtId="0" fontId="12" fillId="0" borderId="0" xfId="177" applyFont="1" applyAlignment="1">
      <alignment horizontal="center"/>
    </xf>
    <xf numFmtId="49" fontId="51" fillId="0" borderId="14" xfId="178" applyNumberFormat="1" applyFont="1" applyFill="1" applyBorder="1" applyAlignment="1" applyProtection="1">
      <alignment horizontal="center" vertical="center" wrapText="1"/>
    </xf>
    <xf numFmtId="0" fontId="51" fillId="0" borderId="14" xfId="178" applyNumberFormat="1" applyFont="1" applyFill="1" applyBorder="1" applyAlignment="1" applyProtection="1">
      <alignment horizontal="center" vertical="center" wrapText="1"/>
    </xf>
    <xf numFmtId="0" fontId="55" fillId="0" borderId="14" xfId="178" applyNumberFormat="1" applyFont="1" applyFill="1" applyBorder="1" applyAlignment="1" applyProtection="1">
      <alignment horizontal="center" vertical="center"/>
    </xf>
    <xf numFmtId="0" fontId="12" fillId="0" borderId="0" xfId="177" applyFont="1" applyAlignment="1">
      <alignment horizontal="center" vertical="center"/>
    </xf>
    <xf numFmtId="0" fontId="44" fillId="0" borderId="14" xfId="177" applyFont="1" applyBorder="1" applyAlignment="1">
      <alignment horizontal="center"/>
    </xf>
    <xf numFmtId="0" fontId="8" fillId="0" borderId="14" xfId="177" applyFont="1" applyBorder="1" applyAlignment="1">
      <alignment horizontal="center" vertical="center" wrapText="1"/>
    </xf>
    <xf numFmtId="4" fontId="0" fillId="0" borderId="24" xfId="0" applyNumberFormat="1" applyFill="1" applyBorder="1" applyAlignment="1" applyProtection="1">
      <alignment horizontal="center"/>
    </xf>
    <xf numFmtId="14" fontId="1" fillId="0" borderId="14" xfId="173" applyNumberFormat="1" applyFont="1" applyBorder="1" applyAlignment="1" applyProtection="1">
      <alignment horizontal="center" vertical="center" wrapText="1"/>
    </xf>
    <xf numFmtId="0" fontId="1" fillId="0" borderId="14" xfId="173" applyFont="1" applyBorder="1" applyAlignment="1" applyProtection="1">
      <alignment horizontal="center" vertical="center" wrapText="1"/>
    </xf>
    <xf numFmtId="0" fontId="3" fillId="0" borderId="14" xfId="170" applyNumberFormat="1" applyFont="1" applyFill="1" applyBorder="1" applyAlignment="1" applyProtection="1">
      <alignment horizontal="center" vertical="center"/>
    </xf>
    <xf numFmtId="0" fontId="51" fillId="0" borderId="14" xfId="0" applyFont="1" applyFill="1" applyBorder="1" applyAlignment="1">
      <alignment horizontal="center" vertical="center" wrapText="1"/>
    </xf>
    <xf numFmtId="1" fontId="1" fillId="0" borderId="14" xfId="195" applyNumberFormat="1" applyFont="1" applyBorder="1" applyAlignment="1">
      <alignment horizontal="center" vertical="center"/>
    </xf>
    <xf numFmtId="0" fontId="1" fillId="0" borderId="14" xfId="195" applyFont="1" applyBorder="1" applyAlignment="1">
      <alignment horizontal="center" vertical="center" wrapText="1"/>
    </xf>
    <xf numFmtId="0" fontId="1" fillId="0" borderId="18" xfId="195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0" fillId="0" borderId="0" xfId="0" applyNumberFormat="1" applyFill="1" applyBorder="1" applyAlignment="1" applyProtection="1"/>
    <xf numFmtId="0" fontId="12" fillId="0" borderId="19" xfId="0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2" fontId="47" fillId="29" borderId="14" xfId="0" applyNumberFormat="1" applyFont="1" applyFill="1" applyBorder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</cellXfs>
  <cellStyles count="205">
    <cellStyle name="”ќђќ‘ћ‚›‰" xfId="1" xr:uid="{66BFF84B-023F-49FA-B5D7-CC00D125C2DA}"/>
    <cellStyle name="”љ‘ђћ‚ђќќ›‰" xfId="2" xr:uid="{9D84A9FA-0ED6-45E2-9366-3521EAE95E4C}"/>
    <cellStyle name="„…ќ…†ќ›‰" xfId="3" xr:uid="{633FCB02-70D3-48C5-B8C8-22085F6E54B3}"/>
    <cellStyle name="‡ђѓћ‹ћ‚ћљ1" xfId="4" xr:uid="{C9B2AD81-3BC1-4EE6-ACDA-A6CDE7FA3092}"/>
    <cellStyle name="‡ђѓћ‹ћ‚ћљ2" xfId="5" xr:uid="{672C58E8-6EA6-4835-B354-C95970AC0CFD}"/>
    <cellStyle name="’ћѓћ‚›‰" xfId="6" xr:uid="{D456052C-76CC-4E3C-8E6F-407895A8DF5F}"/>
    <cellStyle name="20% - Акцент1" xfId="7" xr:uid="{78941FFC-0E70-4F2D-BDB0-6CCF4FE73A0C}"/>
    <cellStyle name="20% — акцент1" xfId="8" xr:uid="{89BA05B7-7D8C-4E45-B10E-8CA4692AF482}"/>
    <cellStyle name="20% - Акцент1 2" xfId="9" xr:uid="{80415530-9269-46B1-98B6-168A67F6ACB6}"/>
    <cellStyle name="20% - Акцент1_Додаток 1 " xfId="10" xr:uid="{5C7BDADD-6FBE-46AD-BB9C-B9FBD5402B05}"/>
    <cellStyle name="20% - Акцент2" xfId="11" xr:uid="{AE394142-8185-41CC-9462-851DC82BCF5F}"/>
    <cellStyle name="20% — акцент2" xfId="12" xr:uid="{F7D7936D-C526-477C-AD43-722BCBFCD5AE}"/>
    <cellStyle name="20% - Акцент2 2" xfId="13" xr:uid="{4A2028B1-ED61-421A-AC0D-74E66346E01F}"/>
    <cellStyle name="20% - Акцент2_Додаток 1 " xfId="14" xr:uid="{D3C773CF-CB24-49B1-9A42-BEA725A0B427}"/>
    <cellStyle name="20% - Акцент3" xfId="15" xr:uid="{8278B8E6-1540-423E-AA26-CE72853E6252}"/>
    <cellStyle name="20% — акцент3" xfId="16" xr:uid="{197ACFDA-2124-4E3C-B6E9-2CCB4DFC13BF}"/>
    <cellStyle name="20% - Акцент3 2" xfId="17" xr:uid="{86CE684B-EC2F-42FE-8C44-3E88AF5FF1C9}"/>
    <cellStyle name="20% - Акцент3_Додаток 1 " xfId="18" xr:uid="{EB503DBB-9B59-4973-BF4F-62F5E2222CD3}"/>
    <cellStyle name="20% - Акцент4" xfId="19" xr:uid="{C0F33D8D-1B2D-420C-9251-06CFBD90337A}"/>
    <cellStyle name="20% — акцент4" xfId="20" xr:uid="{811FEFE7-1567-4663-B680-9FA73BF3AD38}"/>
    <cellStyle name="20% - Акцент4 2" xfId="21" xr:uid="{5742048C-EF18-4901-AA1F-2BE6FCD40277}"/>
    <cellStyle name="20% - Акцент4_Додаток 1 " xfId="22" xr:uid="{5B8C8C36-8A66-47EE-97B5-3B9746091AC8}"/>
    <cellStyle name="20% - Акцент5" xfId="23" xr:uid="{FF110D00-3EB2-413C-A566-1C19F2FC737E}"/>
    <cellStyle name="20% — акцент5" xfId="24" xr:uid="{0A2D7935-2B22-4CB7-A244-FB901D06D44F}"/>
    <cellStyle name="20% - Акцент5 2" xfId="25" xr:uid="{AEF17E2B-3985-48B6-99CC-B34C612ACE9F}"/>
    <cellStyle name="20% - Акцент5_Додаток 1 " xfId="26" xr:uid="{9CD21826-6376-4D3F-B502-570B6C4E632F}"/>
    <cellStyle name="20% - Акцент6" xfId="27" xr:uid="{4DEF8C9B-9A23-4A39-B125-CD122B6EC4B8}"/>
    <cellStyle name="20% — акцент6" xfId="28" xr:uid="{5DB52DC2-26B6-42D8-9F0E-9244E7076BBB}"/>
    <cellStyle name="20% - Акцент6 2" xfId="29" xr:uid="{140B2FA2-1C28-4A72-86BB-B23670C54E72}"/>
    <cellStyle name="20% - Акцент6_Додаток 1 " xfId="30" xr:uid="{326DF253-F6F7-439C-A432-185F7268A3C1}"/>
    <cellStyle name="20% – Акцентування1" xfId="31" xr:uid="{E3058B9C-3DFC-46FD-B838-A164318BE994}"/>
    <cellStyle name="20% – Акцентування2" xfId="32" xr:uid="{D0211D6C-C8E0-4B31-B6AE-F1B08460923D}"/>
    <cellStyle name="20% – Акцентування3" xfId="33" xr:uid="{AC6BA2A7-C57B-4FF5-8A8A-9992FB28EF53}"/>
    <cellStyle name="20% – Акцентування4" xfId="34" xr:uid="{BAAC5A0F-DB52-4EB3-9600-F1C558EBB541}"/>
    <cellStyle name="20% – Акцентування5" xfId="35" xr:uid="{85F60A52-64B9-409A-8FC3-4FE273900F6B}"/>
    <cellStyle name="20% – Акцентування6" xfId="36" xr:uid="{89C15559-6584-4152-B3AF-5746BC986993}"/>
    <cellStyle name="40% - Акцент1" xfId="37" xr:uid="{A2815B08-F56A-441C-A83E-29E7FC42A385}"/>
    <cellStyle name="40% — акцент1" xfId="38" xr:uid="{3AEA6207-CB56-4210-9F34-94C881228865}"/>
    <cellStyle name="40% - Акцент1 2" xfId="39" xr:uid="{8CDBD396-40AB-4DD8-8321-5127D4AEC1DE}"/>
    <cellStyle name="40% - Акцент1_Додаток 1 " xfId="40" xr:uid="{34D96250-4C37-473A-A2C1-CA201A62CEC4}"/>
    <cellStyle name="40% - Акцент2" xfId="41" xr:uid="{F03B4979-1849-4372-8493-EA351BDC59E5}"/>
    <cellStyle name="40% — акцент2" xfId="42" xr:uid="{E829B85D-7F8D-47DD-BD94-6302DF6F70A6}"/>
    <cellStyle name="40% - Акцент2 2" xfId="43" xr:uid="{6F6DCD39-DF14-450B-B3EA-2FA70C1BA5C9}"/>
    <cellStyle name="40% - Акцент2_Додаток 1 " xfId="44" xr:uid="{336EC737-1C2E-453D-83E4-A107A2D79466}"/>
    <cellStyle name="40% - Акцент3" xfId="45" xr:uid="{4B4C79E4-45CC-4FAB-9090-1812A10803FE}"/>
    <cellStyle name="40% — акцент3" xfId="46" xr:uid="{7C10FC6C-6CE8-4C4B-9AE0-FB28AD69871A}"/>
    <cellStyle name="40% - Акцент3 2" xfId="47" xr:uid="{6B05BB21-8E38-49B9-8A14-1C387E5C94D4}"/>
    <cellStyle name="40% - Акцент3_Додаток 1 " xfId="48" xr:uid="{6D1FD8A2-591D-4B98-A372-A1AB539FE5E8}"/>
    <cellStyle name="40% - Акцент4" xfId="49" xr:uid="{C32BFB9A-287F-4182-B996-65585A0A7943}"/>
    <cellStyle name="40% — акцент4" xfId="50" xr:uid="{06B5D9DE-A701-48AA-B65B-265BE15429B9}"/>
    <cellStyle name="40% - Акцент4 2" xfId="51" xr:uid="{69050794-5135-4FBE-9B8B-306A5AF0580E}"/>
    <cellStyle name="40% - Акцент4_Додаток 1 " xfId="52" xr:uid="{94700F00-4A20-4A73-84B4-9C724A19BFF9}"/>
    <cellStyle name="40% - Акцент5" xfId="53" xr:uid="{46E27E66-C446-4DEE-8D26-453C8FB5B30E}"/>
    <cellStyle name="40% — акцент5" xfId="54" xr:uid="{D8BDD99D-C437-4819-8A14-6B51F0325BEA}"/>
    <cellStyle name="40% - Акцент5 2" xfId="55" xr:uid="{46AA4356-F688-4D44-B8FD-0D64506C98BE}"/>
    <cellStyle name="40% - Акцент5_Додаток 1 " xfId="56" xr:uid="{366B753A-635A-49E0-B9B3-2F888A3606FC}"/>
    <cellStyle name="40% - Акцент6" xfId="57" xr:uid="{98CCDCAB-C374-4EFF-9719-C1B3DF577086}"/>
    <cellStyle name="40% — акцент6" xfId="58" xr:uid="{9176461F-DA06-4E85-B700-3F03DCCB9469}"/>
    <cellStyle name="40% - Акцент6 2" xfId="59" xr:uid="{0C967334-966A-4A7D-9704-4F1B61488B0C}"/>
    <cellStyle name="40% - Акцент6_Додаток 1 " xfId="60" xr:uid="{9A22ED4E-E2FA-4A06-AED9-B467A1B6C366}"/>
    <cellStyle name="40% – Акцентування1" xfId="61" xr:uid="{0084F7B4-07EF-42D2-A6F7-67C397CF1BF0}"/>
    <cellStyle name="40% – Акцентування2" xfId="62" xr:uid="{39E11844-7546-4C18-ADFF-3FD8B99EC27E}"/>
    <cellStyle name="40% – Акцентування3" xfId="63" xr:uid="{965DA392-B9A2-4863-9403-1B75F753C9FF}"/>
    <cellStyle name="40% – Акцентування4" xfId="64" xr:uid="{1BD2AC2E-BCA8-4EE3-9EF6-8BBD4B39B28F}"/>
    <cellStyle name="40% – Акцентування5" xfId="65" xr:uid="{3A0F3C9E-2398-41BF-906B-A9B06A7829A4}"/>
    <cellStyle name="40% – Акцентування6" xfId="66" xr:uid="{8E8DDE8B-E616-4508-A218-674EE0D7F4A9}"/>
    <cellStyle name="60% - Акцент1" xfId="67" xr:uid="{6A696EAB-CF87-4668-99DE-C8CAB37B63F8}"/>
    <cellStyle name="60% — акцент1" xfId="68" xr:uid="{D39F63F3-39BA-4D2A-8E49-F58812E836A9}"/>
    <cellStyle name="60% - Акцент1 2" xfId="69" xr:uid="{61B0EC94-0217-4733-9A55-E113C944A7CE}"/>
    <cellStyle name="60% - Акцент2" xfId="70" xr:uid="{9B94E321-5087-43D1-BE4F-B95434183DB2}"/>
    <cellStyle name="60% — акцент2" xfId="71" xr:uid="{D8D30988-120E-461C-8AEC-9F2AD8EECAC8}"/>
    <cellStyle name="60% - Акцент2 2" xfId="72" xr:uid="{16F36AFC-21C2-43BF-ACF9-556ED9665754}"/>
    <cellStyle name="60% - Акцент3" xfId="73" xr:uid="{F2E8E6CE-CA0B-421B-8A5C-AE0D7DC32D64}"/>
    <cellStyle name="60% — акцент3" xfId="74" xr:uid="{C23987F4-F735-4F05-B445-2516A5C541D3}"/>
    <cellStyle name="60% - Акцент3 2" xfId="75" xr:uid="{B9BF2248-4A8A-4767-B76B-367FC16B1AB5}"/>
    <cellStyle name="60% - Акцент4" xfId="76" xr:uid="{48B00E95-C54B-4F90-832A-493EAAAD6858}"/>
    <cellStyle name="60% — акцент4" xfId="77" xr:uid="{A7C15D12-D6FA-4BB7-ACEB-C9D3AF8D72C5}"/>
    <cellStyle name="60% - Акцент4 2" xfId="78" xr:uid="{00B5D711-7E1D-4D48-89D9-CAFF38C0F8D4}"/>
    <cellStyle name="60% - Акцент5" xfId="79" xr:uid="{2FD6248B-9D72-456D-83FD-002E3FD8169C}"/>
    <cellStyle name="60% — акцент5" xfId="80" xr:uid="{90907211-17CD-492E-8866-995F9054A065}"/>
    <cellStyle name="60% - Акцент5 2" xfId="81" xr:uid="{52B64157-4909-44F8-BBBA-9A470A0BD3A7}"/>
    <cellStyle name="60% - Акцент6" xfId="82" xr:uid="{C8F12A70-886D-4813-AB10-1896883F4C1A}"/>
    <cellStyle name="60% — акцент6" xfId="83" xr:uid="{927E358E-B7E0-4E80-B444-72BCC0357ADD}"/>
    <cellStyle name="60% - Акцент6 2" xfId="84" xr:uid="{BC2CF377-946E-490C-A579-5BE58FD85C2A}"/>
    <cellStyle name="60% – Акцентування1" xfId="85" xr:uid="{6F37C8EE-20ED-4FA7-9C78-6C69A2F50A29}"/>
    <cellStyle name="60% – Акцентування2" xfId="86" xr:uid="{E91D6CF0-54E9-466A-B070-5C0EBFBBBA62}"/>
    <cellStyle name="60% – Акцентування3" xfId="87" xr:uid="{744BE9D8-F016-4B96-9B84-D91F9E965604}"/>
    <cellStyle name="60% – Акцентування4" xfId="88" xr:uid="{A2286A4B-D47E-4EEC-A493-C721AEA5E827}"/>
    <cellStyle name="60% – Акцентування5" xfId="89" xr:uid="{9FF0BE4E-5AA0-4FC0-94D5-8BE5ADADBB27}"/>
    <cellStyle name="60% – Акцентування6" xfId="90" xr:uid="{EB150B9C-EFB0-4D67-B4F3-37EAC2C32305}"/>
    <cellStyle name="Normal_meresha_07" xfId="91" xr:uid="{802B06AB-AEBC-46CF-931D-1C773DDE29C6}"/>
    <cellStyle name="Normal_Доходи" xfId="92" xr:uid="{95FFDFDB-3EE6-4594-B35F-59DDCF64144F}"/>
    <cellStyle name="Акцент1" xfId="93" xr:uid="{B1C34587-8004-4530-9B5F-0FA27AC87A59}"/>
    <cellStyle name="Акцент1 2" xfId="94" xr:uid="{0471131C-198D-48E0-81E7-471C09E3ACEC}"/>
    <cellStyle name="Акцент2" xfId="95" xr:uid="{66150399-9344-4B9F-B270-4FEB34C7E095}"/>
    <cellStyle name="Акцент2 2" xfId="96" xr:uid="{801E34B5-2B53-4898-8BC3-B1737796B965}"/>
    <cellStyle name="Акцент3" xfId="97" xr:uid="{2875B9BF-A1D6-4C42-A58B-E8ABD9A889FC}"/>
    <cellStyle name="Акцент3 2" xfId="98" xr:uid="{1E2B2B98-FFD9-412A-9B61-FC7B38BBA579}"/>
    <cellStyle name="Акцент4" xfId="99" xr:uid="{38736E34-D832-4E94-A5EB-F4A818F9A283}"/>
    <cellStyle name="Акцент4 2" xfId="100" xr:uid="{BE68BE76-BBBF-4572-BA51-BAC460F9F047}"/>
    <cellStyle name="Акцент5" xfId="101" xr:uid="{2B569348-960F-4EAB-91D0-CF47395D887C}"/>
    <cellStyle name="Акцент5 2" xfId="102" xr:uid="{DD6A357D-0C00-411D-8414-0E4CBF048127}"/>
    <cellStyle name="Акцент6" xfId="103" xr:uid="{A10565D8-C5BE-4096-8EA9-D5AD52265DD5}"/>
    <cellStyle name="Акцент6 2" xfId="104" xr:uid="{E6575F71-303B-4167-9FDD-B44A5D09D2F2}"/>
    <cellStyle name="Акцентування1" xfId="105" xr:uid="{2056AC37-F132-40E8-8777-62E816865751}"/>
    <cellStyle name="Акцентування2" xfId="106" xr:uid="{AC34629F-F834-420E-9A85-FA8194C47902}"/>
    <cellStyle name="Акцентування3" xfId="107" xr:uid="{BC78B8BB-A9B5-476A-A818-6906B5444497}"/>
    <cellStyle name="Акцентування4" xfId="108" xr:uid="{CC838395-ED04-4DD9-9A67-406FD8E9E685}"/>
    <cellStyle name="Акцентування5" xfId="109" xr:uid="{57897424-5771-4BE9-9B7F-F76B65F28ADE}"/>
    <cellStyle name="Акцентування6" xfId="110" xr:uid="{F91F1B83-F15B-4187-BA5B-CBB112AA6163}"/>
    <cellStyle name="Ввід" xfId="111" builtinId="20" customBuiltin="1"/>
    <cellStyle name="Ввод " xfId="112" xr:uid="{E8B432E1-C684-448B-994A-F3B86B46D4C0}"/>
    <cellStyle name="Ввод  2" xfId="113" xr:uid="{8FB0C10C-4C9C-4876-B887-4EFF6CB885BD}"/>
    <cellStyle name="Вывод" xfId="114" xr:uid="{734C7956-19ED-46CC-A17A-43959CB45BBC}"/>
    <cellStyle name="Вывод 2" xfId="115" xr:uid="{C5AAEB02-8CA2-41EE-BA9F-EC030244DE0D}"/>
    <cellStyle name="Вычисление" xfId="116" xr:uid="{7A32D3FF-0721-42C9-A4C7-2F9BD5932CDA}"/>
    <cellStyle name="Вычисление 2" xfId="117" xr:uid="{13A5B480-A9A4-41FD-849C-61F1642D5DEA}"/>
    <cellStyle name="Добре" xfId="118" xr:uid="{48BFE345-A2F6-4C99-A539-8A2D3222927F}"/>
    <cellStyle name="Заголовок 1" xfId="119" builtinId="16" customBuiltin="1"/>
    <cellStyle name="Заголовок 1 2" xfId="120" xr:uid="{6F24FDAB-CCF0-4E7C-B5F5-1B08EB3A1621}"/>
    <cellStyle name="Заголовок 2" xfId="121" builtinId="17" customBuiltin="1"/>
    <cellStyle name="Заголовок 2 2" xfId="122" xr:uid="{6EC8862F-63AE-4435-8707-8B6D9DDFB027}"/>
    <cellStyle name="Заголовок 3" xfId="123" builtinId="18" customBuiltin="1"/>
    <cellStyle name="Заголовок 3 2" xfId="124" xr:uid="{23B618D9-999A-40A4-ABBA-8D0F4AE6FF4F}"/>
    <cellStyle name="Заголовок 4" xfId="125" builtinId="19" customBuiltin="1"/>
    <cellStyle name="Заголовок 4 2" xfId="126" xr:uid="{AAEA67EF-4B57-4AC9-99EC-2A12964E1C3E}"/>
    <cellStyle name="Звичайний" xfId="0" builtinId="0"/>
    <cellStyle name="Звичайний 10" xfId="127" xr:uid="{31ABA290-824D-456E-9EBF-2F02C8B7EB3E}"/>
    <cellStyle name="Звичайний 11" xfId="128" xr:uid="{1C07B9A8-8CAD-4408-9785-01BF0482F32F}"/>
    <cellStyle name="Звичайний 12" xfId="129" xr:uid="{2A129503-4448-456C-9BAE-E468CA901D31}"/>
    <cellStyle name="Звичайний 13" xfId="130" xr:uid="{ABA4BD73-8CAF-4044-9444-7DC32F4A3605}"/>
    <cellStyle name="Звичайний 14" xfId="131" xr:uid="{0661E521-4567-400C-A8CE-DCE6DEE37495}"/>
    <cellStyle name="Звичайний 15" xfId="132" xr:uid="{62257869-3D88-4E61-8513-6CCF5AD6A9DE}"/>
    <cellStyle name="Звичайний 16" xfId="133" xr:uid="{7F78BFC6-FFE4-4577-9B90-6E9665409DFA}"/>
    <cellStyle name="Звичайний 17" xfId="134" xr:uid="{CCAD5356-AED5-4CDC-A08A-5B7035C9A9B3}"/>
    <cellStyle name="Звичайний 18" xfId="135" xr:uid="{F794D615-3856-4E2E-863C-C69A81C9B8A3}"/>
    <cellStyle name="Звичайний 19" xfId="136" xr:uid="{568E2573-1760-4388-A3C9-0CB94D56C6AC}"/>
    <cellStyle name="Звичайний 2" xfId="137" xr:uid="{2E3FFF41-4ED6-4179-A625-0910682998D8}"/>
    <cellStyle name="Звичайний 2 2" xfId="138" xr:uid="{47B40E84-5272-4B9E-B8A3-FD7C59CB0D62}"/>
    <cellStyle name="Звичайний 2 3" xfId="139" xr:uid="{78D9F58D-5E9D-4DF4-B133-5EECDE9B3655}"/>
    <cellStyle name="Звичайний 2 4" xfId="140" xr:uid="{DEC6E722-219A-4541-AF29-AE94DA3F0EDC}"/>
    <cellStyle name="Звичайний 2 5" xfId="141" xr:uid="{B6C4D84E-DEE1-439C-B365-91969447D6CC}"/>
    <cellStyle name="Звичайний 2 6" xfId="142" xr:uid="{DB45140E-220D-4FC3-A8EE-D20912E5B4C5}"/>
    <cellStyle name="Звичайний 20" xfId="143" xr:uid="{0D0665FC-B4C6-437E-A5B4-83E88F218FD6}"/>
    <cellStyle name="Звичайний 21" xfId="144" xr:uid="{E5039905-C7EB-43EB-A18E-C54D289EC910}"/>
    <cellStyle name="Звичайний 23" xfId="145" xr:uid="{5E1B44FF-F9DC-4701-A03D-24F456265400}"/>
    <cellStyle name="Звичайний 27" xfId="146" xr:uid="{26FA0C81-148C-4836-BEEC-CB49F50967F2}"/>
    <cellStyle name="Звичайний 3" xfId="147" xr:uid="{BCBB26FB-5BA6-47BF-B0E5-CA9B6196E9BF}"/>
    <cellStyle name="Звичайний 4" xfId="148" xr:uid="{00251712-DD36-43B6-9528-15DD2083925B}"/>
    <cellStyle name="Звичайний 5" xfId="149" xr:uid="{620F8678-E9CA-4D15-8641-05131BDBD6EB}"/>
    <cellStyle name="Звичайний 6" xfId="150" xr:uid="{F80E0004-4BA8-4B0B-BDE7-83E3DC76C208}"/>
    <cellStyle name="Звичайний 7" xfId="151" xr:uid="{6BD13B04-61B7-4A0E-B3DB-5148DDCC9D2B}"/>
    <cellStyle name="Звичайний 8" xfId="152" xr:uid="{0C997E47-1551-4DA6-B761-D42D5884AE59}"/>
    <cellStyle name="Звичайний 9" xfId="153" xr:uid="{19C79617-1E4D-4209-9B26-C9D70D75E4EB}"/>
    <cellStyle name="Звичайний_Додаток _ 3 зм_ни 4575" xfId="154" xr:uid="{429FC026-E5E7-4A9D-8907-749276BDFF77}"/>
    <cellStyle name="Звичайний_Додаток _ 3 зм_ни 4575_22.12.2020 Додатки бюджет 2021 Коди нові" xfId="155" xr:uid="{07EB01CF-5195-4632-8C55-1203B53AF746}"/>
    <cellStyle name="Зв'язана клітинка" xfId="156" builtinId="24" customBuiltin="1"/>
    <cellStyle name="Итог" xfId="157" xr:uid="{72CF3C8F-2B85-4A28-967D-155AC4ADA99C}"/>
    <cellStyle name="Итог 2" xfId="158" xr:uid="{DB2B6DCB-F283-48DE-914D-6569F0ADA8F1}"/>
    <cellStyle name="Контрольна клітинка" xfId="159" builtinId="23" customBuiltin="1"/>
    <cellStyle name="Контрольная ячейка" xfId="160" xr:uid="{3D6FAADE-8392-48A3-BA50-A9EC89D2B969}"/>
    <cellStyle name="Контрольная ячейка 2" xfId="161" xr:uid="{CFC6DC53-D17F-43A2-802B-4B0542E8B90A}"/>
    <cellStyle name="Назва" xfId="162" builtinId="15" customBuiltin="1"/>
    <cellStyle name="Название" xfId="163" xr:uid="{C240D48D-7107-4C27-A8DC-340940397FCD}"/>
    <cellStyle name="Название 2" xfId="164" xr:uid="{F8D0A51A-D3BA-4A6B-97EC-7FA569B7D158}"/>
    <cellStyle name="Нейтральный" xfId="165" xr:uid="{725590EC-4A80-4649-86BF-F7D23F74C38F}"/>
    <cellStyle name="Нейтральный 2" xfId="166" xr:uid="{57CD3810-E510-43C0-A4B4-6516CAB4B64E}"/>
    <cellStyle name="Обчислення" xfId="167" builtinId="22" customBuiltin="1"/>
    <cellStyle name="Обычный 2" xfId="168" xr:uid="{2BC48429-0196-47D4-87CC-603040CA29A8}"/>
    <cellStyle name="Обычный 3" xfId="169" xr:uid="{21CD3987-C341-4578-B53A-6FCD16D7FA97}"/>
    <cellStyle name="Обычный__tmp_73606750015329." xfId="170" xr:uid="{D25ADA5D-8B4A-4BFC-A30F-8C61ABB8A81D}"/>
    <cellStyle name="Обычный__tmp_73644435022141." xfId="171" xr:uid="{235D83A6-A895-4126-BAF4-DCCE505A412A}"/>
    <cellStyle name="Обычный_shabl_dod" xfId="172" xr:uid="{5FE81C09-50E3-41C6-B24F-CAF69D152164}"/>
    <cellStyle name="Обычный_ZV1PIV98" xfId="173" xr:uid="{9227CCAE-291B-4E8F-93DB-5216D093B407}"/>
    <cellStyle name="Обычный_видатки" xfId="174" xr:uid="{81FE73D6-EEC9-4FC2-B8FC-D3F038D24B26}"/>
    <cellStyle name="Обычный_видатки1" xfId="175" xr:uid="{D75BDB64-C606-46F9-9C88-7F99E6F1DBCA}"/>
    <cellStyle name="Обычный_Виконання за І квартал 2010 року" xfId="176" xr:uid="{6701AD19-3F33-4825-95A3-00B29ACD00F4}"/>
    <cellStyle name="Обычный_Виконання за І квартал 2012 року" xfId="177" xr:uid="{D47EFE63-599B-448D-A790-BD006F57AE04}"/>
    <cellStyle name="Обычный_звіт на 01.04.2019" xfId="178" xr:uid="{CD69F32E-7CED-40E7-ADF0-9103A65326DB}"/>
    <cellStyle name="Обычный_порівняння" xfId="179" xr:uid="{8E2250AE-757B-40F9-A012-04FC96EC6F94}"/>
    <cellStyle name="Підсумок" xfId="180" builtinId="25" customBuiltin="1"/>
    <cellStyle name="Плохой" xfId="181" xr:uid="{2C08FF35-8AEE-4129-8DD7-ABAB84E392B3}"/>
    <cellStyle name="Плохой 2" xfId="182" xr:uid="{71C1EF79-EC08-4EC8-AD2D-01BE3353BA7B}"/>
    <cellStyle name="Поганий" xfId="183" builtinId="27" customBuiltin="1"/>
    <cellStyle name="Пояснение" xfId="184" xr:uid="{F5C49247-C6C0-4B63-98BE-6A61E65D35B8}"/>
    <cellStyle name="Пояснение 2" xfId="185" xr:uid="{75CA22CC-4105-4BEA-A625-5B9A13AE2B1D}"/>
    <cellStyle name="Примечание" xfId="186" xr:uid="{7B44FB01-DFD8-48FE-8461-C9E67EEE016A}"/>
    <cellStyle name="Примечание 2" xfId="187" xr:uid="{83FECB51-10F9-4698-AB83-675BA4D3DB15}"/>
    <cellStyle name="Примечание_Xl0000003_1" xfId="188" xr:uid="{E41EF141-A19F-4250-91C8-DC01A9E15FFF}"/>
    <cellStyle name="Примітка" xfId="189" builtinId="10" customBuiltin="1"/>
    <cellStyle name="Результат" xfId="190" builtinId="21" customBuiltin="1"/>
    <cellStyle name="Результат 1" xfId="191" xr:uid="{7F84F5C0-77C1-4216-BA93-22F812F4E5CB}"/>
    <cellStyle name="Связанная ячейка" xfId="192" xr:uid="{7A655202-EF8B-4496-BE66-CE7492C1B76D}"/>
    <cellStyle name="Связанная ячейка 2" xfId="193" xr:uid="{B3F1F1F3-DBE8-4D8E-A1F7-4ABFA75905DE}"/>
    <cellStyle name="Середній" xfId="194" xr:uid="{BDE31737-D0D0-404E-A1A0-F821C96DEFA3}"/>
    <cellStyle name="Стиль 1" xfId="195" xr:uid="{0E0B2F60-AD3D-44B7-BDE4-ACADA01597C6}"/>
    <cellStyle name="Текст попередження" xfId="196" builtinId="11" customBuiltin="1"/>
    <cellStyle name="Текст пояснення" xfId="197" builtinId="53" customBuiltin="1"/>
    <cellStyle name="Текст предупреждения" xfId="198" xr:uid="{77704A42-8A50-40FC-A3BA-FD53D2781F9A}"/>
    <cellStyle name="Текст предупреждения 2" xfId="199" xr:uid="{385C1CBE-E3D0-48C0-9DC2-F7E01ECFF056}"/>
    <cellStyle name="Тысячи [0]_Розподіл (2)" xfId="200" xr:uid="{D7CE8443-7713-4A26-BBE0-AD89B60B367C}"/>
    <cellStyle name="Тысячи_Розподіл (2)" xfId="201" xr:uid="{D6BFD377-188E-4E6F-A189-4B5846C8A325}"/>
    <cellStyle name="Хороший" xfId="202" xr:uid="{A3414C00-1FBE-4BFE-90A9-8800A61C6331}"/>
    <cellStyle name="Хороший 2" xfId="203" xr:uid="{DEECDDDB-B658-48AB-9732-0A254B37A0E1}"/>
    <cellStyle name="Џђћ–…ќ’ќ›‰" xfId="204" xr:uid="{31490CF9-9652-417D-A557-3704A58AA8BA}"/>
  </cellStyles>
  <dxfs count="124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332" name="Oval 5">
          <a:extLst>
            <a:ext uri="{FF2B5EF4-FFF2-40B4-BE49-F238E27FC236}">
              <a16:creationId xmlns:a16="http://schemas.microsoft.com/office/drawing/2014/main" id="{CA7336DA-2703-5460-C278-B97B93F322BE}"/>
            </a:ext>
          </a:extLst>
        </xdr:cNvPr>
        <xdr:cNvSpPr>
          <a:spLocks noChangeArrowheads="1"/>
        </xdr:cNvSpPr>
      </xdr:nvSpPr>
      <xdr:spPr bwMode="auto">
        <a:xfrm rot="2297410">
          <a:off x="7629525" y="227552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333" name="Oval 6">
          <a:extLst>
            <a:ext uri="{FF2B5EF4-FFF2-40B4-BE49-F238E27FC236}">
              <a16:creationId xmlns:a16="http://schemas.microsoft.com/office/drawing/2014/main" id="{4A7C2144-E147-5D91-04B4-799932713FA0}"/>
            </a:ext>
          </a:extLst>
        </xdr:cNvPr>
        <xdr:cNvSpPr>
          <a:spLocks noChangeArrowheads="1"/>
        </xdr:cNvSpPr>
      </xdr:nvSpPr>
      <xdr:spPr bwMode="auto">
        <a:xfrm rot="2297410">
          <a:off x="7629525" y="227552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334" name="Oval 7">
          <a:extLst>
            <a:ext uri="{FF2B5EF4-FFF2-40B4-BE49-F238E27FC236}">
              <a16:creationId xmlns:a16="http://schemas.microsoft.com/office/drawing/2014/main" id="{1E3C1394-8D48-9ECF-A1EF-547FFDA8246D}"/>
            </a:ext>
          </a:extLst>
        </xdr:cNvPr>
        <xdr:cNvSpPr>
          <a:spLocks noChangeArrowheads="1"/>
        </xdr:cNvSpPr>
      </xdr:nvSpPr>
      <xdr:spPr bwMode="auto">
        <a:xfrm rot="2297410">
          <a:off x="7629525" y="227552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0</xdr:rowOff>
    </xdr:from>
    <xdr:to>
      <xdr:col>6</xdr:col>
      <xdr:colOff>0</xdr:colOff>
      <xdr:row>34</xdr:row>
      <xdr:rowOff>0</xdr:rowOff>
    </xdr:to>
    <xdr:sp macro="" textlink="">
      <xdr:nvSpPr>
        <xdr:cNvPr id="19335" name="Oval 8">
          <a:extLst>
            <a:ext uri="{FF2B5EF4-FFF2-40B4-BE49-F238E27FC236}">
              <a16:creationId xmlns:a16="http://schemas.microsoft.com/office/drawing/2014/main" id="{4CCDB49D-92D9-33DF-1619-BE37F6A0C1A2}"/>
            </a:ext>
          </a:extLst>
        </xdr:cNvPr>
        <xdr:cNvSpPr>
          <a:spLocks noChangeArrowheads="1"/>
        </xdr:cNvSpPr>
      </xdr:nvSpPr>
      <xdr:spPr bwMode="auto">
        <a:xfrm rot="2297410">
          <a:off x="7629525" y="22755225"/>
          <a:ext cx="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34</xdr:row>
      <xdr:rowOff>104775</xdr:rowOff>
    </xdr:from>
    <xdr:to>
      <xdr:col>24</xdr:col>
      <xdr:colOff>123825</xdr:colOff>
      <xdr:row>35</xdr:row>
      <xdr:rowOff>0</xdr:rowOff>
    </xdr:to>
    <xdr:sp macro="" textlink="">
      <xdr:nvSpPr>
        <xdr:cNvPr id="19336" name="Oval 1">
          <a:extLst>
            <a:ext uri="{FF2B5EF4-FFF2-40B4-BE49-F238E27FC236}">
              <a16:creationId xmlns:a16="http://schemas.microsoft.com/office/drawing/2014/main" id="{6E08ABC5-F787-F963-44E0-99E16D5B35AB}"/>
            </a:ext>
          </a:extLst>
        </xdr:cNvPr>
        <xdr:cNvSpPr>
          <a:spLocks noChangeArrowheads="1"/>
        </xdr:cNvSpPr>
      </xdr:nvSpPr>
      <xdr:spPr bwMode="auto">
        <a:xfrm rot="2297410">
          <a:off x="17878425" y="22860000"/>
          <a:ext cx="914400" cy="1019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34</xdr:row>
      <xdr:rowOff>104775</xdr:rowOff>
    </xdr:from>
    <xdr:to>
      <xdr:col>24</xdr:col>
      <xdr:colOff>123825</xdr:colOff>
      <xdr:row>35</xdr:row>
      <xdr:rowOff>0</xdr:rowOff>
    </xdr:to>
    <xdr:sp macro="" textlink="">
      <xdr:nvSpPr>
        <xdr:cNvPr id="19337" name="Oval 2">
          <a:extLst>
            <a:ext uri="{FF2B5EF4-FFF2-40B4-BE49-F238E27FC236}">
              <a16:creationId xmlns:a16="http://schemas.microsoft.com/office/drawing/2014/main" id="{F5FFB68D-5A7E-8DCE-18F2-161E16A47A9A}"/>
            </a:ext>
          </a:extLst>
        </xdr:cNvPr>
        <xdr:cNvSpPr>
          <a:spLocks noChangeArrowheads="1"/>
        </xdr:cNvSpPr>
      </xdr:nvSpPr>
      <xdr:spPr bwMode="auto">
        <a:xfrm rot="2297410">
          <a:off x="17878425" y="22860000"/>
          <a:ext cx="914400" cy="1019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34</xdr:row>
      <xdr:rowOff>104775</xdr:rowOff>
    </xdr:from>
    <xdr:to>
      <xdr:col>24</xdr:col>
      <xdr:colOff>123825</xdr:colOff>
      <xdr:row>35</xdr:row>
      <xdr:rowOff>0</xdr:rowOff>
    </xdr:to>
    <xdr:sp macro="" textlink="">
      <xdr:nvSpPr>
        <xdr:cNvPr id="19338" name="Oval 1">
          <a:extLst>
            <a:ext uri="{FF2B5EF4-FFF2-40B4-BE49-F238E27FC236}">
              <a16:creationId xmlns:a16="http://schemas.microsoft.com/office/drawing/2014/main" id="{14BDE5DC-F314-E878-A64A-D6078D49974D}"/>
            </a:ext>
          </a:extLst>
        </xdr:cNvPr>
        <xdr:cNvSpPr>
          <a:spLocks noChangeArrowheads="1"/>
        </xdr:cNvSpPr>
      </xdr:nvSpPr>
      <xdr:spPr bwMode="auto">
        <a:xfrm rot="2297410">
          <a:off x="17878425" y="22860000"/>
          <a:ext cx="914400" cy="1019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34</xdr:row>
      <xdr:rowOff>104775</xdr:rowOff>
    </xdr:from>
    <xdr:to>
      <xdr:col>24</xdr:col>
      <xdr:colOff>123825</xdr:colOff>
      <xdr:row>35</xdr:row>
      <xdr:rowOff>0</xdr:rowOff>
    </xdr:to>
    <xdr:sp macro="" textlink="">
      <xdr:nvSpPr>
        <xdr:cNvPr id="19339" name="Oval 2">
          <a:extLst>
            <a:ext uri="{FF2B5EF4-FFF2-40B4-BE49-F238E27FC236}">
              <a16:creationId xmlns:a16="http://schemas.microsoft.com/office/drawing/2014/main" id="{FBECC3A0-9442-A9E0-5F2C-7B80E8491C27}"/>
            </a:ext>
          </a:extLst>
        </xdr:cNvPr>
        <xdr:cNvSpPr>
          <a:spLocks noChangeArrowheads="1"/>
        </xdr:cNvSpPr>
      </xdr:nvSpPr>
      <xdr:spPr bwMode="auto">
        <a:xfrm rot="2297410">
          <a:off x="17878425" y="22860000"/>
          <a:ext cx="914400" cy="10191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27</xdr:row>
      <xdr:rowOff>0</xdr:rowOff>
    </xdr:from>
    <xdr:to>
      <xdr:col>26</xdr:col>
      <xdr:colOff>123825</xdr:colOff>
      <xdr:row>27</xdr:row>
      <xdr:rowOff>0</xdr:rowOff>
    </xdr:to>
    <xdr:sp macro="" textlink="">
      <xdr:nvSpPr>
        <xdr:cNvPr id="19340" name="Oval 1">
          <a:extLst>
            <a:ext uri="{FF2B5EF4-FFF2-40B4-BE49-F238E27FC236}">
              <a16:creationId xmlns:a16="http://schemas.microsoft.com/office/drawing/2014/main" id="{75B4C9A0-E1C8-213D-5696-38E1B78FD341}"/>
            </a:ext>
          </a:extLst>
        </xdr:cNvPr>
        <xdr:cNvSpPr>
          <a:spLocks noChangeArrowheads="1"/>
        </xdr:cNvSpPr>
      </xdr:nvSpPr>
      <xdr:spPr bwMode="auto">
        <a:xfrm rot="2297410">
          <a:off x="19097625" y="184880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27</xdr:row>
      <xdr:rowOff>0</xdr:rowOff>
    </xdr:from>
    <xdr:to>
      <xdr:col>26</xdr:col>
      <xdr:colOff>123825</xdr:colOff>
      <xdr:row>27</xdr:row>
      <xdr:rowOff>0</xdr:rowOff>
    </xdr:to>
    <xdr:sp macro="" textlink="">
      <xdr:nvSpPr>
        <xdr:cNvPr id="19341" name="Oval 2">
          <a:extLst>
            <a:ext uri="{FF2B5EF4-FFF2-40B4-BE49-F238E27FC236}">
              <a16:creationId xmlns:a16="http://schemas.microsoft.com/office/drawing/2014/main" id="{AC418542-1E6C-9C19-7C83-33C468004F74}"/>
            </a:ext>
          </a:extLst>
        </xdr:cNvPr>
        <xdr:cNvSpPr>
          <a:spLocks noChangeArrowheads="1"/>
        </xdr:cNvSpPr>
      </xdr:nvSpPr>
      <xdr:spPr bwMode="auto">
        <a:xfrm rot="2297410">
          <a:off x="19097625" y="184880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27</xdr:row>
      <xdr:rowOff>0</xdr:rowOff>
    </xdr:from>
    <xdr:to>
      <xdr:col>26</xdr:col>
      <xdr:colOff>123825</xdr:colOff>
      <xdr:row>27</xdr:row>
      <xdr:rowOff>0</xdr:rowOff>
    </xdr:to>
    <xdr:sp macro="" textlink="">
      <xdr:nvSpPr>
        <xdr:cNvPr id="19342" name="Oval 1">
          <a:extLst>
            <a:ext uri="{FF2B5EF4-FFF2-40B4-BE49-F238E27FC236}">
              <a16:creationId xmlns:a16="http://schemas.microsoft.com/office/drawing/2014/main" id="{C5D16E8F-72C8-D4BD-2863-64CD1B692FF4}"/>
            </a:ext>
          </a:extLst>
        </xdr:cNvPr>
        <xdr:cNvSpPr>
          <a:spLocks noChangeArrowheads="1"/>
        </xdr:cNvSpPr>
      </xdr:nvSpPr>
      <xdr:spPr bwMode="auto">
        <a:xfrm rot="2297410">
          <a:off x="19097625" y="184880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27</xdr:row>
      <xdr:rowOff>0</xdr:rowOff>
    </xdr:from>
    <xdr:to>
      <xdr:col>26</xdr:col>
      <xdr:colOff>123825</xdr:colOff>
      <xdr:row>27</xdr:row>
      <xdr:rowOff>0</xdr:rowOff>
    </xdr:to>
    <xdr:sp macro="" textlink="">
      <xdr:nvSpPr>
        <xdr:cNvPr id="19343" name="Oval 2">
          <a:extLst>
            <a:ext uri="{FF2B5EF4-FFF2-40B4-BE49-F238E27FC236}">
              <a16:creationId xmlns:a16="http://schemas.microsoft.com/office/drawing/2014/main" id="{0AEEF98C-2BA7-15A9-BC53-6DD786387A6C}"/>
            </a:ext>
          </a:extLst>
        </xdr:cNvPr>
        <xdr:cNvSpPr>
          <a:spLocks noChangeArrowheads="1"/>
        </xdr:cNvSpPr>
      </xdr:nvSpPr>
      <xdr:spPr bwMode="auto">
        <a:xfrm rot="2297410">
          <a:off x="19097625" y="1848802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33</xdr:row>
      <xdr:rowOff>0</xdr:rowOff>
    </xdr:from>
    <xdr:to>
      <xdr:col>26</xdr:col>
      <xdr:colOff>123825</xdr:colOff>
      <xdr:row>33</xdr:row>
      <xdr:rowOff>0</xdr:rowOff>
    </xdr:to>
    <xdr:sp macro="" textlink="">
      <xdr:nvSpPr>
        <xdr:cNvPr id="19344" name="Oval 1">
          <a:extLst>
            <a:ext uri="{FF2B5EF4-FFF2-40B4-BE49-F238E27FC236}">
              <a16:creationId xmlns:a16="http://schemas.microsoft.com/office/drawing/2014/main" id="{8F35FCC8-9F6D-33D4-4EF6-903C484B64C6}"/>
            </a:ext>
          </a:extLst>
        </xdr:cNvPr>
        <xdr:cNvSpPr>
          <a:spLocks noChangeArrowheads="1"/>
        </xdr:cNvSpPr>
      </xdr:nvSpPr>
      <xdr:spPr bwMode="auto">
        <a:xfrm rot="2297410">
          <a:off x="19097625" y="22155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33</xdr:row>
      <xdr:rowOff>0</xdr:rowOff>
    </xdr:from>
    <xdr:to>
      <xdr:col>26</xdr:col>
      <xdr:colOff>123825</xdr:colOff>
      <xdr:row>33</xdr:row>
      <xdr:rowOff>0</xdr:rowOff>
    </xdr:to>
    <xdr:sp macro="" textlink="">
      <xdr:nvSpPr>
        <xdr:cNvPr id="19345" name="Oval 2">
          <a:extLst>
            <a:ext uri="{FF2B5EF4-FFF2-40B4-BE49-F238E27FC236}">
              <a16:creationId xmlns:a16="http://schemas.microsoft.com/office/drawing/2014/main" id="{5294EB2F-8C44-712C-C423-EF06833F7D14}"/>
            </a:ext>
          </a:extLst>
        </xdr:cNvPr>
        <xdr:cNvSpPr>
          <a:spLocks noChangeArrowheads="1"/>
        </xdr:cNvSpPr>
      </xdr:nvSpPr>
      <xdr:spPr bwMode="auto">
        <a:xfrm rot="2297410">
          <a:off x="19097625" y="22155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33</xdr:row>
      <xdr:rowOff>0</xdr:rowOff>
    </xdr:from>
    <xdr:to>
      <xdr:col>26</xdr:col>
      <xdr:colOff>123825</xdr:colOff>
      <xdr:row>33</xdr:row>
      <xdr:rowOff>0</xdr:rowOff>
    </xdr:to>
    <xdr:sp macro="" textlink="">
      <xdr:nvSpPr>
        <xdr:cNvPr id="19346" name="Oval 1">
          <a:extLst>
            <a:ext uri="{FF2B5EF4-FFF2-40B4-BE49-F238E27FC236}">
              <a16:creationId xmlns:a16="http://schemas.microsoft.com/office/drawing/2014/main" id="{2FDEABCB-7BA4-1FAF-27CC-D96C6EB07160}"/>
            </a:ext>
          </a:extLst>
        </xdr:cNvPr>
        <xdr:cNvSpPr>
          <a:spLocks noChangeArrowheads="1"/>
        </xdr:cNvSpPr>
      </xdr:nvSpPr>
      <xdr:spPr bwMode="auto">
        <a:xfrm rot="2297410">
          <a:off x="19097625" y="22155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33</xdr:row>
      <xdr:rowOff>0</xdr:rowOff>
    </xdr:from>
    <xdr:to>
      <xdr:col>26</xdr:col>
      <xdr:colOff>123825</xdr:colOff>
      <xdr:row>33</xdr:row>
      <xdr:rowOff>0</xdr:rowOff>
    </xdr:to>
    <xdr:sp macro="" textlink="">
      <xdr:nvSpPr>
        <xdr:cNvPr id="19347" name="Oval 2">
          <a:extLst>
            <a:ext uri="{FF2B5EF4-FFF2-40B4-BE49-F238E27FC236}">
              <a16:creationId xmlns:a16="http://schemas.microsoft.com/office/drawing/2014/main" id="{E963DFD6-164F-C896-FFD3-8C361B8FAD87}"/>
            </a:ext>
          </a:extLst>
        </xdr:cNvPr>
        <xdr:cNvSpPr>
          <a:spLocks noChangeArrowheads="1"/>
        </xdr:cNvSpPr>
      </xdr:nvSpPr>
      <xdr:spPr bwMode="auto">
        <a:xfrm rot="2297410">
          <a:off x="19097625" y="22155150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36</xdr:row>
      <xdr:rowOff>0</xdr:rowOff>
    </xdr:from>
    <xdr:to>
      <xdr:col>26</xdr:col>
      <xdr:colOff>123825</xdr:colOff>
      <xdr:row>36</xdr:row>
      <xdr:rowOff>0</xdr:rowOff>
    </xdr:to>
    <xdr:sp macro="" textlink="">
      <xdr:nvSpPr>
        <xdr:cNvPr id="19348" name="Oval 1">
          <a:extLst>
            <a:ext uri="{FF2B5EF4-FFF2-40B4-BE49-F238E27FC236}">
              <a16:creationId xmlns:a16="http://schemas.microsoft.com/office/drawing/2014/main" id="{BC25FEBB-D2DC-A7F5-5A74-95925EB771AD}"/>
            </a:ext>
          </a:extLst>
        </xdr:cNvPr>
        <xdr:cNvSpPr>
          <a:spLocks noChangeArrowheads="1"/>
        </xdr:cNvSpPr>
      </xdr:nvSpPr>
      <xdr:spPr bwMode="auto">
        <a:xfrm rot="2297410">
          <a:off x="19097625" y="24260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36</xdr:row>
      <xdr:rowOff>0</xdr:rowOff>
    </xdr:from>
    <xdr:to>
      <xdr:col>26</xdr:col>
      <xdr:colOff>123825</xdr:colOff>
      <xdr:row>36</xdr:row>
      <xdr:rowOff>0</xdr:rowOff>
    </xdr:to>
    <xdr:sp macro="" textlink="">
      <xdr:nvSpPr>
        <xdr:cNvPr id="19349" name="Oval 2">
          <a:extLst>
            <a:ext uri="{FF2B5EF4-FFF2-40B4-BE49-F238E27FC236}">
              <a16:creationId xmlns:a16="http://schemas.microsoft.com/office/drawing/2014/main" id="{19F6CD15-58A5-B29A-052B-156530A4C2DA}"/>
            </a:ext>
          </a:extLst>
        </xdr:cNvPr>
        <xdr:cNvSpPr>
          <a:spLocks noChangeArrowheads="1"/>
        </xdr:cNvSpPr>
      </xdr:nvSpPr>
      <xdr:spPr bwMode="auto">
        <a:xfrm rot="2297410">
          <a:off x="19097625" y="24260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36</xdr:row>
      <xdr:rowOff>0</xdr:rowOff>
    </xdr:from>
    <xdr:to>
      <xdr:col>26</xdr:col>
      <xdr:colOff>123825</xdr:colOff>
      <xdr:row>36</xdr:row>
      <xdr:rowOff>0</xdr:rowOff>
    </xdr:to>
    <xdr:sp macro="" textlink="">
      <xdr:nvSpPr>
        <xdr:cNvPr id="19350" name="Oval 1">
          <a:extLst>
            <a:ext uri="{FF2B5EF4-FFF2-40B4-BE49-F238E27FC236}">
              <a16:creationId xmlns:a16="http://schemas.microsoft.com/office/drawing/2014/main" id="{9158A1F6-E0A1-6631-FF71-3D9961679E1D}"/>
            </a:ext>
          </a:extLst>
        </xdr:cNvPr>
        <xdr:cNvSpPr>
          <a:spLocks noChangeArrowheads="1"/>
        </xdr:cNvSpPr>
      </xdr:nvSpPr>
      <xdr:spPr bwMode="auto">
        <a:xfrm rot="2297410">
          <a:off x="19097625" y="24260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24</xdr:col>
      <xdr:colOff>428625</xdr:colOff>
      <xdr:row>36</xdr:row>
      <xdr:rowOff>0</xdr:rowOff>
    </xdr:from>
    <xdr:to>
      <xdr:col>26</xdr:col>
      <xdr:colOff>123825</xdr:colOff>
      <xdr:row>36</xdr:row>
      <xdr:rowOff>0</xdr:rowOff>
    </xdr:to>
    <xdr:sp macro="" textlink="">
      <xdr:nvSpPr>
        <xdr:cNvPr id="19351" name="Oval 2">
          <a:extLst>
            <a:ext uri="{FF2B5EF4-FFF2-40B4-BE49-F238E27FC236}">
              <a16:creationId xmlns:a16="http://schemas.microsoft.com/office/drawing/2014/main" id="{F098F3D7-5CA0-8D46-1CDF-C8A898C011CB}"/>
            </a:ext>
          </a:extLst>
        </xdr:cNvPr>
        <xdr:cNvSpPr>
          <a:spLocks noChangeArrowheads="1"/>
        </xdr:cNvSpPr>
      </xdr:nvSpPr>
      <xdr:spPr bwMode="auto">
        <a:xfrm rot="2297410">
          <a:off x="19097625" y="24260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0</xdr:rowOff>
    </xdr:from>
    <xdr:to>
      <xdr:col>24</xdr:col>
      <xdr:colOff>123825</xdr:colOff>
      <xdr:row>35</xdr:row>
      <xdr:rowOff>0</xdr:rowOff>
    </xdr:to>
    <xdr:sp macro="" textlink="">
      <xdr:nvSpPr>
        <xdr:cNvPr id="19352" name="Oval 1">
          <a:extLst>
            <a:ext uri="{FF2B5EF4-FFF2-40B4-BE49-F238E27FC236}">
              <a16:creationId xmlns:a16="http://schemas.microsoft.com/office/drawing/2014/main" id="{B3A360B6-DD1B-1BAB-A7CE-DA022AE285CE}"/>
            </a:ext>
          </a:extLst>
        </xdr:cNvPr>
        <xdr:cNvSpPr>
          <a:spLocks noChangeArrowheads="1"/>
        </xdr:cNvSpPr>
      </xdr:nvSpPr>
      <xdr:spPr bwMode="auto">
        <a:xfrm rot="2297410">
          <a:off x="17878425" y="23879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0</xdr:rowOff>
    </xdr:from>
    <xdr:to>
      <xdr:col>24</xdr:col>
      <xdr:colOff>123825</xdr:colOff>
      <xdr:row>35</xdr:row>
      <xdr:rowOff>0</xdr:rowOff>
    </xdr:to>
    <xdr:sp macro="" textlink="">
      <xdr:nvSpPr>
        <xdr:cNvPr id="19353" name="Oval 2">
          <a:extLst>
            <a:ext uri="{FF2B5EF4-FFF2-40B4-BE49-F238E27FC236}">
              <a16:creationId xmlns:a16="http://schemas.microsoft.com/office/drawing/2014/main" id="{62D8119E-7FA7-3A9B-8126-355DE261A327}"/>
            </a:ext>
          </a:extLst>
        </xdr:cNvPr>
        <xdr:cNvSpPr>
          <a:spLocks noChangeArrowheads="1"/>
        </xdr:cNvSpPr>
      </xdr:nvSpPr>
      <xdr:spPr bwMode="auto">
        <a:xfrm rot="2297410">
          <a:off x="17878425" y="23879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0</xdr:rowOff>
    </xdr:from>
    <xdr:to>
      <xdr:col>24</xdr:col>
      <xdr:colOff>123825</xdr:colOff>
      <xdr:row>35</xdr:row>
      <xdr:rowOff>0</xdr:rowOff>
    </xdr:to>
    <xdr:sp macro="" textlink="">
      <xdr:nvSpPr>
        <xdr:cNvPr id="19354" name="Oval 1">
          <a:extLst>
            <a:ext uri="{FF2B5EF4-FFF2-40B4-BE49-F238E27FC236}">
              <a16:creationId xmlns:a16="http://schemas.microsoft.com/office/drawing/2014/main" id="{68CE15A0-08EE-3BFF-3FE0-9F151235E0D1}"/>
            </a:ext>
          </a:extLst>
        </xdr:cNvPr>
        <xdr:cNvSpPr>
          <a:spLocks noChangeArrowheads="1"/>
        </xdr:cNvSpPr>
      </xdr:nvSpPr>
      <xdr:spPr bwMode="auto">
        <a:xfrm rot="2297410">
          <a:off x="17878425" y="23879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22</xdr:col>
      <xdr:colOff>428625</xdr:colOff>
      <xdr:row>35</xdr:row>
      <xdr:rowOff>0</xdr:rowOff>
    </xdr:from>
    <xdr:to>
      <xdr:col>24</xdr:col>
      <xdr:colOff>123825</xdr:colOff>
      <xdr:row>35</xdr:row>
      <xdr:rowOff>0</xdr:rowOff>
    </xdr:to>
    <xdr:sp macro="" textlink="">
      <xdr:nvSpPr>
        <xdr:cNvPr id="19355" name="Oval 2">
          <a:extLst>
            <a:ext uri="{FF2B5EF4-FFF2-40B4-BE49-F238E27FC236}">
              <a16:creationId xmlns:a16="http://schemas.microsoft.com/office/drawing/2014/main" id="{A991932E-13F2-D98C-ACA5-1E2519E428E5}"/>
            </a:ext>
          </a:extLst>
        </xdr:cNvPr>
        <xdr:cNvSpPr>
          <a:spLocks noChangeArrowheads="1"/>
        </xdr:cNvSpPr>
      </xdr:nvSpPr>
      <xdr:spPr bwMode="auto">
        <a:xfrm rot="2297410">
          <a:off x="17878425" y="23879175"/>
          <a:ext cx="914400" cy="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&#1055;&#1072;&#1089;&#1087;&#1086;&#1088;&#1090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005\&#1052;&#1086;&#1080;%20&#1076;&#1086;&#1082;&#1091;&#1084;&#1077;&#1085;&#1090;&#1099;\&#1052;&#1086;&#1080;%20&#1076;&#1086;&#1082;&#1091;&#1084;&#1077;&#1085;&#1090;&#1099;\06%202000\05%2006&#1076;&#1086;&#1076;%20&#1076;%20%20&#1089;&#1077;&#1089;%20&#1079;&#1084;&#1110;&#1085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ud%20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60;&#1059;\&#1042;&#1085;&#1077;&#1089;&#1077;&#1085;&#1085;&#1103;%20&#1079;&#1084;&#1110;&#1085;%20&#1076;&#1086;%20&#1073;&#1102;&#1076;&#1078;&#1077;&#1090;&#1091;\&#1047;&#1084;&#1110;&#1085;&#1080;%20&#1076;&#1086;%20&#1073;&#1102;&#1076;&#1078;&#1077;&#1090;&#1091;\&#1047;&#1084;&#1110;&#1085;&#1080;%20&#1076;&#1086;%20&#1073;&#1102;&#1076;&#1078;&#1077;&#1090;&#1091;\bud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Ficaj\&#1052;&#1086;&#1080;%20&#1076;&#1086;&#1082;&#1091;&#1084;&#1077;&#1085;&#1090;&#1099;\&#1041;&#1102;&#1076;&#1078;&#1077;&#1090;%202005\&#1056;&#1072;&#1076;&#1072;\bud%20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 дох  1"/>
      <sheetName val="дох обл на 1 06"/>
      <sheetName val="дох  на 1 06 "/>
      <sheetName val="вид обл на 1 06 "/>
      <sheetName val="дох на1 07"/>
      <sheetName val="дох на1 07 (2)"/>
      <sheetName val="вид обл на1 07"/>
      <sheetName val="вид обл на1 07 (2)"/>
      <sheetName val="дод на сес"/>
      <sheetName val="дод на сес (3)"/>
      <sheetName val="пропоз2"/>
      <sheetName val="пропоз(2)"/>
      <sheetName val="пропоз (3)"/>
      <sheetName val="дох на1 10 очік"/>
      <sheetName val="вид на1 10 очік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вид обᐻ на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од 1"/>
      <sheetName val="дод 2"/>
      <sheetName val="дод 3"/>
      <sheetName val="дод 4"/>
      <sheetName val="дод 5"/>
      <sheetName val=" дод 6"/>
      <sheetName val="дод 7"/>
      <sheetName val="вид ст91"/>
      <sheetName val="вик обл дох за 2000на сес"/>
      <sheetName val="вик обл вид за 2000 на се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F55B-6BBF-46B1-9E13-BB25ED6695AD}">
  <sheetPr codeName="Лист1"/>
  <dimension ref="A1:O103"/>
  <sheetViews>
    <sheetView showZeros="0" zoomScaleNormal="100" workbookViewId="0">
      <pane xSplit="2" ySplit="10" topLeftCell="C68" activePane="bottomRight" state="frozen"/>
      <selection pane="topRight" activeCell="C1" sqref="C1"/>
      <selection pane="bottomLeft" activeCell="A11" sqref="A11"/>
      <selection pane="bottomRight" activeCell="D86" sqref="D86"/>
    </sheetView>
  </sheetViews>
  <sheetFormatPr defaultRowHeight="12.75"/>
  <cols>
    <col min="1" max="1" width="10.140625" customWidth="1"/>
    <col min="2" max="2" width="45.7109375" style="1" customWidth="1"/>
    <col min="3" max="3" width="18.5703125" customWidth="1"/>
    <col min="4" max="4" width="17.42578125" bestFit="1" customWidth="1"/>
    <col min="5" max="5" width="9.42578125" customWidth="1"/>
    <col min="6" max="7" width="15.85546875" customWidth="1"/>
    <col min="8" max="8" width="16.28515625" customWidth="1"/>
    <col min="9" max="9" width="10" customWidth="1"/>
    <col min="10" max="10" width="17.28515625" customWidth="1"/>
    <col min="11" max="11" width="17.42578125" bestFit="1" customWidth="1"/>
    <col min="12" max="12" width="10.7109375" customWidth="1"/>
    <col min="13" max="13" width="15.28515625" bestFit="1" customWidth="1"/>
  </cols>
  <sheetData>
    <row r="1" spans="1:15" ht="15.75">
      <c r="K1" s="196"/>
    </row>
    <row r="2" spans="1:15" ht="15.75">
      <c r="K2" s="196"/>
    </row>
    <row r="3" spans="1:15" ht="15.75">
      <c r="K3" s="196"/>
    </row>
    <row r="5" spans="1:15" ht="15.75">
      <c r="A5" s="312" t="s">
        <v>369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</row>
    <row r="6" spans="1:15" ht="15.75">
      <c r="A6" s="312" t="s">
        <v>591</v>
      </c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</row>
    <row r="7" spans="1:15">
      <c r="F7" s="128"/>
      <c r="G7" s="127"/>
      <c r="H7" s="56"/>
      <c r="L7" s="129" t="s">
        <v>370</v>
      </c>
    </row>
    <row r="8" spans="1:15" s="89" customFormat="1" ht="11.45" customHeight="1">
      <c r="A8" s="317" t="s">
        <v>91</v>
      </c>
      <c r="B8" s="318" t="s">
        <v>92</v>
      </c>
      <c r="C8" s="313" t="s">
        <v>93</v>
      </c>
      <c r="D8" s="313"/>
      <c r="E8" s="313"/>
      <c r="F8" s="313" t="s">
        <v>94</v>
      </c>
      <c r="G8" s="313"/>
      <c r="H8" s="313"/>
      <c r="I8" s="313"/>
      <c r="J8" s="313" t="s">
        <v>95</v>
      </c>
      <c r="K8" s="313"/>
      <c r="L8" s="313"/>
    </row>
    <row r="9" spans="1:15" s="89" customFormat="1" ht="28.15" customHeight="1">
      <c r="A9" s="317"/>
      <c r="B9" s="318"/>
      <c r="C9" s="314" t="s">
        <v>592</v>
      </c>
      <c r="D9" s="314" t="s">
        <v>254</v>
      </c>
      <c r="E9" s="314" t="s">
        <v>96</v>
      </c>
      <c r="F9" s="314" t="s">
        <v>592</v>
      </c>
      <c r="G9" s="314" t="s">
        <v>593</v>
      </c>
      <c r="H9" s="314" t="s">
        <v>254</v>
      </c>
      <c r="I9" s="314" t="s">
        <v>96</v>
      </c>
      <c r="J9" s="314" t="s">
        <v>594</v>
      </c>
      <c r="K9" s="314" t="s">
        <v>254</v>
      </c>
      <c r="L9" s="314" t="s">
        <v>97</v>
      </c>
    </row>
    <row r="10" spans="1:15" s="89" customFormat="1" ht="34.9" customHeight="1">
      <c r="A10" s="317"/>
      <c r="B10" s="318"/>
      <c r="C10" s="314"/>
      <c r="D10" s="314"/>
      <c r="E10" s="314"/>
      <c r="F10" s="314"/>
      <c r="G10" s="314"/>
      <c r="H10" s="314"/>
      <c r="I10" s="314"/>
      <c r="J10" s="314"/>
      <c r="K10" s="314"/>
      <c r="L10" s="314"/>
    </row>
    <row r="11" spans="1:15" s="2" customFormat="1" ht="24" customHeight="1">
      <c r="A11" s="8">
        <v>10000000</v>
      </c>
      <c r="B11" s="5" t="s">
        <v>317</v>
      </c>
      <c r="C11" s="9">
        <f>C12+C29+C38</f>
        <v>2268798200</v>
      </c>
      <c r="D11" s="9">
        <f>D12+D29+D38</f>
        <v>557333994.31000006</v>
      </c>
      <c r="E11" s="14">
        <f t="shared" ref="E11:E66" si="0">IF(C11=0,0,D11/C11*100)</f>
        <v>24.565163808310501</v>
      </c>
      <c r="F11" s="9">
        <f>F12+F29+F38</f>
        <v>7090800</v>
      </c>
      <c r="G11" s="9">
        <f>G12+G29+G38</f>
        <v>7090800</v>
      </c>
      <c r="H11" s="9">
        <f>H12+H29+H38</f>
        <v>1889605.95</v>
      </c>
      <c r="I11" s="208">
        <f t="shared" ref="I11:I66" si="1">IF(G11=0,0,H11/G11*100)</f>
        <v>26.648699018446436</v>
      </c>
      <c r="J11" s="9">
        <f>J12+J29+J38</f>
        <v>2275889000</v>
      </c>
      <c r="K11" s="9">
        <f>K12+K29+K38</f>
        <v>559223600.26000011</v>
      </c>
      <c r="L11" s="15">
        <f>IF(J11=0,0,K11/J11*100)</f>
        <v>24.571655307442501</v>
      </c>
    </row>
    <row r="12" spans="1:15" s="2" customFormat="1" ht="47.45" customHeight="1">
      <c r="A12" s="8">
        <v>11000000</v>
      </c>
      <c r="B12" s="5" t="s">
        <v>318</v>
      </c>
      <c r="C12" s="9">
        <f>C13+C20</f>
        <v>2238214200</v>
      </c>
      <c r="D12" s="9">
        <f>D13+D20</f>
        <v>548012852.99000001</v>
      </c>
      <c r="E12" s="14">
        <f t="shared" si="0"/>
        <v>24.48437924261226</v>
      </c>
      <c r="F12" s="168">
        <f>F13+F20</f>
        <v>0</v>
      </c>
      <c r="G12" s="168">
        <f>G13+G20</f>
        <v>0</v>
      </c>
      <c r="H12" s="168">
        <f>H13+H20</f>
        <v>0</v>
      </c>
      <c r="I12" s="208">
        <f t="shared" si="1"/>
        <v>0</v>
      </c>
      <c r="J12" s="9">
        <f>J13+J20</f>
        <v>2238214200</v>
      </c>
      <c r="K12" s="9">
        <f>K13+K20</f>
        <v>548012852.99000001</v>
      </c>
      <c r="L12" s="15">
        <f t="shared" ref="L12:L67" si="2">IF(J12=0,0,K12/J12*100)</f>
        <v>24.48437924261226</v>
      </c>
    </row>
    <row r="13" spans="1:15" s="2" customFormat="1" ht="29.45" customHeight="1">
      <c r="A13" s="8">
        <v>11010000</v>
      </c>
      <c r="B13" s="5" t="s">
        <v>319</v>
      </c>
      <c r="C13" s="9">
        <f>SUM(C14:C19)</f>
        <v>1528380900</v>
      </c>
      <c r="D13" s="9">
        <f>SUM(D14:D19)</f>
        <v>358549619.10000002</v>
      </c>
      <c r="E13" s="14">
        <f t="shared" si="0"/>
        <v>23.459441236147352</v>
      </c>
      <c r="F13" s="168">
        <f>SUM(F14:F19)</f>
        <v>0</v>
      </c>
      <c r="G13" s="168">
        <f>SUM(G14:G19)</f>
        <v>0</v>
      </c>
      <c r="H13" s="168">
        <f>SUM(H14:H19)</f>
        <v>0</v>
      </c>
      <c r="I13" s="208">
        <f t="shared" si="1"/>
        <v>0</v>
      </c>
      <c r="J13" s="9">
        <f>SUM(J14:J19)</f>
        <v>1528380900</v>
      </c>
      <c r="K13" s="9">
        <f>SUM(K14:K19)</f>
        <v>358549619.10000002</v>
      </c>
      <c r="L13" s="15">
        <f t="shared" si="2"/>
        <v>23.459441236147352</v>
      </c>
    </row>
    <row r="14" spans="1:15" ht="52.9" customHeight="1">
      <c r="A14" s="10">
        <v>11010100</v>
      </c>
      <c r="B14" s="4" t="s">
        <v>401</v>
      </c>
      <c r="C14" s="285">
        <v>1404504400</v>
      </c>
      <c r="D14" s="285">
        <v>335809648.35000002</v>
      </c>
      <c r="E14" s="16">
        <f t="shared" si="0"/>
        <v>23.909476421006588</v>
      </c>
      <c r="F14" s="80"/>
      <c r="G14" s="80"/>
      <c r="H14" s="80"/>
      <c r="I14" s="210">
        <f t="shared" si="1"/>
        <v>0</v>
      </c>
      <c r="J14" s="12">
        <f>C14+G14</f>
        <v>1404504400</v>
      </c>
      <c r="K14" s="12">
        <f>D14+H14</f>
        <v>335809648.35000002</v>
      </c>
      <c r="L14" s="17">
        <f t="shared" si="2"/>
        <v>23.909476421006588</v>
      </c>
      <c r="O14" s="9">
        <f>O15+O32+O41</f>
        <v>0</v>
      </c>
    </row>
    <row r="15" spans="1:15" ht="58.15" customHeight="1">
      <c r="A15" s="10">
        <v>11010400</v>
      </c>
      <c r="B15" s="4" t="s">
        <v>405</v>
      </c>
      <c r="C15" s="285">
        <v>72650000</v>
      </c>
      <c r="D15" s="285">
        <v>8995830.0600000005</v>
      </c>
      <c r="E15" s="16">
        <f t="shared" si="0"/>
        <v>12.382422656572608</v>
      </c>
      <c r="F15" s="80"/>
      <c r="G15" s="80"/>
      <c r="H15" s="80"/>
      <c r="I15" s="210">
        <f t="shared" si="1"/>
        <v>0</v>
      </c>
      <c r="J15" s="12">
        <f t="shared" ref="J15:J26" si="3">C15+G15</f>
        <v>72650000</v>
      </c>
      <c r="K15" s="12">
        <f>D15+H15</f>
        <v>8995830.0600000005</v>
      </c>
      <c r="L15" s="17">
        <f t="shared" si="2"/>
        <v>12.382422656572608</v>
      </c>
    </row>
    <row r="16" spans="1:15" ht="48" customHeight="1">
      <c r="A16" s="10">
        <v>11010500</v>
      </c>
      <c r="B16" s="4" t="s">
        <v>213</v>
      </c>
      <c r="C16" s="285">
        <v>40027000</v>
      </c>
      <c r="D16" s="285">
        <v>8811292.4399999995</v>
      </c>
      <c r="E16" s="16">
        <f t="shared" si="0"/>
        <v>22.013372073850149</v>
      </c>
      <c r="F16" s="80"/>
      <c r="G16" s="80"/>
      <c r="H16" s="80"/>
      <c r="I16" s="210">
        <f t="shared" si="1"/>
        <v>0</v>
      </c>
      <c r="J16" s="12">
        <f t="shared" si="3"/>
        <v>40027000</v>
      </c>
      <c r="K16" s="12">
        <f>D16+H16</f>
        <v>8811292.4399999995</v>
      </c>
      <c r="L16" s="17">
        <f t="shared" si="2"/>
        <v>22.013372073850149</v>
      </c>
    </row>
    <row r="17" spans="1:12" ht="48" customHeight="1">
      <c r="A17" s="130" t="s">
        <v>33</v>
      </c>
      <c r="B17" s="126" t="s">
        <v>32</v>
      </c>
      <c r="C17" s="285">
        <v>8677000</v>
      </c>
      <c r="D17" s="285">
        <v>3662465.01</v>
      </c>
      <c r="E17" s="16">
        <f t="shared" si="0"/>
        <v>42.208885674772382</v>
      </c>
      <c r="F17" s="80"/>
      <c r="G17" s="80"/>
      <c r="H17" s="80"/>
      <c r="I17" s="210"/>
      <c r="J17" s="12">
        <f>C17+G17</f>
        <v>8677000</v>
      </c>
      <c r="K17" s="12">
        <f>D17+H17</f>
        <v>3662465.01</v>
      </c>
      <c r="L17" s="17">
        <f>IF(J17=0,0,K17/J17*100)</f>
        <v>42.208885674772382</v>
      </c>
    </row>
    <row r="18" spans="1:12" ht="63" customHeight="1">
      <c r="A18" s="130">
        <v>11011300</v>
      </c>
      <c r="B18" s="138" t="s">
        <v>413</v>
      </c>
      <c r="C18" s="285">
        <v>1172500</v>
      </c>
      <c r="D18" s="285">
        <v>1000383.24</v>
      </c>
      <c r="E18" s="16">
        <f t="shared" si="0"/>
        <v>85.320532196162048</v>
      </c>
      <c r="F18" s="80"/>
      <c r="G18" s="80"/>
      <c r="H18" s="80"/>
      <c r="I18" s="210"/>
      <c r="J18" s="12">
        <f>C18+G18</f>
        <v>1172500</v>
      </c>
      <c r="K18" s="12">
        <f>D18+H18</f>
        <v>1000383.24</v>
      </c>
      <c r="L18" s="17">
        <f>IF(J18=0,0,K18/J18*100)</f>
        <v>85.320532196162048</v>
      </c>
    </row>
    <row r="19" spans="1:12" ht="63">
      <c r="A19" s="130">
        <v>11011500</v>
      </c>
      <c r="B19" s="138" t="s">
        <v>482</v>
      </c>
      <c r="C19" s="285">
        <v>1350000</v>
      </c>
      <c r="D19" s="285">
        <v>270000</v>
      </c>
      <c r="E19" s="16">
        <f t="shared" si="0"/>
        <v>20</v>
      </c>
      <c r="F19" s="80"/>
      <c r="G19" s="80"/>
      <c r="H19" s="80"/>
      <c r="I19" s="210"/>
      <c r="J19" s="12">
        <f>C19+G19</f>
        <v>1350000</v>
      </c>
      <c r="K19" s="12">
        <f>D19+H19</f>
        <v>270000</v>
      </c>
      <c r="L19" s="17">
        <f>IF(J19=0,0,K19/J19*100)</f>
        <v>20</v>
      </c>
    </row>
    <row r="20" spans="1:12" s="2" customFormat="1" ht="22.9" customHeight="1">
      <c r="A20" s="8">
        <v>11020000</v>
      </c>
      <c r="B20" s="5" t="s">
        <v>309</v>
      </c>
      <c r="C20" s="9">
        <f>SUM(C21:C28)</f>
        <v>709833300</v>
      </c>
      <c r="D20" s="9">
        <f>SUM(D21:D28)</f>
        <v>189463233.88999999</v>
      </c>
      <c r="E20" s="14">
        <f t="shared" si="0"/>
        <v>26.691229319616305</v>
      </c>
      <c r="F20" s="168">
        <f>SUM(F21:F28)</f>
        <v>0</v>
      </c>
      <c r="G20" s="168">
        <f>SUM(G21:G28)</f>
        <v>0</v>
      </c>
      <c r="H20" s="168">
        <f>SUM(H21:H28)</f>
        <v>0</v>
      </c>
      <c r="I20" s="208">
        <f t="shared" si="1"/>
        <v>0</v>
      </c>
      <c r="J20" s="9">
        <f>SUM(J21:J28)</f>
        <v>709833300</v>
      </c>
      <c r="K20" s="9">
        <f>SUM(K21:K28)</f>
        <v>189463233.88999999</v>
      </c>
      <c r="L20" s="15">
        <f t="shared" si="2"/>
        <v>26.691229319616305</v>
      </c>
    </row>
    <row r="21" spans="1:12" ht="43.9" customHeight="1">
      <c r="A21" s="10">
        <v>11020200</v>
      </c>
      <c r="B21" s="126" t="s">
        <v>177</v>
      </c>
      <c r="C21" s="233">
        <v>7100</v>
      </c>
      <c r="D21" s="233">
        <v>3276.35</v>
      </c>
      <c r="E21" s="16">
        <f t="shared" si="0"/>
        <v>46.145774647887322</v>
      </c>
      <c r="F21" s="80"/>
      <c r="G21" s="80"/>
      <c r="H21" s="80"/>
      <c r="I21" s="210">
        <f t="shared" si="1"/>
        <v>0</v>
      </c>
      <c r="J21" s="12">
        <f t="shared" si="3"/>
        <v>7100</v>
      </c>
      <c r="K21" s="12">
        <f t="shared" ref="K21:K29" si="4">D21+H21</f>
        <v>3276.35</v>
      </c>
      <c r="L21" s="17">
        <f t="shared" si="2"/>
        <v>46.145774647887322</v>
      </c>
    </row>
    <row r="22" spans="1:12" ht="45.6" customHeight="1">
      <c r="A22" s="10">
        <v>11020300</v>
      </c>
      <c r="B22" s="126" t="s">
        <v>178</v>
      </c>
      <c r="C22" s="233">
        <v>7850000</v>
      </c>
      <c r="D22" s="233">
        <v>2044811.38</v>
      </c>
      <c r="E22" s="16">
        <f t="shared" si="0"/>
        <v>26.048552611464963</v>
      </c>
      <c r="F22" s="80"/>
      <c r="G22" s="80"/>
      <c r="H22" s="80"/>
      <c r="I22" s="210">
        <f t="shared" si="1"/>
        <v>0</v>
      </c>
      <c r="J22" s="12">
        <f t="shared" si="3"/>
        <v>7850000</v>
      </c>
      <c r="K22" s="12">
        <f t="shared" si="4"/>
        <v>2044811.38</v>
      </c>
      <c r="L22" s="17">
        <f t="shared" si="2"/>
        <v>26.048552611464963</v>
      </c>
    </row>
    <row r="23" spans="1:12" ht="34.9" customHeight="1">
      <c r="A23" s="10">
        <v>11020500</v>
      </c>
      <c r="B23" s="126" t="s">
        <v>179</v>
      </c>
      <c r="C23" s="233">
        <v>10500000</v>
      </c>
      <c r="D23" s="233">
        <v>1114226.17</v>
      </c>
      <c r="E23" s="16">
        <f t="shared" si="0"/>
        <v>10.611677809523808</v>
      </c>
      <c r="F23" s="80"/>
      <c r="G23" s="80"/>
      <c r="H23" s="80"/>
      <c r="I23" s="210">
        <f t="shared" si="1"/>
        <v>0</v>
      </c>
      <c r="J23" s="12">
        <f>C23+G23</f>
        <v>10500000</v>
      </c>
      <c r="K23" s="12">
        <f t="shared" si="4"/>
        <v>1114226.17</v>
      </c>
      <c r="L23" s="17">
        <f t="shared" si="2"/>
        <v>10.611677809523808</v>
      </c>
    </row>
    <row r="24" spans="1:12" ht="63">
      <c r="A24" s="10">
        <v>11020600</v>
      </c>
      <c r="B24" s="126" t="s">
        <v>256</v>
      </c>
      <c r="C24" s="233">
        <v>0</v>
      </c>
      <c r="D24" s="233">
        <v>132574.73000000001</v>
      </c>
      <c r="E24" s="16">
        <f t="shared" si="0"/>
        <v>0</v>
      </c>
      <c r="F24" s="80"/>
      <c r="G24" s="80"/>
      <c r="H24" s="80"/>
      <c r="I24" s="210">
        <f t="shared" si="1"/>
        <v>0</v>
      </c>
      <c r="J24" s="12">
        <f>C24+G24</f>
        <v>0</v>
      </c>
      <c r="K24" s="12">
        <f>D24+H24</f>
        <v>132574.73000000001</v>
      </c>
      <c r="L24" s="17">
        <f>IF(J24=0,0,K24/J24*100)</f>
        <v>0</v>
      </c>
    </row>
    <row r="25" spans="1:12" ht="31.5">
      <c r="A25" s="10">
        <v>11021000</v>
      </c>
      <c r="B25" s="126" t="s">
        <v>355</v>
      </c>
      <c r="C25" s="233">
        <v>684987200</v>
      </c>
      <c r="D25" s="233">
        <v>184433867.25999999</v>
      </c>
      <c r="E25" s="16">
        <f t="shared" si="0"/>
        <v>26.92515528173373</v>
      </c>
      <c r="F25" s="80"/>
      <c r="G25" s="80"/>
      <c r="H25" s="80"/>
      <c r="I25" s="210">
        <f t="shared" si="1"/>
        <v>0</v>
      </c>
      <c r="J25" s="12">
        <f t="shared" si="3"/>
        <v>684987200</v>
      </c>
      <c r="K25" s="12">
        <f t="shared" si="4"/>
        <v>184433867.25999999</v>
      </c>
      <c r="L25" s="17">
        <f t="shared" si="2"/>
        <v>26.92515528173373</v>
      </c>
    </row>
    <row r="26" spans="1:12" ht="67.150000000000006" customHeight="1">
      <c r="A26" s="10">
        <v>11021600</v>
      </c>
      <c r="B26" s="126" t="s">
        <v>356</v>
      </c>
      <c r="C26" s="233">
        <v>97800</v>
      </c>
      <c r="D26" s="233">
        <v>43164.1</v>
      </c>
      <c r="E26" s="16">
        <f t="shared" si="0"/>
        <v>44.135071574642126</v>
      </c>
      <c r="F26" s="80"/>
      <c r="G26" s="80"/>
      <c r="H26" s="80"/>
      <c r="I26" s="210">
        <f t="shared" si="1"/>
        <v>0</v>
      </c>
      <c r="J26" s="12">
        <f t="shared" si="3"/>
        <v>97800</v>
      </c>
      <c r="K26" s="12">
        <f t="shared" si="4"/>
        <v>43164.1</v>
      </c>
      <c r="L26" s="17">
        <f t="shared" si="2"/>
        <v>44.135071574642126</v>
      </c>
    </row>
    <row r="27" spans="1:12" ht="67.150000000000006" customHeight="1">
      <c r="A27" s="171">
        <v>11021800</v>
      </c>
      <c r="B27" s="172" t="s">
        <v>483</v>
      </c>
      <c r="C27" s="233">
        <v>6350000</v>
      </c>
      <c r="D27" s="233">
        <v>1662965.8</v>
      </c>
      <c r="E27" s="16">
        <f t="shared" si="0"/>
        <v>26.188437795275593</v>
      </c>
      <c r="F27" s="80"/>
      <c r="G27" s="80"/>
      <c r="H27" s="80"/>
      <c r="I27" s="210">
        <f t="shared" si="1"/>
        <v>0</v>
      </c>
      <c r="J27" s="12">
        <f>C27+G27</f>
        <v>6350000</v>
      </c>
      <c r="K27" s="12">
        <f>D27+H27</f>
        <v>1662965.8</v>
      </c>
      <c r="L27" s="17">
        <f>IF(J27=0,0,K27/J27*100)</f>
        <v>26.188437795275593</v>
      </c>
    </row>
    <row r="28" spans="1:12" ht="54.75" customHeight="1">
      <c r="A28" s="10">
        <v>11023000</v>
      </c>
      <c r="B28" s="126" t="s">
        <v>412</v>
      </c>
      <c r="C28" s="233">
        <v>41200</v>
      </c>
      <c r="D28" s="233">
        <v>28348.1</v>
      </c>
      <c r="E28" s="16">
        <f t="shared" si="0"/>
        <v>68.806067961165041</v>
      </c>
      <c r="F28" s="80"/>
      <c r="G28" s="80"/>
      <c r="H28" s="80"/>
      <c r="I28" s="210">
        <f t="shared" si="1"/>
        <v>0</v>
      </c>
      <c r="J28" s="12">
        <f>C28+G28</f>
        <v>41200</v>
      </c>
      <c r="K28" s="12">
        <f t="shared" si="4"/>
        <v>28348.1</v>
      </c>
      <c r="L28" s="17">
        <f>IF(J28=0,0,K28/J28*100)</f>
        <v>68.806067961165041</v>
      </c>
    </row>
    <row r="29" spans="1:12" s="2" customFormat="1" ht="31.5">
      <c r="A29" s="8">
        <v>13000000</v>
      </c>
      <c r="B29" s="5" t="s">
        <v>245</v>
      </c>
      <c r="C29" s="9">
        <f>C30+C34</f>
        <v>30584000</v>
      </c>
      <c r="D29" s="9">
        <f>D30+D34</f>
        <v>9321141.3200000003</v>
      </c>
      <c r="E29" s="14">
        <f t="shared" si="0"/>
        <v>30.477181925189644</v>
      </c>
      <c r="F29" s="79"/>
      <c r="G29" s="79"/>
      <c r="H29" s="79"/>
      <c r="I29" s="208">
        <f t="shared" si="1"/>
        <v>0</v>
      </c>
      <c r="J29" s="13">
        <f t="shared" ref="J29:J36" si="5">C29+G29</f>
        <v>30584000</v>
      </c>
      <c r="K29" s="13">
        <f t="shared" si="4"/>
        <v>9321141.3200000003</v>
      </c>
      <c r="L29" s="15">
        <f t="shared" si="2"/>
        <v>30.477181925189644</v>
      </c>
    </row>
    <row r="30" spans="1:12" s="2" customFormat="1" ht="31.5">
      <c r="A30" s="8">
        <v>13020000</v>
      </c>
      <c r="B30" s="5" t="s">
        <v>246</v>
      </c>
      <c r="C30" s="9">
        <f>SUM(C31:C33)</f>
        <v>10005100</v>
      </c>
      <c r="D30" s="9">
        <f>SUM(D31:D33)</f>
        <v>2148998.21</v>
      </c>
      <c r="E30" s="14">
        <f t="shared" si="0"/>
        <v>21.47902779582413</v>
      </c>
      <c r="F30" s="168">
        <f t="shared" ref="F30:K30" si="6">SUM(F31:F33)</f>
        <v>0</v>
      </c>
      <c r="G30" s="168">
        <f t="shared" si="6"/>
        <v>0</v>
      </c>
      <c r="H30" s="168">
        <f t="shared" si="6"/>
        <v>0</v>
      </c>
      <c r="I30" s="208">
        <f t="shared" si="1"/>
        <v>0</v>
      </c>
      <c r="J30" s="9">
        <f t="shared" si="6"/>
        <v>10005100</v>
      </c>
      <c r="K30" s="9">
        <f t="shared" si="6"/>
        <v>2148998.21</v>
      </c>
      <c r="L30" s="15">
        <f t="shared" si="2"/>
        <v>21.47902779582413</v>
      </c>
    </row>
    <row r="31" spans="1:12" ht="65.45" customHeight="1">
      <c r="A31" s="10">
        <v>13020100</v>
      </c>
      <c r="B31" s="4" t="s">
        <v>247</v>
      </c>
      <c r="C31" s="233">
        <v>6946300</v>
      </c>
      <c r="D31" s="233">
        <v>1435606.54</v>
      </c>
      <c r="E31" s="16">
        <f t="shared" si="0"/>
        <v>20.667211896981126</v>
      </c>
      <c r="F31" s="80"/>
      <c r="G31" s="80"/>
      <c r="H31" s="80"/>
      <c r="I31" s="210">
        <f t="shared" si="1"/>
        <v>0</v>
      </c>
      <c r="J31" s="12">
        <f t="shared" si="5"/>
        <v>6946300</v>
      </c>
      <c r="K31" s="12">
        <f>D31+H31</f>
        <v>1435606.54</v>
      </c>
      <c r="L31" s="17">
        <f t="shared" si="2"/>
        <v>20.667211896981126</v>
      </c>
    </row>
    <row r="32" spans="1:12" ht="39" customHeight="1">
      <c r="A32" s="10">
        <v>13020300</v>
      </c>
      <c r="B32" s="4" t="s">
        <v>248</v>
      </c>
      <c r="C32" s="233">
        <v>966000</v>
      </c>
      <c r="D32" s="233">
        <v>222541.04</v>
      </c>
      <c r="E32" s="16">
        <f t="shared" si="0"/>
        <v>23.037374741200829</v>
      </c>
      <c r="F32" s="80"/>
      <c r="G32" s="80"/>
      <c r="H32" s="80"/>
      <c r="I32" s="210">
        <f t="shared" si="1"/>
        <v>0</v>
      </c>
      <c r="J32" s="12">
        <f t="shared" si="5"/>
        <v>966000</v>
      </c>
      <c r="K32" s="12">
        <f>D32+H32</f>
        <v>222541.04</v>
      </c>
      <c r="L32" s="17">
        <f t="shared" si="2"/>
        <v>23.037374741200829</v>
      </c>
    </row>
    <row r="33" spans="1:12" ht="55.15" customHeight="1">
      <c r="A33" s="10">
        <v>13020400</v>
      </c>
      <c r="B33" s="4" t="s">
        <v>101</v>
      </c>
      <c r="C33" s="233">
        <v>2092800</v>
      </c>
      <c r="D33" s="233">
        <v>490850.63</v>
      </c>
      <c r="E33" s="16">
        <f t="shared" si="0"/>
        <v>23.454254109327216</v>
      </c>
      <c r="F33" s="80"/>
      <c r="G33" s="80"/>
      <c r="H33" s="80"/>
      <c r="I33" s="210">
        <f t="shared" si="1"/>
        <v>0</v>
      </c>
      <c r="J33" s="12">
        <f t="shared" si="5"/>
        <v>2092800</v>
      </c>
      <c r="K33" s="12">
        <f>D33+H33</f>
        <v>490850.63</v>
      </c>
      <c r="L33" s="17">
        <f t="shared" si="2"/>
        <v>23.454254109327216</v>
      </c>
    </row>
    <row r="34" spans="1:12" s="2" customFormat="1" ht="27.6" customHeight="1">
      <c r="A34" s="8">
        <v>13030000</v>
      </c>
      <c r="B34" s="5" t="s">
        <v>102</v>
      </c>
      <c r="C34" s="9">
        <f>SUM(C35:C37)</f>
        <v>20578900</v>
      </c>
      <c r="D34" s="9">
        <f>SUM(D35:D37)</f>
        <v>7172143.1099999994</v>
      </c>
      <c r="E34" s="14">
        <f t="shared" si="0"/>
        <v>34.851926536403788</v>
      </c>
      <c r="F34" s="168">
        <f>SUM(F35:F37)</f>
        <v>0</v>
      </c>
      <c r="G34" s="168">
        <f>SUM(G35:G37)</f>
        <v>0</v>
      </c>
      <c r="H34" s="168">
        <f>SUM(H35:H37)</f>
        <v>0</v>
      </c>
      <c r="I34" s="208">
        <f t="shared" si="1"/>
        <v>0</v>
      </c>
      <c r="J34" s="9">
        <f>SUM(J35:J37)</f>
        <v>20578900</v>
      </c>
      <c r="K34" s="9">
        <f>SUM(K35:K37)</f>
        <v>7172143.1099999994</v>
      </c>
      <c r="L34" s="15">
        <f t="shared" si="2"/>
        <v>34.851926536403788</v>
      </c>
    </row>
    <row r="35" spans="1:12" ht="52.15" customHeight="1">
      <c r="A35" s="10">
        <v>13030100</v>
      </c>
      <c r="B35" s="4" t="s">
        <v>103</v>
      </c>
      <c r="C35" s="233">
        <v>20257200</v>
      </c>
      <c r="D35" s="233">
        <v>7132836.4699999997</v>
      </c>
      <c r="E35" s="16">
        <f t="shared" si="0"/>
        <v>35.211364206306897</v>
      </c>
      <c r="F35" s="80"/>
      <c r="G35" s="80"/>
      <c r="H35" s="80"/>
      <c r="I35" s="210">
        <f t="shared" si="1"/>
        <v>0</v>
      </c>
      <c r="J35" s="12">
        <f t="shared" si="5"/>
        <v>20257200</v>
      </c>
      <c r="K35" s="12">
        <f>D35+H35</f>
        <v>7132836.4699999997</v>
      </c>
      <c r="L35" s="17">
        <f t="shared" si="2"/>
        <v>35.211364206306897</v>
      </c>
    </row>
    <row r="36" spans="1:12" ht="36.6" customHeight="1">
      <c r="A36" s="10">
        <v>13030800</v>
      </c>
      <c r="B36" s="4" t="s">
        <v>104</v>
      </c>
      <c r="C36" s="233">
        <v>305700</v>
      </c>
      <c r="D36" s="233">
        <v>37206.639999999999</v>
      </c>
      <c r="E36" s="16">
        <f t="shared" si="0"/>
        <v>12.170964998364409</v>
      </c>
      <c r="F36" s="80"/>
      <c r="G36" s="80"/>
      <c r="H36" s="80"/>
      <c r="I36" s="210">
        <f t="shared" si="1"/>
        <v>0</v>
      </c>
      <c r="J36" s="12">
        <f t="shared" si="5"/>
        <v>305700</v>
      </c>
      <c r="K36" s="12">
        <f>D36+H36</f>
        <v>37206.639999999999</v>
      </c>
      <c r="L36" s="17">
        <f t="shared" si="2"/>
        <v>12.170964998364409</v>
      </c>
    </row>
    <row r="37" spans="1:12" ht="47.25">
      <c r="A37" s="10">
        <v>13031500</v>
      </c>
      <c r="B37" s="235" t="s">
        <v>553</v>
      </c>
      <c r="C37" s="233">
        <v>16000</v>
      </c>
      <c r="D37" s="233">
        <v>2100</v>
      </c>
      <c r="E37" s="16">
        <f t="shared" si="0"/>
        <v>13.125</v>
      </c>
      <c r="F37" s="80"/>
      <c r="G37" s="80"/>
      <c r="H37" s="80"/>
      <c r="I37" s="210">
        <f t="shared" si="1"/>
        <v>0</v>
      </c>
      <c r="J37" s="12">
        <f>C37+G37</f>
        <v>16000</v>
      </c>
      <c r="K37" s="12">
        <f>D37+H37</f>
        <v>2100</v>
      </c>
      <c r="L37" s="17">
        <f>IF(J37=0,0,K37/J37*100)</f>
        <v>13.125</v>
      </c>
    </row>
    <row r="38" spans="1:12" s="2" customFormat="1" ht="21.6" customHeight="1">
      <c r="A38" s="8">
        <v>19000000</v>
      </c>
      <c r="B38" s="5" t="s">
        <v>105</v>
      </c>
      <c r="C38" s="13">
        <f>C39</f>
        <v>0</v>
      </c>
      <c r="D38" s="13">
        <f>D39</f>
        <v>0</v>
      </c>
      <c r="E38" s="14">
        <f t="shared" si="0"/>
        <v>0</v>
      </c>
      <c r="F38" s="13">
        <f>F39</f>
        <v>7090800</v>
      </c>
      <c r="G38" s="13">
        <f>G39</f>
        <v>7090800</v>
      </c>
      <c r="H38" s="13">
        <f>H39</f>
        <v>1889605.95</v>
      </c>
      <c r="I38" s="208">
        <f t="shared" si="1"/>
        <v>26.648699018446436</v>
      </c>
      <c r="J38" s="13">
        <f>J39</f>
        <v>7090800</v>
      </c>
      <c r="K38" s="13">
        <f>K39</f>
        <v>1889605.95</v>
      </c>
      <c r="L38" s="15">
        <f t="shared" si="2"/>
        <v>26.648699018446436</v>
      </c>
    </row>
    <row r="39" spans="1:12" s="2" customFormat="1" ht="22.15" customHeight="1">
      <c r="A39" s="8">
        <v>19010000</v>
      </c>
      <c r="B39" s="5" t="s">
        <v>106</v>
      </c>
      <c r="C39" s="13">
        <f>SUM(C40:C42)</f>
        <v>0</v>
      </c>
      <c r="D39" s="13">
        <f t="shared" ref="D39:K39" si="7">SUM(D40:D42)</f>
        <v>0</v>
      </c>
      <c r="E39" s="14">
        <f t="shared" si="0"/>
        <v>0</v>
      </c>
      <c r="F39" s="79">
        <f t="shared" si="7"/>
        <v>7090800</v>
      </c>
      <c r="G39" s="79">
        <f t="shared" si="7"/>
        <v>7090800</v>
      </c>
      <c r="H39" s="79">
        <f t="shared" si="7"/>
        <v>1889605.95</v>
      </c>
      <c r="I39" s="208">
        <f t="shared" si="1"/>
        <v>26.648699018446436</v>
      </c>
      <c r="J39" s="13">
        <f t="shared" si="7"/>
        <v>7090800</v>
      </c>
      <c r="K39" s="13">
        <f t="shared" si="7"/>
        <v>1889605.95</v>
      </c>
      <c r="L39" s="15">
        <f t="shared" si="2"/>
        <v>26.648699018446436</v>
      </c>
    </row>
    <row r="40" spans="1:12" ht="82.15" customHeight="1">
      <c r="A40" s="10">
        <v>19010100</v>
      </c>
      <c r="B40" s="4" t="s">
        <v>107</v>
      </c>
      <c r="C40" s="12"/>
      <c r="D40" s="12"/>
      <c r="E40" s="16">
        <f t="shared" si="0"/>
        <v>0</v>
      </c>
      <c r="F40" s="233">
        <v>872700</v>
      </c>
      <c r="G40" s="233">
        <v>872700</v>
      </c>
      <c r="H40" s="233">
        <v>398183.27</v>
      </c>
      <c r="I40" s="210">
        <f t="shared" si="1"/>
        <v>45.626592185172456</v>
      </c>
      <c r="J40" s="12">
        <f t="shared" ref="J40:K42" si="8">C40+G40</f>
        <v>872700</v>
      </c>
      <c r="K40" s="12">
        <f t="shared" si="8"/>
        <v>398183.27</v>
      </c>
      <c r="L40" s="17">
        <f t="shared" si="2"/>
        <v>45.626592185172456</v>
      </c>
    </row>
    <row r="41" spans="1:12" ht="36.6" customHeight="1">
      <c r="A41" s="10">
        <v>19010200</v>
      </c>
      <c r="B41" s="4" t="s">
        <v>216</v>
      </c>
      <c r="C41" s="12"/>
      <c r="D41" s="12"/>
      <c r="E41" s="16">
        <f t="shared" si="0"/>
        <v>0</v>
      </c>
      <c r="F41" s="233">
        <v>3763600</v>
      </c>
      <c r="G41" s="233">
        <v>3763600</v>
      </c>
      <c r="H41" s="233">
        <v>964824.92</v>
      </c>
      <c r="I41" s="210">
        <f t="shared" si="1"/>
        <v>25.63569242214901</v>
      </c>
      <c r="J41" s="12">
        <f t="shared" si="8"/>
        <v>3763600</v>
      </c>
      <c r="K41" s="12">
        <f t="shared" si="8"/>
        <v>964824.92</v>
      </c>
      <c r="L41" s="17">
        <f t="shared" si="2"/>
        <v>25.63569242214901</v>
      </c>
    </row>
    <row r="42" spans="1:12" ht="64.150000000000006" customHeight="1">
      <c r="A42" s="10">
        <v>19010300</v>
      </c>
      <c r="B42" s="4" t="s">
        <v>217</v>
      </c>
      <c r="C42" s="12"/>
      <c r="D42" s="12"/>
      <c r="E42" s="16">
        <f t="shared" si="0"/>
        <v>0</v>
      </c>
      <c r="F42" s="233">
        <v>2454500</v>
      </c>
      <c r="G42" s="233">
        <v>2454500</v>
      </c>
      <c r="H42" s="233">
        <v>526597.76</v>
      </c>
      <c r="I42" s="210">
        <f t="shared" si="1"/>
        <v>21.454380118150336</v>
      </c>
      <c r="J42" s="12">
        <f t="shared" si="8"/>
        <v>2454500</v>
      </c>
      <c r="K42" s="12">
        <f t="shared" si="8"/>
        <v>526597.76</v>
      </c>
      <c r="L42" s="17">
        <f t="shared" si="2"/>
        <v>21.454380118150336</v>
      </c>
    </row>
    <row r="43" spans="1:12" s="2" customFormat="1" ht="28.15" customHeight="1">
      <c r="A43" s="8">
        <v>20000000</v>
      </c>
      <c r="B43" s="5" t="s">
        <v>218</v>
      </c>
      <c r="C43" s="9">
        <f>C44+C48+C62+C69</f>
        <v>56424900</v>
      </c>
      <c r="D43" s="9">
        <f>D44+D48+D62+D69</f>
        <v>18629076.510000002</v>
      </c>
      <c r="E43" s="14">
        <f t="shared" si="0"/>
        <v>33.015701419054352</v>
      </c>
      <c r="F43" s="168">
        <f>F44+F48+F62+F69</f>
        <v>135753100</v>
      </c>
      <c r="G43" s="168">
        <f>G44+G48+G62+G69</f>
        <v>154629972.81999999</v>
      </c>
      <c r="H43" s="168">
        <f>H44+H48+H62+H69</f>
        <v>51887915.809999995</v>
      </c>
      <c r="I43" s="208">
        <f t="shared" si="1"/>
        <v>33.556182455261194</v>
      </c>
      <c r="J43" s="9">
        <f>J44+J48+J62+J69</f>
        <v>211054872.81999999</v>
      </c>
      <c r="K43" s="9">
        <f>K44+K48+K62+K69</f>
        <v>70516992.319999993</v>
      </c>
      <c r="L43" s="15">
        <f t="shared" si="2"/>
        <v>33.411686438597904</v>
      </c>
    </row>
    <row r="44" spans="1:12" s="2" customFormat="1" ht="40.9" customHeight="1">
      <c r="A44" s="8">
        <v>21000000</v>
      </c>
      <c r="B44" s="5" t="s">
        <v>219</v>
      </c>
      <c r="C44" s="168">
        <f>C45+C47</f>
        <v>100</v>
      </c>
      <c r="D44" s="168">
        <f>D45+D47</f>
        <v>1205</v>
      </c>
      <c r="E44" s="14">
        <f t="shared" si="0"/>
        <v>1205</v>
      </c>
      <c r="F44" s="168">
        <f>F45+F47</f>
        <v>0</v>
      </c>
      <c r="G44" s="168">
        <f>G45+G47</f>
        <v>0</v>
      </c>
      <c r="H44" s="168">
        <f>H45+H47</f>
        <v>595263</v>
      </c>
      <c r="I44" s="208">
        <f t="shared" si="1"/>
        <v>0</v>
      </c>
      <c r="J44" s="168">
        <f>J45+J47</f>
        <v>100</v>
      </c>
      <c r="K44" s="168">
        <f>K45+K47</f>
        <v>596468</v>
      </c>
      <c r="L44" s="15">
        <f t="shared" si="2"/>
        <v>596468</v>
      </c>
    </row>
    <row r="45" spans="1:12" s="2" customFormat="1" ht="120" customHeight="1">
      <c r="A45" s="8">
        <v>21010000</v>
      </c>
      <c r="B45" s="5" t="s">
        <v>220</v>
      </c>
      <c r="C45" s="9">
        <f>C46</f>
        <v>100</v>
      </c>
      <c r="D45" s="9">
        <f t="shared" ref="D45:K45" si="9">D46</f>
        <v>1205</v>
      </c>
      <c r="E45" s="14">
        <f t="shared" si="0"/>
        <v>1205</v>
      </c>
      <c r="F45" s="168">
        <f t="shared" si="9"/>
        <v>0</v>
      </c>
      <c r="G45" s="168">
        <f t="shared" si="9"/>
        <v>0</v>
      </c>
      <c r="H45" s="168">
        <f t="shared" si="9"/>
        <v>0</v>
      </c>
      <c r="I45" s="208">
        <f t="shared" si="1"/>
        <v>0</v>
      </c>
      <c r="J45" s="9">
        <f t="shared" si="9"/>
        <v>100</v>
      </c>
      <c r="K45" s="9">
        <f t="shared" si="9"/>
        <v>1205</v>
      </c>
      <c r="L45" s="15">
        <f t="shared" si="2"/>
        <v>1205</v>
      </c>
    </row>
    <row r="46" spans="1:12" ht="71.45" customHeight="1">
      <c r="A46" s="10">
        <v>21010300</v>
      </c>
      <c r="B46" s="4" t="s">
        <v>221</v>
      </c>
      <c r="C46" s="233">
        <v>100</v>
      </c>
      <c r="D46" s="233">
        <v>1205</v>
      </c>
      <c r="E46" s="16">
        <f t="shared" si="0"/>
        <v>1205</v>
      </c>
      <c r="F46" s="80"/>
      <c r="G46" s="80"/>
      <c r="H46" s="80"/>
      <c r="I46" s="210">
        <f t="shared" si="1"/>
        <v>0</v>
      </c>
      <c r="J46" s="12">
        <f>C46+G46</f>
        <v>100</v>
      </c>
      <c r="K46" s="12">
        <f>D46+H46</f>
        <v>1205</v>
      </c>
      <c r="L46" s="17">
        <f t="shared" si="2"/>
        <v>1205</v>
      </c>
    </row>
    <row r="47" spans="1:12" ht="46.5" customHeight="1">
      <c r="A47" s="8">
        <v>21110000</v>
      </c>
      <c r="B47" s="6" t="s">
        <v>584</v>
      </c>
      <c r="C47" s="276"/>
      <c r="D47" s="276"/>
      <c r="E47" s="16">
        <f t="shared" si="0"/>
        <v>0</v>
      </c>
      <c r="F47" s="79"/>
      <c r="G47" s="79"/>
      <c r="H47" s="233">
        <v>595263</v>
      </c>
      <c r="I47" s="210">
        <f t="shared" si="1"/>
        <v>0</v>
      </c>
      <c r="J47" s="12">
        <f>C47+G47</f>
        <v>0</v>
      </c>
      <c r="K47" s="12">
        <f>D47+H47</f>
        <v>595263</v>
      </c>
      <c r="L47" s="17">
        <f>IF(J47=0,0,K47/J47*100)</f>
        <v>0</v>
      </c>
    </row>
    <row r="48" spans="1:12" s="2" customFormat="1" ht="39" customHeight="1">
      <c r="A48" s="8">
        <v>22000000</v>
      </c>
      <c r="B48" s="5" t="s">
        <v>171</v>
      </c>
      <c r="C48" s="9">
        <f>C49+C59+C61</f>
        <v>50624800</v>
      </c>
      <c r="D48" s="9">
        <f>D49+D59+D61</f>
        <v>14694039.940000001</v>
      </c>
      <c r="E48" s="14">
        <f t="shared" si="0"/>
        <v>29.025378747175303</v>
      </c>
      <c r="F48" s="168">
        <f>F49+F59+F61</f>
        <v>0</v>
      </c>
      <c r="G48" s="168">
        <f>G49+G59+G61</f>
        <v>0</v>
      </c>
      <c r="H48" s="168">
        <f>H49+H59+H61</f>
        <v>0</v>
      </c>
      <c r="I48" s="208">
        <f t="shared" si="1"/>
        <v>0</v>
      </c>
      <c r="J48" s="9">
        <f>J49+J59+J61</f>
        <v>50624800</v>
      </c>
      <c r="K48" s="9">
        <f>K49+K59+K61</f>
        <v>14694039.940000001</v>
      </c>
      <c r="L48" s="15">
        <f t="shared" si="2"/>
        <v>29.025378747175303</v>
      </c>
    </row>
    <row r="49" spans="1:12" s="2" customFormat="1" ht="26.45" customHeight="1">
      <c r="A49" s="8">
        <v>22010000</v>
      </c>
      <c r="B49" s="5" t="s">
        <v>172</v>
      </c>
      <c r="C49" s="9">
        <f>SUM(C50:C58)</f>
        <v>39289800</v>
      </c>
      <c r="D49" s="9">
        <f>SUM(D50:D58)</f>
        <v>10789523.430000002</v>
      </c>
      <c r="E49" s="14">
        <f t="shared" si="0"/>
        <v>27.461385474092516</v>
      </c>
      <c r="F49" s="168">
        <f>SUM(F50:F58)</f>
        <v>0</v>
      </c>
      <c r="G49" s="168">
        <f>SUM(G50:G58)</f>
        <v>0</v>
      </c>
      <c r="H49" s="168">
        <f>SUM(H50:H58)</f>
        <v>0</v>
      </c>
      <c r="I49" s="208">
        <f t="shared" si="1"/>
        <v>0</v>
      </c>
      <c r="J49" s="9">
        <f>SUM(J50:J58)</f>
        <v>39289800</v>
      </c>
      <c r="K49" s="9">
        <f>SUM(K50:K58)</f>
        <v>10789523.430000002</v>
      </c>
      <c r="L49" s="15">
        <f t="shared" si="2"/>
        <v>27.461385474092516</v>
      </c>
    </row>
    <row r="50" spans="1:12" ht="102" customHeight="1">
      <c r="A50" s="10">
        <v>22010200</v>
      </c>
      <c r="B50" s="4" t="s">
        <v>185</v>
      </c>
      <c r="C50" s="233">
        <v>40000</v>
      </c>
      <c r="D50" s="233">
        <v>44469.39</v>
      </c>
      <c r="E50" s="16">
        <f t="shared" si="0"/>
        <v>111.17347499999998</v>
      </c>
      <c r="F50" s="80"/>
      <c r="G50" s="80"/>
      <c r="H50" s="80"/>
      <c r="I50" s="210">
        <f t="shared" si="1"/>
        <v>0</v>
      </c>
      <c r="J50" s="12">
        <f t="shared" ref="J50:J58" si="10">C50+G50</f>
        <v>40000</v>
      </c>
      <c r="K50" s="12">
        <f t="shared" ref="K50:K58" si="11">D50+H50</f>
        <v>44469.39</v>
      </c>
      <c r="L50" s="17">
        <f t="shared" si="2"/>
        <v>111.17347499999998</v>
      </c>
    </row>
    <row r="51" spans="1:12" ht="88.9" customHeight="1">
      <c r="A51" s="10">
        <v>22010500</v>
      </c>
      <c r="B51" s="4" t="s">
        <v>186</v>
      </c>
      <c r="C51" s="233">
        <v>174800</v>
      </c>
      <c r="D51" s="233">
        <v>36252.550000000003</v>
      </c>
      <c r="E51" s="16">
        <f t="shared" si="0"/>
        <v>20.739445080091535</v>
      </c>
      <c r="F51" s="80"/>
      <c r="G51" s="80"/>
      <c r="H51" s="80"/>
      <c r="I51" s="210">
        <f t="shared" si="1"/>
        <v>0</v>
      </c>
      <c r="J51" s="12">
        <f t="shared" si="10"/>
        <v>174800</v>
      </c>
      <c r="K51" s="12">
        <f t="shared" si="11"/>
        <v>36252.550000000003</v>
      </c>
      <c r="L51" s="17">
        <f t="shared" si="2"/>
        <v>20.739445080091535</v>
      </c>
    </row>
    <row r="52" spans="1:12" ht="78.75">
      <c r="A52" s="10">
        <v>22010900</v>
      </c>
      <c r="B52" s="4" t="s">
        <v>187</v>
      </c>
      <c r="C52" s="233">
        <v>0</v>
      </c>
      <c r="D52" s="233">
        <v>1514.24</v>
      </c>
      <c r="E52" s="16">
        <f t="shared" si="0"/>
        <v>0</v>
      </c>
      <c r="F52" s="80"/>
      <c r="G52" s="80"/>
      <c r="H52" s="80"/>
      <c r="I52" s="210">
        <f t="shared" si="1"/>
        <v>0</v>
      </c>
      <c r="J52" s="12">
        <f t="shared" si="10"/>
        <v>0</v>
      </c>
      <c r="K52" s="12">
        <f t="shared" si="11"/>
        <v>1514.24</v>
      </c>
      <c r="L52" s="17">
        <f t="shared" si="2"/>
        <v>0</v>
      </c>
    </row>
    <row r="53" spans="1:12" ht="52.9" customHeight="1">
      <c r="A53" s="10">
        <v>22011000</v>
      </c>
      <c r="B53" s="4" t="s">
        <v>188</v>
      </c>
      <c r="C53" s="233">
        <v>13000000</v>
      </c>
      <c r="D53" s="233">
        <v>2347810.2200000002</v>
      </c>
      <c r="E53" s="16">
        <f t="shared" si="0"/>
        <v>18.060078615384619</v>
      </c>
      <c r="F53" s="80"/>
      <c r="G53" s="80"/>
      <c r="H53" s="80"/>
      <c r="I53" s="210">
        <f t="shared" si="1"/>
        <v>0</v>
      </c>
      <c r="J53" s="12">
        <f t="shared" si="10"/>
        <v>13000000</v>
      </c>
      <c r="K53" s="12">
        <f t="shared" si="11"/>
        <v>2347810.2200000002</v>
      </c>
      <c r="L53" s="17">
        <f t="shared" si="2"/>
        <v>18.060078615384619</v>
      </c>
    </row>
    <row r="54" spans="1:12" ht="52.9" customHeight="1">
      <c r="A54" s="10">
        <v>22011100</v>
      </c>
      <c r="B54" s="4" t="s">
        <v>189</v>
      </c>
      <c r="C54" s="233">
        <v>22500000</v>
      </c>
      <c r="D54" s="233">
        <v>7695436.5099999998</v>
      </c>
      <c r="E54" s="16">
        <f t="shared" si="0"/>
        <v>34.201940044444449</v>
      </c>
      <c r="F54" s="80"/>
      <c r="G54" s="80"/>
      <c r="H54" s="80"/>
      <c r="I54" s="210">
        <f t="shared" si="1"/>
        <v>0</v>
      </c>
      <c r="J54" s="12">
        <f t="shared" si="10"/>
        <v>22500000</v>
      </c>
      <c r="K54" s="12">
        <f t="shared" si="11"/>
        <v>7695436.5099999998</v>
      </c>
      <c r="L54" s="17">
        <f t="shared" si="2"/>
        <v>34.201940044444449</v>
      </c>
    </row>
    <row r="55" spans="1:12" ht="47.25">
      <c r="A55" s="10">
        <v>22011800</v>
      </c>
      <c r="B55" s="4" t="s">
        <v>190</v>
      </c>
      <c r="C55" s="233">
        <v>1200000</v>
      </c>
      <c r="D55" s="233">
        <v>449227</v>
      </c>
      <c r="E55" s="16">
        <f t="shared" si="0"/>
        <v>37.435583333333334</v>
      </c>
      <c r="F55" s="80"/>
      <c r="G55" s="80"/>
      <c r="H55" s="80"/>
      <c r="I55" s="210">
        <f t="shared" si="1"/>
        <v>0</v>
      </c>
      <c r="J55" s="12">
        <f t="shared" si="10"/>
        <v>1200000</v>
      </c>
      <c r="K55" s="12">
        <f t="shared" si="11"/>
        <v>449227</v>
      </c>
      <c r="L55" s="17">
        <f t="shared" si="2"/>
        <v>37.435583333333334</v>
      </c>
    </row>
    <row r="56" spans="1:12" ht="31.5">
      <c r="A56" s="74">
        <v>22013200</v>
      </c>
      <c r="B56" s="70" t="s">
        <v>191</v>
      </c>
      <c r="C56" s="233">
        <v>800000</v>
      </c>
      <c r="D56" s="233">
        <v>98140.4</v>
      </c>
      <c r="E56" s="16">
        <f t="shared" si="0"/>
        <v>12.26755</v>
      </c>
      <c r="F56" s="80"/>
      <c r="G56" s="80"/>
      <c r="H56" s="80"/>
      <c r="I56" s="210">
        <f t="shared" si="1"/>
        <v>0</v>
      </c>
      <c r="J56" s="12">
        <f t="shared" si="10"/>
        <v>800000</v>
      </c>
      <c r="K56" s="12">
        <f t="shared" si="11"/>
        <v>98140.4</v>
      </c>
      <c r="L56" s="17">
        <f t="shared" si="2"/>
        <v>12.26755</v>
      </c>
    </row>
    <row r="57" spans="1:12" ht="31.5">
      <c r="A57" s="10">
        <v>22013300</v>
      </c>
      <c r="B57" s="4" t="s">
        <v>192</v>
      </c>
      <c r="C57" s="233">
        <v>950000</v>
      </c>
      <c r="D57" s="233">
        <v>-17056.79</v>
      </c>
      <c r="E57" s="16">
        <f t="shared" si="0"/>
        <v>-1.7954515789473686</v>
      </c>
      <c r="F57" s="80"/>
      <c r="G57" s="80"/>
      <c r="H57" s="80"/>
      <c r="I57" s="210">
        <f t="shared" si="1"/>
        <v>0</v>
      </c>
      <c r="J57" s="12">
        <f t="shared" si="10"/>
        <v>950000</v>
      </c>
      <c r="K57" s="12">
        <f t="shared" si="11"/>
        <v>-17056.79</v>
      </c>
      <c r="L57" s="17">
        <f t="shared" si="2"/>
        <v>-1.7954515789473686</v>
      </c>
    </row>
    <row r="58" spans="1:12" ht="31.5">
      <c r="A58" s="10">
        <v>22013400</v>
      </c>
      <c r="B58" s="4" t="s">
        <v>193</v>
      </c>
      <c r="C58" s="233">
        <v>625000</v>
      </c>
      <c r="D58" s="233">
        <v>133729.91</v>
      </c>
      <c r="E58" s="16">
        <f t="shared" si="0"/>
        <v>21.396785600000001</v>
      </c>
      <c r="F58" s="80"/>
      <c r="G58" s="80"/>
      <c r="H58" s="80"/>
      <c r="I58" s="210">
        <f t="shared" si="1"/>
        <v>0</v>
      </c>
      <c r="J58" s="12">
        <f t="shared" si="10"/>
        <v>625000</v>
      </c>
      <c r="K58" s="12">
        <f t="shared" si="11"/>
        <v>133729.91</v>
      </c>
      <c r="L58" s="17">
        <f t="shared" si="2"/>
        <v>21.396785600000001</v>
      </c>
    </row>
    <row r="59" spans="1:12" s="2" customFormat="1" ht="57" customHeight="1">
      <c r="A59" s="8">
        <v>22080000</v>
      </c>
      <c r="B59" s="5" t="s">
        <v>223</v>
      </c>
      <c r="C59" s="9">
        <f>C60</f>
        <v>11334100</v>
      </c>
      <c r="D59" s="9">
        <f t="shared" ref="D59:K59" si="12">D60</f>
        <v>3904516.51</v>
      </c>
      <c r="E59" s="14">
        <f t="shared" si="0"/>
        <v>34.449285871838079</v>
      </c>
      <c r="F59" s="168">
        <f t="shared" si="12"/>
        <v>0</v>
      </c>
      <c r="G59" s="168">
        <f t="shared" si="12"/>
        <v>0</v>
      </c>
      <c r="H59" s="168">
        <f t="shared" si="12"/>
        <v>0</v>
      </c>
      <c r="I59" s="208">
        <f t="shared" si="1"/>
        <v>0</v>
      </c>
      <c r="J59" s="9">
        <f t="shared" si="12"/>
        <v>11334100</v>
      </c>
      <c r="K59" s="9">
        <f t="shared" si="12"/>
        <v>3904516.51</v>
      </c>
      <c r="L59" s="15">
        <f t="shared" si="2"/>
        <v>34.449285871838079</v>
      </c>
    </row>
    <row r="60" spans="1:12" ht="83.45" customHeight="1">
      <c r="A60" s="10">
        <v>22080400</v>
      </c>
      <c r="B60" s="4" t="s">
        <v>224</v>
      </c>
      <c r="C60" s="233">
        <v>11334100</v>
      </c>
      <c r="D60" s="233">
        <v>3904516.51</v>
      </c>
      <c r="E60" s="16">
        <f t="shared" si="0"/>
        <v>34.449285871838079</v>
      </c>
      <c r="F60" s="80"/>
      <c r="G60" s="80"/>
      <c r="H60" s="80"/>
      <c r="I60" s="210">
        <f t="shared" si="1"/>
        <v>0</v>
      </c>
      <c r="J60" s="12">
        <f>C60+G60</f>
        <v>11334100</v>
      </c>
      <c r="K60" s="12">
        <f>D60+H60</f>
        <v>3904516.51</v>
      </c>
      <c r="L60" s="17">
        <f t="shared" si="2"/>
        <v>34.449285871838079</v>
      </c>
    </row>
    <row r="61" spans="1:12" s="2" customFormat="1" ht="124.15" customHeight="1">
      <c r="A61" s="8">
        <v>22130000</v>
      </c>
      <c r="B61" s="6" t="s">
        <v>225</v>
      </c>
      <c r="C61" s="234">
        <v>900</v>
      </c>
      <c r="D61" s="233">
        <v>0</v>
      </c>
      <c r="E61" s="14">
        <f t="shared" si="0"/>
        <v>0</v>
      </c>
      <c r="F61" s="79"/>
      <c r="G61" s="79"/>
      <c r="H61" s="79"/>
      <c r="I61" s="208">
        <f t="shared" si="1"/>
        <v>0</v>
      </c>
      <c r="J61" s="13">
        <f>C61+G61</f>
        <v>900</v>
      </c>
      <c r="K61" s="13">
        <f>D61+H61</f>
        <v>0</v>
      </c>
      <c r="L61" s="15">
        <f t="shared" si="2"/>
        <v>0</v>
      </c>
    </row>
    <row r="62" spans="1:12" s="2" customFormat="1" ht="15.75">
      <c r="A62" s="8">
        <v>24000000</v>
      </c>
      <c r="B62" s="5" t="s">
        <v>226</v>
      </c>
      <c r="C62" s="9">
        <f>C63+C67</f>
        <v>5800000</v>
      </c>
      <c r="D62" s="9">
        <f>D63+D67</f>
        <v>3933831.57</v>
      </c>
      <c r="E62" s="14">
        <f t="shared" si="0"/>
        <v>67.824682241379307</v>
      </c>
      <c r="F62" s="168">
        <f>F63+F67</f>
        <v>1337400</v>
      </c>
      <c r="G62" s="168">
        <f>G63+G67</f>
        <v>1337400</v>
      </c>
      <c r="H62" s="168">
        <f>H63+H67</f>
        <v>2314162.7999999998</v>
      </c>
      <c r="I62" s="208">
        <f t="shared" si="1"/>
        <v>173.03445491251682</v>
      </c>
      <c r="J62" s="9">
        <f>J63+J67</f>
        <v>7137400</v>
      </c>
      <c r="K62" s="9">
        <f>K63+K67</f>
        <v>6247994.3700000001</v>
      </c>
      <c r="L62" s="15">
        <f t="shared" si="2"/>
        <v>87.538800823829405</v>
      </c>
    </row>
    <row r="63" spans="1:12" s="2" customFormat="1" ht="15.75">
      <c r="A63" s="8">
        <v>24060000</v>
      </c>
      <c r="B63" s="5" t="s">
        <v>227</v>
      </c>
      <c r="C63" s="9">
        <f>SUM(C64:C66)</f>
        <v>5800000</v>
      </c>
      <c r="D63" s="9">
        <f>SUM(D64:D66)</f>
        <v>3933831.57</v>
      </c>
      <c r="E63" s="14">
        <f t="shared" si="0"/>
        <v>67.824682241379307</v>
      </c>
      <c r="F63" s="168">
        <f>SUM(F64:F66)</f>
        <v>1197900</v>
      </c>
      <c r="G63" s="168">
        <f>SUM(G64:G66)</f>
        <v>1197900</v>
      </c>
      <c r="H63" s="168">
        <f>SUM(H64:H66)</f>
        <v>2286678.09</v>
      </c>
      <c r="I63" s="208">
        <f t="shared" si="1"/>
        <v>190.89056599048334</v>
      </c>
      <c r="J63" s="9">
        <f>SUM(J64:J66)</f>
        <v>6997900</v>
      </c>
      <c r="K63" s="9">
        <f>SUM(K64:K66)</f>
        <v>6220509.6600000001</v>
      </c>
      <c r="L63" s="15">
        <f t="shared" si="2"/>
        <v>88.891091041598187</v>
      </c>
    </row>
    <row r="64" spans="1:12" ht="24.6" customHeight="1">
      <c r="A64" s="10">
        <v>24060300</v>
      </c>
      <c r="B64" s="4" t="s">
        <v>227</v>
      </c>
      <c r="C64" s="233">
        <v>5800000</v>
      </c>
      <c r="D64" s="233">
        <v>3933831.57</v>
      </c>
      <c r="E64" s="16">
        <f t="shared" si="0"/>
        <v>67.824682241379307</v>
      </c>
      <c r="F64" s="80"/>
      <c r="G64" s="80"/>
      <c r="H64" s="80"/>
      <c r="I64" s="210">
        <f t="shared" si="1"/>
        <v>0</v>
      </c>
      <c r="J64" s="12">
        <f t="shared" ref="J64:K66" si="13">C64+G64</f>
        <v>5800000</v>
      </c>
      <c r="K64" s="12">
        <f t="shared" si="13"/>
        <v>3933831.57</v>
      </c>
      <c r="L64" s="17">
        <f t="shared" si="2"/>
        <v>67.824682241379307</v>
      </c>
    </row>
    <row r="65" spans="1:13" ht="40.15" customHeight="1">
      <c r="A65" s="10">
        <v>24061600</v>
      </c>
      <c r="B65" s="4" t="s">
        <v>485</v>
      </c>
      <c r="C65" s="72"/>
      <c r="D65" s="72"/>
      <c r="E65" s="16">
        <f t="shared" si="0"/>
        <v>0</v>
      </c>
      <c r="F65" s="233">
        <v>50000</v>
      </c>
      <c r="G65" s="233">
        <v>50000</v>
      </c>
      <c r="H65" s="233">
        <v>896.44</v>
      </c>
      <c r="I65" s="210">
        <f t="shared" si="1"/>
        <v>1.7928800000000003</v>
      </c>
      <c r="J65" s="12">
        <f t="shared" si="13"/>
        <v>50000</v>
      </c>
      <c r="K65" s="12">
        <f t="shared" si="13"/>
        <v>896.44</v>
      </c>
      <c r="L65" s="17">
        <f>IF(J65=0,0,K65/J65*100)</f>
        <v>1.7928800000000003</v>
      </c>
    </row>
    <row r="66" spans="1:13" ht="73.150000000000006" customHeight="1">
      <c r="A66" s="10">
        <v>24062100</v>
      </c>
      <c r="B66" s="4" t="s">
        <v>228</v>
      </c>
      <c r="C66" s="12"/>
      <c r="D66" s="12"/>
      <c r="E66" s="16">
        <f t="shared" si="0"/>
        <v>0</v>
      </c>
      <c r="F66" s="233">
        <v>1147900</v>
      </c>
      <c r="G66" s="233">
        <v>1147900</v>
      </c>
      <c r="H66" s="233">
        <v>2285781.65</v>
      </c>
      <c r="I66" s="210">
        <f t="shared" si="1"/>
        <v>199.12724540465197</v>
      </c>
      <c r="J66" s="12">
        <f t="shared" si="13"/>
        <v>1147900</v>
      </c>
      <c r="K66" s="12">
        <f t="shared" si="13"/>
        <v>2285781.65</v>
      </c>
      <c r="L66" s="17">
        <f t="shared" si="2"/>
        <v>199.12724540465197</v>
      </c>
    </row>
    <row r="67" spans="1:13" s="2" customFormat="1" ht="37.15" customHeight="1">
      <c r="A67" s="8">
        <v>24110000</v>
      </c>
      <c r="B67" s="5" t="s">
        <v>229</v>
      </c>
      <c r="C67" s="13">
        <f>C68</f>
        <v>0</v>
      </c>
      <c r="D67" s="13">
        <f t="shared" ref="D67:K67" si="14">D68</f>
        <v>0</v>
      </c>
      <c r="E67" s="14">
        <f t="shared" ref="E67:E99" si="15">IF(C67=0,0,D67/C67*100)</f>
        <v>0</v>
      </c>
      <c r="F67" s="79">
        <f t="shared" si="14"/>
        <v>139500</v>
      </c>
      <c r="G67" s="79">
        <f t="shared" si="14"/>
        <v>139500</v>
      </c>
      <c r="H67" s="79">
        <f t="shared" si="14"/>
        <v>27484.71</v>
      </c>
      <c r="I67" s="208">
        <f t="shared" ref="I67:I99" si="16">IF(G67=0,0,H67/G67*100)</f>
        <v>19.702301075268817</v>
      </c>
      <c r="J67" s="13">
        <f t="shared" si="14"/>
        <v>139500</v>
      </c>
      <c r="K67" s="13">
        <f t="shared" si="14"/>
        <v>27484.71</v>
      </c>
      <c r="L67" s="15">
        <f t="shared" si="2"/>
        <v>19.702301075268817</v>
      </c>
    </row>
    <row r="68" spans="1:13" ht="85.15" customHeight="1">
      <c r="A68" s="10">
        <v>24110900</v>
      </c>
      <c r="B68" s="4" t="s">
        <v>289</v>
      </c>
      <c r="C68" s="12"/>
      <c r="D68" s="12"/>
      <c r="E68" s="16">
        <f t="shared" si="15"/>
        <v>0</v>
      </c>
      <c r="F68" s="233">
        <v>139500</v>
      </c>
      <c r="G68" s="233">
        <v>139500</v>
      </c>
      <c r="H68" s="233">
        <v>27484.71</v>
      </c>
      <c r="I68" s="210">
        <f t="shared" si="16"/>
        <v>19.702301075268817</v>
      </c>
      <c r="J68" s="12">
        <f>C68+G68</f>
        <v>139500</v>
      </c>
      <c r="K68" s="12">
        <f>D68+H68</f>
        <v>27484.71</v>
      </c>
      <c r="L68" s="17">
        <f t="shared" ref="L68:L88" si="17">IF(J68=0,0,K68/J68*100)</f>
        <v>19.702301075268817</v>
      </c>
    </row>
    <row r="69" spans="1:13" s="2" customFormat="1" ht="22.9" customHeight="1">
      <c r="A69" s="8">
        <v>25000000</v>
      </c>
      <c r="B69" s="5" t="s">
        <v>290</v>
      </c>
      <c r="C69" s="13">
        <f>C70+C75</f>
        <v>0</v>
      </c>
      <c r="D69" s="13">
        <f t="shared" ref="D69:K69" si="18">D70+D75</f>
        <v>0</v>
      </c>
      <c r="E69" s="14">
        <f t="shared" si="15"/>
        <v>0</v>
      </c>
      <c r="F69" s="79">
        <f t="shared" si="18"/>
        <v>134415700</v>
      </c>
      <c r="G69" s="79">
        <f t="shared" si="18"/>
        <v>153292572.81999999</v>
      </c>
      <c r="H69" s="79">
        <f t="shared" si="18"/>
        <v>48978490.009999998</v>
      </c>
      <c r="I69" s="208">
        <f t="shared" si="16"/>
        <v>31.950986997596925</v>
      </c>
      <c r="J69" s="13">
        <f t="shared" si="18"/>
        <v>153292572.81999999</v>
      </c>
      <c r="K69" s="13">
        <f t="shared" si="18"/>
        <v>48978490.009999998</v>
      </c>
      <c r="L69" s="15">
        <f t="shared" si="17"/>
        <v>31.950986997596925</v>
      </c>
    </row>
    <row r="70" spans="1:13" s="2" customFormat="1" ht="55.15" customHeight="1">
      <c r="A70" s="8">
        <v>25010000</v>
      </c>
      <c r="B70" s="5" t="s">
        <v>291</v>
      </c>
      <c r="C70" s="13">
        <f>SUM(C71:C74)</f>
        <v>0</v>
      </c>
      <c r="D70" s="13">
        <f>SUM(D71:D74)</f>
        <v>0</v>
      </c>
      <c r="E70" s="14">
        <f t="shared" si="15"/>
        <v>0</v>
      </c>
      <c r="F70" s="79">
        <f>SUM(F71:F74)</f>
        <v>83852800</v>
      </c>
      <c r="G70" s="79">
        <f>SUM(G71:G74)</f>
        <v>85932116</v>
      </c>
      <c r="H70" s="79">
        <f>SUM(H71:H74)</f>
        <v>21171030.039999999</v>
      </c>
      <c r="I70" s="208">
        <f t="shared" si="16"/>
        <v>24.636923917944717</v>
      </c>
      <c r="J70" s="13">
        <f>SUM(J71:J74)</f>
        <v>85932116</v>
      </c>
      <c r="K70" s="13">
        <f>SUM(K71:K74)</f>
        <v>21171030.039999999</v>
      </c>
      <c r="L70" s="15">
        <f t="shared" si="17"/>
        <v>24.636923917944717</v>
      </c>
    </row>
    <row r="71" spans="1:13" ht="39.6" customHeight="1">
      <c r="A71" s="10">
        <v>25010100</v>
      </c>
      <c r="B71" s="4" t="s">
        <v>292</v>
      </c>
      <c r="C71" s="12"/>
      <c r="D71" s="12"/>
      <c r="E71" s="16">
        <f t="shared" si="15"/>
        <v>0</v>
      </c>
      <c r="F71" s="233">
        <v>57868400</v>
      </c>
      <c r="G71" s="233">
        <v>59908100</v>
      </c>
      <c r="H71" s="233">
        <v>14953811.09</v>
      </c>
      <c r="I71" s="210">
        <f t="shared" si="16"/>
        <v>24.961250799140682</v>
      </c>
      <c r="J71" s="12">
        <f t="shared" ref="J71:K74" si="19">C71+G71</f>
        <v>59908100</v>
      </c>
      <c r="K71" s="12">
        <f t="shared" si="19"/>
        <v>14953811.09</v>
      </c>
      <c r="L71" s="17">
        <f t="shared" si="17"/>
        <v>24.961250799140682</v>
      </c>
    </row>
    <row r="72" spans="1:13" ht="37.9" customHeight="1">
      <c r="A72" s="10">
        <v>25010200</v>
      </c>
      <c r="B72" s="4" t="s">
        <v>337</v>
      </c>
      <c r="C72" s="12"/>
      <c r="D72" s="12"/>
      <c r="E72" s="16">
        <f t="shared" si="15"/>
        <v>0</v>
      </c>
      <c r="F72" s="233">
        <v>21356400</v>
      </c>
      <c r="G72" s="233">
        <v>21394216</v>
      </c>
      <c r="H72" s="233">
        <v>4550330.8099999996</v>
      </c>
      <c r="I72" s="210">
        <f t="shared" si="16"/>
        <v>21.268976671077827</v>
      </c>
      <c r="J72" s="12">
        <f t="shared" si="19"/>
        <v>21394216</v>
      </c>
      <c r="K72" s="12">
        <f t="shared" si="19"/>
        <v>4550330.8099999996</v>
      </c>
      <c r="L72" s="17">
        <f t="shared" si="17"/>
        <v>21.268976671077827</v>
      </c>
    </row>
    <row r="73" spans="1:13" ht="63">
      <c r="A73" s="10">
        <v>25010300</v>
      </c>
      <c r="B73" s="4" t="s">
        <v>338</v>
      </c>
      <c r="C73" s="12"/>
      <c r="D73" s="12"/>
      <c r="E73" s="16">
        <f t="shared" si="15"/>
        <v>0</v>
      </c>
      <c r="F73" s="233">
        <v>4611000</v>
      </c>
      <c r="G73" s="233">
        <v>4611000</v>
      </c>
      <c r="H73" s="233">
        <v>1664773.54</v>
      </c>
      <c r="I73" s="210">
        <f t="shared" si="16"/>
        <v>36.104392539579266</v>
      </c>
      <c r="J73" s="12">
        <f t="shared" si="19"/>
        <v>4611000</v>
      </c>
      <c r="K73" s="12">
        <f t="shared" si="19"/>
        <v>1664773.54</v>
      </c>
      <c r="L73" s="17">
        <f t="shared" si="17"/>
        <v>36.104392539579266</v>
      </c>
    </row>
    <row r="74" spans="1:13" ht="57.6" customHeight="1">
      <c r="A74" s="10">
        <v>25010400</v>
      </c>
      <c r="B74" s="4" t="s">
        <v>339</v>
      </c>
      <c r="C74" s="12"/>
      <c r="D74" s="12"/>
      <c r="E74" s="16">
        <f t="shared" si="15"/>
        <v>0</v>
      </c>
      <c r="F74" s="233">
        <v>17000</v>
      </c>
      <c r="G74" s="233">
        <v>18800</v>
      </c>
      <c r="H74" s="233">
        <v>2114.6</v>
      </c>
      <c r="I74" s="210">
        <f t="shared" si="16"/>
        <v>11.247872340425531</v>
      </c>
      <c r="J74" s="12">
        <f t="shared" si="19"/>
        <v>18800</v>
      </c>
      <c r="K74" s="12">
        <f t="shared" si="19"/>
        <v>2114.6</v>
      </c>
      <c r="L74" s="17">
        <f t="shared" si="17"/>
        <v>11.247872340425531</v>
      </c>
    </row>
    <row r="75" spans="1:13" s="2" customFormat="1" ht="36" customHeight="1">
      <c r="A75" s="8">
        <v>25020000</v>
      </c>
      <c r="B75" s="5" t="s">
        <v>340</v>
      </c>
      <c r="C75" s="13">
        <f>SUM(C76:C77)</f>
        <v>0</v>
      </c>
      <c r="D75" s="13">
        <f>SUM(D76:D77)</f>
        <v>0</v>
      </c>
      <c r="E75" s="14">
        <f t="shared" si="15"/>
        <v>0</v>
      </c>
      <c r="F75" s="79">
        <f>SUM(F76:F77)</f>
        <v>50562900</v>
      </c>
      <c r="G75" s="79">
        <f>SUM(G76:G77)</f>
        <v>67360456.819999993</v>
      </c>
      <c r="H75" s="79">
        <f>SUM(H76:H77)</f>
        <v>27807459.969999999</v>
      </c>
      <c r="I75" s="208">
        <f t="shared" si="16"/>
        <v>41.281578663141858</v>
      </c>
      <c r="J75" s="13">
        <f>SUM(J76:J77)</f>
        <v>67360456.819999993</v>
      </c>
      <c r="K75" s="13">
        <f>SUM(K76:K77)</f>
        <v>27807459.969999999</v>
      </c>
      <c r="L75" s="15">
        <f t="shared" si="17"/>
        <v>41.281578663141858</v>
      </c>
      <c r="M75" s="75"/>
    </row>
    <row r="76" spans="1:13" ht="29.45" customHeight="1">
      <c r="A76" s="10">
        <v>25020100</v>
      </c>
      <c r="B76" s="4" t="s">
        <v>125</v>
      </c>
      <c r="C76" s="12"/>
      <c r="D76" s="12"/>
      <c r="E76" s="16">
        <f t="shared" si="15"/>
        <v>0</v>
      </c>
      <c r="F76" s="233">
        <v>0</v>
      </c>
      <c r="G76" s="233">
        <v>16387468.32</v>
      </c>
      <c r="H76" s="233">
        <v>14658231.99</v>
      </c>
      <c r="I76" s="210">
        <f t="shared" si="16"/>
        <v>89.447812827259213</v>
      </c>
      <c r="J76" s="12">
        <f>C76+G76</f>
        <v>16387468.32</v>
      </c>
      <c r="K76" s="12">
        <f>D76+H76</f>
        <v>14658231.99</v>
      </c>
      <c r="L76" s="17">
        <f t="shared" si="17"/>
        <v>89.447812827259213</v>
      </c>
    </row>
    <row r="77" spans="1:13" ht="111" customHeight="1">
      <c r="A77" s="10">
        <v>25020200</v>
      </c>
      <c r="B77" s="4" t="s">
        <v>126</v>
      </c>
      <c r="C77" s="12"/>
      <c r="D77" s="12"/>
      <c r="E77" s="16">
        <f t="shared" si="15"/>
        <v>0</v>
      </c>
      <c r="F77" s="233">
        <v>50562900</v>
      </c>
      <c r="G77" s="233">
        <v>50972988.5</v>
      </c>
      <c r="H77" s="233">
        <v>13149227.98</v>
      </c>
      <c r="I77" s="210">
        <f t="shared" si="16"/>
        <v>25.79646272849001</v>
      </c>
      <c r="J77" s="12">
        <f>C77+G77</f>
        <v>50972988.5</v>
      </c>
      <c r="K77" s="12">
        <f>D77+H77</f>
        <v>13149227.98</v>
      </c>
      <c r="L77" s="17">
        <f t="shared" si="17"/>
        <v>25.79646272849001</v>
      </c>
    </row>
    <row r="78" spans="1:13" ht="34.5" customHeight="1">
      <c r="A78" s="8">
        <v>30000000</v>
      </c>
      <c r="B78" s="174" t="s">
        <v>486</v>
      </c>
      <c r="C78" s="13">
        <f>C79</f>
        <v>0</v>
      </c>
      <c r="D78" s="13">
        <f>D79</f>
        <v>0</v>
      </c>
      <c r="E78" s="14">
        <f t="shared" si="15"/>
        <v>0</v>
      </c>
      <c r="F78" s="79">
        <f t="shared" ref="F78:H79" si="20">F79</f>
        <v>25414200</v>
      </c>
      <c r="G78" s="79">
        <f t="shared" si="20"/>
        <v>25414200</v>
      </c>
      <c r="H78" s="79">
        <f t="shared" si="20"/>
        <v>25414201.800000001</v>
      </c>
      <c r="I78" s="208">
        <f t="shared" si="16"/>
        <v>100.00000708265458</v>
      </c>
      <c r="J78" s="79">
        <f>J79</f>
        <v>25414200</v>
      </c>
      <c r="K78" s="79">
        <f>K79</f>
        <v>25414201.800000001</v>
      </c>
      <c r="L78" s="15">
        <f t="shared" si="17"/>
        <v>100.00000708265458</v>
      </c>
    </row>
    <row r="79" spans="1:13" ht="34.5" customHeight="1">
      <c r="A79" s="8">
        <v>31000000</v>
      </c>
      <c r="B79" s="174" t="s">
        <v>487</v>
      </c>
      <c r="C79" s="13">
        <f>C80</f>
        <v>0</v>
      </c>
      <c r="D79" s="13">
        <f>D80</f>
        <v>0</v>
      </c>
      <c r="E79" s="14">
        <f t="shared" si="15"/>
        <v>0</v>
      </c>
      <c r="F79" s="79">
        <f t="shared" si="20"/>
        <v>25414200</v>
      </c>
      <c r="G79" s="79">
        <f t="shared" si="20"/>
        <v>25414200</v>
      </c>
      <c r="H79" s="79">
        <f t="shared" si="20"/>
        <v>25414201.800000001</v>
      </c>
      <c r="I79" s="208">
        <f t="shared" si="16"/>
        <v>100.00000708265458</v>
      </c>
      <c r="J79" s="13">
        <f>C79+G79</f>
        <v>25414200</v>
      </c>
      <c r="K79" s="13">
        <f>D79+H79</f>
        <v>25414201.800000001</v>
      </c>
      <c r="L79" s="15">
        <f t="shared" si="17"/>
        <v>100.00000708265458</v>
      </c>
    </row>
    <row r="80" spans="1:13" ht="47.25">
      <c r="A80" s="10">
        <v>31030000</v>
      </c>
      <c r="B80" s="173" t="s">
        <v>488</v>
      </c>
      <c r="C80" s="12"/>
      <c r="D80" s="12"/>
      <c r="E80" s="16">
        <f t="shared" si="15"/>
        <v>0</v>
      </c>
      <c r="F80" s="233">
        <v>25414200</v>
      </c>
      <c r="G80" s="233">
        <v>25414200</v>
      </c>
      <c r="H80" s="233">
        <v>25414201.800000001</v>
      </c>
      <c r="I80" s="210">
        <f t="shared" si="16"/>
        <v>100.00000708265458</v>
      </c>
      <c r="J80" s="12">
        <f>C80+G80</f>
        <v>25414200</v>
      </c>
      <c r="K80" s="12">
        <f>D80+H80</f>
        <v>25414201.800000001</v>
      </c>
      <c r="L80" s="17">
        <f t="shared" si="17"/>
        <v>100.00000708265458</v>
      </c>
    </row>
    <row r="81" spans="1:13" s="2" customFormat="1" ht="15.75">
      <c r="A81" s="8"/>
      <c r="B81" s="6" t="s">
        <v>98</v>
      </c>
      <c r="C81" s="13">
        <f>C11+C43+C78</f>
        <v>2325223100</v>
      </c>
      <c r="D81" s="13">
        <f>D11+D43+D78</f>
        <v>575963070.82000005</v>
      </c>
      <c r="E81" s="14">
        <f t="shared" si="15"/>
        <v>24.770228320026582</v>
      </c>
      <c r="F81" s="79">
        <f>F11+F43+F78</f>
        <v>168258100</v>
      </c>
      <c r="G81" s="79">
        <f>G11+G43+G78</f>
        <v>187134972.81999999</v>
      </c>
      <c r="H81" s="79">
        <f>H11+H43+H78</f>
        <v>79191723.560000002</v>
      </c>
      <c r="I81" s="208">
        <f t="shared" si="16"/>
        <v>42.317971016658845</v>
      </c>
      <c r="J81" s="13">
        <f>J11+J43+J78</f>
        <v>2512358072.8200002</v>
      </c>
      <c r="K81" s="13">
        <f>K11+K43+K78</f>
        <v>655154794.38000011</v>
      </c>
      <c r="L81" s="15">
        <f t="shared" si="17"/>
        <v>26.077285776570079</v>
      </c>
    </row>
    <row r="82" spans="1:13" s="2" customFormat="1" ht="22.9" customHeight="1">
      <c r="A82" s="8">
        <v>40000000</v>
      </c>
      <c r="B82" s="5" t="s">
        <v>127</v>
      </c>
      <c r="C82" s="9">
        <f>C83</f>
        <v>560334554</v>
      </c>
      <c r="D82" s="9">
        <f t="shared" ref="D82:K82" si="21">D83</f>
        <v>160266343.16</v>
      </c>
      <c r="E82" s="14">
        <f t="shared" si="15"/>
        <v>28.601902562660808</v>
      </c>
      <c r="F82" s="168">
        <f t="shared" si="21"/>
        <v>47000000</v>
      </c>
      <c r="G82" s="168">
        <f t="shared" si="21"/>
        <v>47000000</v>
      </c>
      <c r="H82" s="168">
        <f t="shared" si="21"/>
        <v>17000000</v>
      </c>
      <c r="I82" s="208">
        <f t="shared" si="16"/>
        <v>36.170212765957451</v>
      </c>
      <c r="J82" s="9">
        <f t="shared" si="21"/>
        <v>607334554</v>
      </c>
      <c r="K82" s="9">
        <f t="shared" si="21"/>
        <v>177266343.16</v>
      </c>
      <c r="L82" s="15">
        <f t="shared" si="17"/>
        <v>29.187593887503393</v>
      </c>
    </row>
    <row r="83" spans="1:13" s="2" customFormat="1" ht="24" customHeight="1">
      <c r="A83" s="8">
        <v>41000000</v>
      </c>
      <c r="B83" s="5" t="s">
        <v>128</v>
      </c>
      <c r="C83" s="9">
        <f>C84+C88+C96</f>
        <v>560334554</v>
      </c>
      <c r="D83" s="9">
        <f>D84+D88+D96</f>
        <v>160266343.16</v>
      </c>
      <c r="E83" s="14">
        <f t="shared" si="15"/>
        <v>28.601902562660808</v>
      </c>
      <c r="F83" s="168">
        <f>F84+F88+F96</f>
        <v>47000000</v>
      </c>
      <c r="G83" s="168">
        <f>G84+G88+G96</f>
        <v>47000000</v>
      </c>
      <c r="H83" s="168">
        <f>H84+H88+H96</f>
        <v>17000000</v>
      </c>
      <c r="I83" s="208">
        <f t="shared" si="16"/>
        <v>36.170212765957451</v>
      </c>
      <c r="J83" s="9">
        <f>J84+J88+J96</f>
        <v>607334554</v>
      </c>
      <c r="K83" s="9">
        <f>K84+K88+K96</f>
        <v>177266343.16</v>
      </c>
      <c r="L83" s="15">
        <f t="shared" si="17"/>
        <v>29.187593887503393</v>
      </c>
    </row>
    <row r="84" spans="1:13" s="2" customFormat="1" ht="31.5">
      <c r="A84" s="8">
        <v>41020000</v>
      </c>
      <c r="B84" s="5" t="s">
        <v>129</v>
      </c>
      <c r="C84" s="9">
        <f>SUM(C85:C87)</f>
        <v>302169200</v>
      </c>
      <c r="D84" s="9">
        <f>SUM(D85:D87)</f>
        <v>75542400</v>
      </c>
      <c r="E84" s="14">
        <f t="shared" si="15"/>
        <v>25.000033094041353</v>
      </c>
      <c r="F84" s="168">
        <f>SUM(F85:F87)</f>
        <v>0</v>
      </c>
      <c r="G84" s="168">
        <f>SUM(G85:G87)</f>
        <v>0</v>
      </c>
      <c r="H84" s="168">
        <f>SUM(H85:H87)</f>
        <v>0</v>
      </c>
      <c r="I84" s="208">
        <f t="shared" si="16"/>
        <v>0</v>
      </c>
      <c r="J84" s="9">
        <f>SUM(J85:J87)</f>
        <v>302169200</v>
      </c>
      <c r="K84" s="9">
        <f>SUM(K85:K87)</f>
        <v>75542400</v>
      </c>
      <c r="L84" s="15">
        <f t="shared" si="17"/>
        <v>25.000033094041353</v>
      </c>
    </row>
    <row r="85" spans="1:13" ht="15.75">
      <c r="A85" s="130" t="s">
        <v>358</v>
      </c>
      <c r="B85" s="126" t="s">
        <v>130</v>
      </c>
      <c r="C85" s="233">
        <v>123246700</v>
      </c>
      <c r="D85" s="233">
        <v>30811800</v>
      </c>
      <c r="E85" s="16">
        <f t="shared" si="15"/>
        <v>25.000101422593872</v>
      </c>
      <c r="F85" s="80"/>
      <c r="G85" s="80"/>
      <c r="H85" s="80"/>
      <c r="I85" s="210">
        <f t="shared" si="16"/>
        <v>0</v>
      </c>
      <c r="J85" s="12">
        <f t="shared" ref="J85:K87" si="22">C85+G85</f>
        <v>123246700</v>
      </c>
      <c r="K85" s="12">
        <f t="shared" si="22"/>
        <v>30811800</v>
      </c>
      <c r="L85" s="17">
        <f t="shared" si="17"/>
        <v>25.000101422593872</v>
      </c>
      <c r="M85" s="56"/>
    </row>
    <row r="86" spans="1:13" ht="69.599999999999994" customHeight="1">
      <c r="A86" s="147" t="s">
        <v>359</v>
      </c>
      <c r="B86" s="138" t="s">
        <v>131</v>
      </c>
      <c r="C86" s="233">
        <v>135142900</v>
      </c>
      <c r="D86" s="233">
        <v>33785700</v>
      </c>
      <c r="E86" s="16">
        <f t="shared" si="15"/>
        <v>24.999981501062948</v>
      </c>
      <c r="F86" s="80"/>
      <c r="G86" s="80"/>
      <c r="H86" s="80"/>
      <c r="I86" s="210">
        <f t="shared" si="16"/>
        <v>0</v>
      </c>
      <c r="J86" s="12">
        <f t="shared" si="22"/>
        <v>135142900</v>
      </c>
      <c r="K86" s="12">
        <f t="shared" si="22"/>
        <v>33785700</v>
      </c>
      <c r="L86" s="17">
        <f t="shared" si="17"/>
        <v>24.999981501062948</v>
      </c>
    </row>
    <row r="87" spans="1:13" ht="132" customHeight="1">
      <c r="A87" s="130">
        <v>41021400</v>
      </c>
      <c r="B87" s="126" t="s">
        <v>595</v>
      </c>
      <c r="C87" s="233">
        <v>43779600</v>
      </c>
      <c r="D87" s="233">
        <v>10944900</v>
      </c>
      <c r="E87" s="16">
        <f t="shared" si="15"/>
        <v>25</v>
      </c>
      <c r="F87" s="80"/>
      <c r="G87" s="80"/>
      <c r="H87" s="80"/>
      <c r="I87" s="210"/>
      <c r="J87" s="12">
        <f t="shared" si="22"/>
        <v>43779600</v>
      </c>
      <c r="K87" s="12">
        <f t="shared" si="22"/>
        <v>10944900</v>
      </c>
      <c r="L87" s="17">
        <f t="shared" si="17"/>
        <v>25</v>
      </c>
    </row>
    <row r="88" spans="1:13" s="2" customFormat="1" ht="37.15" customHeight="1">
      <c r="A88" s="8">
        <v>41030000</v>
      </c>
      <c r="B88" s="5" t="s">
        <v>132</v>
      </c>
      <c r="C88" s="9">
        <f>SUM(C89:C95)</f>
        <v>252341400</v>
      </c>
      <c r="D88" s="9">
        <f>SUM(D89:D95)</f>
        <v>84252045</v>
      </c>
      <c r="E88" s="14">
        <f t="shared" si="15"/>
        <v>33.38811823981321</v>
      </c>
      <c r="F88" s="9">
        <f>SUM(F89:F95)</f>
        <v>3000000</v>
      </c>
      <c r="G88" s="9">
        <f>SUM(G89:G95)</f>
        <v>3000000</v>
      </c>
      <c r="H88" s="9">
        <f>SUM(H89:H95)</f>
        <v>0</v>
      </c>
      <c r="I88" s="208">
        <f t="shared" si="16"/>
        <v>0</v>
      </c>
      <c r="J88" s="9">
        <f>SUM(J89:J95)</f>
        <v>255341400</v>
      </c>
      <c r="K88" s="9">
        <f>SUM(K89:K95)</f>
        <v>84252045</v>
      </c>
      <c r="L88" s="15">
        <f t="shared" si="17"/>
        <v>32.995842037366444</v>
      </c>
    </row>
    <row r="89" spans="1:13" s="2" customFormat="1" ht="47.25">
      <c r="A89" s="10">
        <v>41031100</v>
      </c>
      <c r="B89" s="202" t="s">
        <v>582</v>
      </c>
      <c r="C89" s="233">
        <v>476900</v>
      </c>
      <c r="D89" s="233">
        <v>286200</v>
      </c>
      <c r="E89" s="16">
        <f t="shared" si="15"/>
        <v>60.012581253931643</v>
      </c>
      <c r="F89" s="167"/>
      <c r="G89" s="167"/>
      <c r="H89" s="167"/>
      <c r="I89" s="210"/>
      <c r="J89" s="12">
        <f t="shared" ref="J89:K95" si="23">C89+G89</f>
        <v>476900</v>
      </c>
      <c r="K89" s="12">
        <f t="shared" si="23"/>
        <v>286200</v>
      </c>
      <c r="L89" s="17">
        <f>IF(J89=0,0,K89/J89*100)</f>
        <v>60.012581253931643</v>
      </c>
    </row>
    <row r="90" spans="1:13" s="2" customFormat="1" ht="110.25">
      <c r="A90" s="10">
        <v>41032300</v>
      </c>
      <c r="B90" s="202" t="s">
        <v>596</v>
      </c>
      <c r="C90" s="233">
        <v>0</v>
      </c>
      <c r="D90" s="233">
        <v>4900245</v>
      </c>
      <c r="E90" s="16">
        <f t="shared" si="15"/>
        <v>0</v>
      </c>
      <c r="F90" s="167"/>
      <c r="G90" s="167"/>
      <c r="H90" s="167"/>
      <c r="I90" s="210"/>
      <c r="J90" s="12">
        <f t="shared" si="23"/>
        <v>0</v>
      </c>
      <c r="K90" s="12">
        <f t="shared" si="23"/>
        <v>4900245</v>
      </c>
      <c r="L90" s="17">
        <f>IF(J90=0,0,K90/J90*100)</f>
        <v>0</v>
      </c>
    </row>
    <row r="91" spans="1:13" ht="52.9" customHeight="1">
      <c r="A91" s="130" t="s">
        <v>389</v>
      </c>
      <c r="B91" s="202" t="s">
        <v>509</v>
      </c>
      <c r="C91" s="233">
        <v>25394800</v>
      </c>
      <c r="D91" s="233">
        <v>6413400</v>
      </c>
      <c r="E91" s="16">
        <f t="shared" si="15"/>
        <v>25.254776568431332</v>
      </c>
      <c r="F91" s="80"/>
      <c r="G91" s="80"/>
      <c r="H91" s="80"/>
      <c r="I91" s="210">
        <f t="shared" si="16"/>
        <v>0</v>
      </c>
      <c r="J91" s="12">
        <f t="shared" si="23"/>
        <v>25394800</v>
      </c>
      <c r="K91" s="12">
        <f t="shared" si="23"/>
        <v>6413400</v>
      </c>
      <c r="L91" s="17">
        <f>IF(J91=0,0,K91/J91*100)</f>
        <v>25.254776568431332</v>
      </c>
    </row>
    <row r="92" spans="1:13" ht="58.9" customHeight="1">
      <c r="A92" s="130" t="s">
        <v>390</v>
      </c>
      <c r="B92" s="202" t="s">
        <v>86</v>
      </c>
      <c r="C92" s="233">
        <v>174785000</v>
      </c>
      <c r="D92" s="233">
        <v>59986200</v>
      </c>
      <c r="E92" s="16">
        <f t="shared" si="15"/>
        <v>34.31999313442229</v>
      </c>
      <c r="F92" s="80"/>
      <c r="G92" s="80"/>
      <c r="H92" s="80"/>
      <c r="I92" s="210">
        <f t="shared" si="16"/>
        <v>0</v>
      </c>
      <c r="J92" s="12">
        <f t="shared" si="23"/>
        <v>174785000</v>
      </c>
      <c r="K92" s="12">
        <f t="shared" si="23"/>
        <v>59986200</v>
      </c>
      <c r="L92" s="17">
        <f>IF(J92=0,0,K92/J92*100)</f>
        <v>34.31999313442229</v>
      </c>
    </row>
    <row r="93" spans="1:13" ht="120.6" customHeight="1">
      <c r="A93" s="94">
        <v>41035800</v>
      </c>
      <c r="B93" s="202" t="s">
        <v>484</v>
      </c>
      <c r="C93" s="233">
        <v>45334200</v>
      </c>
      <c r="D93" s="233">
        <v>9490800</v>
      </c>
      <c r="E93" s="16">
        <f t="shared" si="15"/>
        <v>20.93518800375875</v>
      </c>
      <c r="F93" s="80"/>
      <c r="G93" s="80"/>
      <c r="H93" s="80"/>
      <c r="I93" s="210">
        <f t="shared" si="16"/>
        <v>0</v>
      </c>
      <c r="J93" s="12">
        <f t="shared" si="23"/>
        <v>45334200</v>
      </c>
      <c r="K93" s="12">
        <f t="shared" si="23"/>
        <v>9490800</v>
      </c>
      <c r="L93" s="17">
        <f t="shared" ref="L93:L99" si="24">IF(J93=0,0,K93/J93*100)</f>
        <v>20.93518800375875</v>
      </c>
    </row>
    <row r="94" spans="1:13" ht="63">
      <c r="A94" s="94">
        <v>41036300</v>
      </c>
      <c r="B94" s="202" t="s">
        <v>510</v>
      </c>
      <c r="C94" s="233">
        <v>6350500</v>
      </c>
      <c r="D94" s="233">
        <v>3175200</v>
      </c>
      <c r="E94" s="16">
        <f t="shared" si="15"/>
        <v>49.99921266042044</v>
      </c>
      <c r="F94" s="80"/>
      <c r="G94" s="80"/>
      <c r="H94" s="80"/>
      <c r="I94" s="210">
        <f t="shared" si="16"/>
        <v>0</v>
      </c>
      <c r="J94" s="12">
        <f t="shared" si="23"/>
        <v>6350500</v>
      </c>
      <c r="K94" s="12">
        <f t="shared" si="23"/>
        <v>3175200</v>
      </c>
      <c r="L94" s="17">
        <f>IF(J94=0,0,K94/J94*100)</f>
        <v>49.99921266042044</v>
      </c>
    </row>
    <row r="95" spans="1:13" ht="47.25">
      <c r="A95" s="94">
        <v>41038800</v>
      </c>
      <c r="B95" s="202" t="s">
        <v>583</v>
      </c>
      <c r="C95" s="233"/>
      <c r="D95" s="233"/>
      <c r="E95" s="16"/>
      <c r="F95" s="80">
        <v>3000000</v>
      </c>
      <c r="G95" s="80">
        <v>3000000</v>
      </c>
      <c r="H95" s="80"/>
      <c r="I95" s="210">
        <f t="shared" si="16"/>
        <v>0</v>
      </c>
      <c r="J95" s="12">
        <f t="shared" si="23"/>
        <v>3000000</v>
      </c>
      <c r="K95" s="12">
        <f t="shared" si="23"/>
        <v>0</v>
      </c>
      <c r="L95" s="17">
        <f>IF(J95=0,0,K95/J95*100)</f>
        <v>0</v>
      </c>
    </row>
    <row r="96" spans="1:13" ht="31.5">
      <c r="A96" s="8">
        <v>41050000</v>
      </c>
      <c r="B96" s="5" t="s">
        <v>88</v>
      </c>
      <c r="C96" s="9">
        <f>C97+C98</f>
        <v>5823954</v>
      </c>
      <c r="D96" s="9">
        <f>D97+D98</f>
        <v>471898.16</v>
      </c>
      <c r="E96" s="14">
        <f t="shared" si="15"/>
        <v>8.1027109760825731</v>
      </c>
      <c r="F96" s="9">
        <f>F97+F98</f>
        <v>44000000</v>
      </c>
      <c r="G96" s="9">
        <f>G97+G98</f>
        <v>44000000</v>
      </c>
      <c r="H96" s="9">
        <f>H97+H98</f>
        <v>17000000</v>
      </c>
      <c r="I96" s="208">
        <f t="shared" si="16"/>
        <v>38.636363636363633</v>
      </c>
      <c r="J96" s="9">
        <f>J97+J98</f>
        <v>49823954</v>
      </c>
      <c r="K96" s="9">
        <f>K97+K98</f>
        <v>17471898.16</v>
      </c>
      <c r="L96" s="17">
        <f t="shared" si="24"/>
        <v>35.067265355937025</v>
      </c>
    </row>
    <row r="97" spans="1:12" ht="56.45" customHeight="1">
      <c r="A97" s="10">
        <v>41053400</v>
      </c>
      <c r="B97" s="251" t="s">
        <v>597</v>
      </c>
      <c r="C97" s="11"/>
      <c r="D97" s="11"/>
      <c r="E97" s="16">
        <f t="shared" si="15"/>
        <v>0</v>
      </c>
      <c r="F97" s="233">
        <v>44000000</v>
      </c>
      <c r="G97" s="233">
        <v>44000000</v>
      </c>
      <c r="H97" s="233">
        <v>17000000</v>
      </c>
      <c r="I97" s="210">
        <f t="shared" si="16"/>
        <v>38.636363636363633</v>
      </c>
      <c r="J97" s="12">
        <f>C97+G97</f>
        <v>44000000</v>
      </c>
      <c r="K97" s="12">
        <f>D97+H97</f>
        <v>17000000</v>
      </c>
      <c r="L97" s="17">
        <f t="shared" si="24"/>
        <v>38.636363636363633</v>
      </c>
    </row>
    <row r="98" spans="1:12" ht="28.9" customHeight="1">
      <c r="A98" s="130" t="s">
        <v>392</v>
      </c>
      <c r="B98" s="126" t="s">
        <v>89</v>
      </c>
      <c r="C98" s="233">
        <v>5823954</v>
      </c>
      <c r="D98" s="233">
        <v>471898.16</v>
      </c>
      <c r="E98" s="16">
        <f t="shared" si="15"/>
        <v>8.1027109760825731</v>
      </c>
      <c r="F98" s="77"/>
      <c r="G98" s="77"/>
      <c r="H98" s="77"/>
      <c r="I98" s="210">
        <f t="shared" si="16"/>
        <v>0</v>
      </c>
      <c r="J98" s="12">
        <f>C98+G98</f>
        <v>5823954</v>
      </c>
      <c r="K98" s="12">
        <f>D98+H98</f>
        <v>471898.16</v>
      </c>
      <c r="L98" s="17">
        <f t="shared" si="24"/>
        <v>8.1027109760825731</v>
      </c>
    </row>
    <row r="99" spans="1:12" s="2" customFormat="1" ht="21.6" customHeight="1">
      <c r="A99" s="316" t="s">
        <v>90</v>
      </c>
      <c r="B99" s="316"/>
      <c r="C99" s="13">
        <f>C81+C82</f>
        <v>2885557654</v>
      </c>
      <c r="D99" s="13">
        <f t="shared" ref="D99:K99" si="25">D81+D82</f>
        <v>736229413.98000002</v>
      </c>
      <c r="E99" s="14">
        <f t="shared" si="15"/>
        <v>25.514285356919785</v>
      </c>
      <c r="F99" s="79">
        <f t="shared" si="25"/>
        <v>215258100</v>
      </c>
      <c r="G99" s="79">
        <f t="shared" si="25"/>
        <v>234134972.81999999</v>
      </c>
      <c r="H99" s="79">
        <f t="shared" si="25"/>
        <v>96191723.560000002</v>
      </c>
      <c r="I99" s="208">
        <f t="shared" si="16"/>
        <v>41.083876706429066</v>
      </c>
      <c r="J99" s="13">
        <f t="shared" si="25"/>
        <v>3119692626.8200002</v>
      </c>
      <c r="K99" s="13">
        <f t="shared" si="25"/>
        <v>832421137.54000008</v>
      </c>
      <c r="L99" s="15">
        <f t="shared" si="24"/>
        <v>26.682793374695791</v>
      </c>
    </row>
    <row r="100" spans="1:12">
      <c r="F100" s="56"/>
      <c r="J100" s="56"/>
      <c r="K100" s="56"/>
    </row>
    <row r="101" spans="1:12">
      <c r="G101" s="56"/>
      <c r="J101" s="56"/>
      <c r="K101" s="56"/>
    </row>
    <row r="102" spans="1:12">
      <c r="B102" s="197"/>
      <c r="C102" s="198"/>
      <c r="D102" s="198"/>
      <c r="E102" s="198"/>
      <c r="F102" s="199"/>
      <c r="G102" s="199"/>
      <c r="H102" s="198"/>
      <c r="I102" s="198"/>
      <c r="J102" s="199"/>
      <c r="K102" s="199"/>
    </row>
    <row r="103" spans="1:12" ht="18.75">
      <c r="B103" s="175"/>
      <c r="C103" s="198"/>
      <c r="D103" s="200"/>
      <c r="E103" s="200"/>
      <c r="F103" s="198"/>
      <c r="G103" s="198"/>
      <c r="H103" s="199"/>
      <c r="I103" s="198"/>
      <c r="J103" s="315"/>
      <c r="K103" s="315"/>
    </row>
  </sheetData>
  <customSheetViews>
    <customSheetView guid="{85DC9BB0-28A9-4114-8FF0-A0FEF2049BAC}" zeroValues="0">
      <pane xSplit="2" ySplit="6" topLeftCell="C109" activePane="bottomRight" state="frozen"/>
      <selection pane="bottomRight" activeCell="D111" sqref="D111"/>
      <pageMargins left="0.19685039370078741" right="0.23622047244094491" top="0.78740157480314965" bottom="0.23622047244094491" header="0" footer="0"/>
      <pageSetup paperSize="9" scale="72" orientation="landscape" r:id="rId1"/>
      <headerFooter alignWithMargins="0">
        <oddFooter>&amp;R&amp;P</oddFooter>
      </headerFooter>
    </customSheetView>
  </customSheetViews>
  <mergeCells count="19">
    <mergeCell ref="J103:K103"/>
    <mergeCell ref="L9:L10"/>
    <mergeCell ref="A99:B99"/>
    <mergeCell ref="A8:A10"/>
    <mergeCell ref="B8:B10"/>
    <mergeCell ref="C8:E8"/>
    <mergeCell ref="F8:I8"/>
    <mergeCell ref="H9:H10"/>
    <mergeCell ref="I9:I10"/>
    <mergeCell ref="A5:L5"/>
    <mergeCell ref="A6:L6"/>
    <mergeCell ref="J8:L8"/>
    <mergeCell ref="C9:C10"/>
    <mergeCell ref="D9:D10"/>
    <mergeCell ref="E9:E10"/>
    <mergeCell ref="F9:F10"/>
    <mergeCell ref="G9:G10"/>
    <mergeCell ref="J9:J10"/>
    <mergeCell ref="K9:K10"/>
  </mergeCells>
  <phoneticPr fontId="0" type="noConversion"/>
  <conditionalFormatting sqref="B78:B80 B89:B95">
    <cfRule type="expression" dxfId="123" priority="60" stopIfTrue="1">
      <formula>A78=1</formula>
    </cfRule>
  </conditionalFormatting>
  <conditionalFormatting sqref="F40:G42">
    <cfRule type="expression" dxfId="122" priority="56" stopIfTrue="1">
      <formula>C40=1</formula>
    </cfRule>
  </conditionalFormatting>
  <conditionalFormatting sqref="B37">
    <cfRule type="expression" dxfId="121" priority="45" stopIfTrue="1">
      <formula>A37=1</formula>
    </cfRule>
  </conditionalFormatting>
  <conditionalFormatting sqref="C98 C50:C58 C89:C95 C21:C28">
    <cfRule type="expression" dxfId="120" priority="33" stopIfTrue="1">
      <formula>XFD21=1</formula>
    </cfRule>
  </conditionalFormatting>
  <conditionalFormatting sqref="D98 D50:D58 D89:D95">
    <cfRule type="expression" dxfId="119" priority="34" stopIfTrue="1">
      <formula>XFD50=1</formula>
    </cfRule>
  </conditionalFormatting>
  <conditionalFormatting sqref="H40:H42">
    <cfRule type="expression" dxfId="118" priority="32" stopIfTrue="1">
      <formula>C40=1</formula>
    </cfRule>
  </conditionalFormatting>
  <conditionalFormatting sqref="H65:H66">
    <cfRule type="expression" dxfId="117" priority="31" stopIfTrue="1">
      <formula>C65=1</formula>
    </cfRule>
  </conditionalFormatting>
  <conditionalFormatting sqref="F71:F74">
    <cfRule type="expression" dxfId="116" priority="28" stopIfTrue="1">
      <formula>C71=1</formula>
    </cfRule>
  </conditionalFormatting>
  <conditionalFormatting sqref="G71:G74">
    <cfRule type="expression" dxfId="115" priority="29" stopIfTrue="1">
      <formula>C71=1</formula>
    </cfRule>
  </conditionalFormatting>
  <conditionalFormatting sqref="H71:H74">
    <cfRule type="expression" dxfId="114" priority="30" stopIfTrue="1">
      <formula>C71=1</formula>
    </cfRule>
  </conditionalFormatting>
  <conditionalFormatting sqref="F76:F77">
    <cfRule type="expression" dxfId="113" priority="25" stopIfTrue="1">
      <formula>C76=1</formula>
    </cfRule>
  </conditionalFormatting>
  <conditionalFormatting sqref="G76:G77">
    <cfRule type="expression" dxfId="112" priority="26" stopIfTrue="1">
      <formula>C76=1</formula>
    </cfRule>
  </conditionalFormatting>
  <conditionalFormatting sqref="H76:H77">
    <cfRule type="expression" dxfId="111" priority="27" stopIfTrue="1">
      <formula>C76=1</formula>
    </cfRule>
  </conditionalFormatting>
  <conditionalFormatting sqref="F80:G80">
    <cfRule type="expression" dxfId="110" priority="22" stopIfTrue="1">
      <formula>C80=1</formula>
    </cfRule>
  </conditionalFormatting>
  <conditionalFormatting sqref="H80">
    <cfRule type="expression" dxfId="109" priority="24" stopIfTrue="1">
      <formula>C80=1</formula>
    </cfRule>
  </conditionalFormatting>
  <conditionalFormatting sqref="C14:C19">
    <cfRule type="expression" dxfId="108" priority="18" stopIfTrue="1">
      <formula>XFD14=1</formula>
    </cfRule>
  </conditionalFormatting>
  <conditionalFormatting sqref="D14:D19">
    <cfRule type="expression" dxfId="107" priority="19" stopIfTrue="1">
      <formula>XFD14=1</formula>
    </cfRule>
  </conditionalFormatting>
  <conditionalFormatting sqref="D21:D28">
    <cfRule type="expression" dxfId="106" priority="17" stopIfTrue="1">
      <formula>XFD21=1</formula>
    </cfRule>
  </conditionalFormatting>
  <conditionalFormatting sqref="C31:C33">
    <cfRule type="expression" dxfId="105" priority="14" stopIfTrue="1">
      <formula>XFD31=1</formula>
    </cfRule>
  </conditionalFormatting>
  <conditionalFormatting sqref="D31:D33">
    <cfRule type="expression" dxfId="104" priority="15" stopIfTrue="1">
      <formula>XFD31=1</formula>
    </cfRule>
  </conditionalFormatting>
  <conditionalFormatting sqref="C35:C37">
    <cfRule type="expression" dxfId="103" priority="12" stopIfTrue="1">
      <formula>XFD35=1</formula>
    </cfRule>
  </conditionalFormatting>
  <conditionalFormatting sqref="D35:D37">
    <cfRule type="expression" dxfId="102" priority="13" stopIfTrue="1">
      <formula>XFD35=1</formula>
    </cfRule>
  </conditionalFormatting>
  <conditionalFormatting sqref="C85:C87">
    <cfRule type="expression" dxfId="101" priority="8" stopIfTrue="1">
      <formula>XFD85=1</formula>
    </cfRule>
  </conditionalFormatting>
  <conditionalFormatting sqref="D85:D87">
    <cfRule type="expression" dxfId="100" priority="9" stopIfTrue="1">
      <formula>XFD85=1</formula>
    </cfRule>
  </conditionalFormatting>
  <pageMargins left="0.19685039370078741" right="0.23622047244094491" top="0.78740157480314965" bottom="0.23622047244094491" header="0" footer="0"/>
  <pageSetup paperSize="9" scale="70" orientation="landscape" r:id="rId2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47A7D-15DB-4AB3-AEB4-FD0D9A14BD92}">
  <sheetPr codeName="Лист2"/>
  <dimension ref="A1:M189"/>
  <sheetViews>
    <sheetView showZeros="0" zoomScale="85" zoomScaleNormal="85" workbookViewId="0">
      <pane xSplit="2" ySplit="9" topLeftCell="C183" activePane="bottomRight" state="frozen"/>
      <selection pane="topRight" activeCell="C1" sqref="C1"/>
      <selection pane="bottomLeft" activeCell="A10" sqref="A10"/>
      <selection pane="bottomRight" activeCell="D189" sqref="D189"/>
    </sheetView>
  </sheetViews>
  <sheetFormatPr defaultColWidth="11.5703125" defaultRowHeight="12.75"/>
  <cols>
    <col min="1" max="1" width="11.42578125" style="71" customWidth="1"/>
    <col min="2" max="2" width="46.28515625" style="22" customWidth="1"/>
    <col min="3" max="3" width="17.7109375" style="18" customWidth="1"/>
    <col min="4" max="4" width="18.7109375" style="18" customWidth="1"/>
    <col min="5" max="5" width="12.28515625" style="18" customWidth="1"/>
    <col min="6" max="6" width="19.5703125" style="18" customWidth="1"/>
    <col min="7" max="7" width="18" style="18" customWidth="1"/>
    <col min="8" max="8" width="16.85546875" style="18" customWidth="1"/>
    <col min="9" max="9" width="15" style="18" customWidth="1"/>
    <col min="10" max="10" width="17.7109375" style="18" customWidth="1"/>
    <col min="11" max="11" width="18.5703125" style="18" customWidth="1"/>
    <col min="12" max="12" width="9.140625" style="18" customWidth="1"/>
    <col min="13" max="13" width="14.140625" style="18" bestFit="1" customWidth="1"/>
    <col min="14" max="16384" width="11.5703125" style="18"/>
  </cols>
  <sheetData>
    <row r="1" spans="1:12" ht="15.75">
      <c r="K1" s="196"/>
    </row>
    <row r="2" spans="1:12" ht="15.75">
      <c r="K2" s="196"/>
    </row>
    <row r="3" spans="1:12" ht="15.75">
      <c r="K3" s="196"/>
    </row>
    <row r="4" spans="1:12" ht="20.45" customHeight="1">
      <c r="A4" s="320" t="s">
        <v>361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</row>
    <row r="5" spans="1:12" ht="19.899999999999999" customHeight="1">
      <c r="A5" s="321" t="s">
        <v>591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</row>
    <row r="6" spans="1:12">
      <c r="A6" s="19"/>
      <c r="B6" s="20"/>
      <c r="C6" s="3"/>
      <c r="D6" s="3"/>
      <c r="E6" s="3"/>
      <c r="F6" s="135"/>
      <c r="G6" s="21"/>
      <c r="H6" s="21"/>
      <c r="I6" s="3"/>
      <c r="J6" s="3"/>
      <c r="K6" s="3"/>
      <c r="L6" s="3" t="s">
        <v>370</v>
      </c>
    </row>
    <row r="7" spans="1:12" s="88" customFormat="1" ht="12.6" customHeight="1">
      <c r="A7" s="322" t="s">
        <v>288</v>
      </c>
      <c r="B7" s="323" t="s">
        <v>417</v>
      </c>
      <c r="C7" s="324" t="s">
        <v>93</v>
      </c>
      <c r="D7" s="324"/>
      <c r="E7" s="324"/>
      <c r="F7" s="324" t="s">
        <v>418</v>
      </c>
      <c r="G7" s="324"/>
      <c r="H7" s="324"/>
      <c r="I7" s="324"/>
      <c r="J7" s="324" t="s">
        <v>95</v>
      </c>
      <c r="K7" s="324"/>
      <c r="L7" s="324"/>
    </row>
    <row r="8" spans="1:12" s="88" customFormat="1" ht="12.6" customHeight="1">
      <c r="A8" s="322"/>
      <c r="B8" s="323"/>
      <c r="C8" s="314" t="s">
        <v>592</v>
      </c>
      <c r="D8" s="314" t="s">
        <v>254</v>
      </c>
      <c r="E8" s="314" t="s">
        <v>419</v>
      </c>
      <c r="F8" s="314" t="s">
        <v>592</v>
      </c>
      <c r="G8" s="314" t="s">
        <v>593</v>
      </c>
      <c r="H8" s="314" t="s">
        <v>254</v>
      </c>
      <c r="I8" s="319" t="s">
        <v>420</v>
      </c>
      <c r="J8" s="314" t="s">
        <v>594</v>
      </c>
      <c r="K8" s="314" t="s">
        <v>254</v>
      </c>
      <c r="L8" s="314" t="s">
        <v>97</v>
      </c>
    </row>
    <row r="9" spans="1:12" s="88" customFormat="1" ht="87" customHeight="1">
      <c r="A9" s="322"/>
      <c r="B9" s="323"/>
      <c r="C9" s="314"/>
      <c r="D9" s="314"/>
      <c r="E9" s="314"/>
      <c r="F9" s="314"/>
      <c r="G9" s="314"/>
      <c r="H9" s="314"/>
      <c r="I9" s="319"/>
      <c r="J9" s="314"/>
      <c r="K9" s="314"/>
      <c r="L9" s="314"/>
    </row>
    <row r="10" spans="1:12" s="23" customFormat="1" ht="33" customHeight="1">
      <c r="A10" s="24" t="s">
        <v>421</v>
      </c>
      <c r="B10" s="25" t="s">
        <v>422</v>
      </c>
      <c r="C10" s="28">
        <f>C11+C17</f>
        <v>98586100</v>
      </c>
      <c r="D10" s="28">
        <f>D11+D17</f>
        <v>17010600.059999995</v>
      </c>
      <c r="E10" s="14">
        <f t="shared" ref="E10:E63" si="0">IF(C10=0,0,D10/C10*100)</f>
        <v>17.25456231659432</v>
      </c>
      <c r="F10" s="28">
        <f>F11+F17</f>
        <v>81104500</v>
      </c>
      <c r="G10" s="76">
        <f>G11+G17</f>
        <v>89201498</v>
      </c>
      <c r="H10" s="28">
        <f>H11+H17</f>
        <v>43546247.829999998</v>
      </c>
      <c r="I10" s="14">
        <f t="shared" ref="I10:I79" si="1">IF(G10=0,0,H10/G10*100)</f>
        <v>48.817843653253448</v>
      </c>
      <c r="J10" s="28">
        <f>J11+J17</f>
        <v>187787598</v>
      </c>
      <c r="K10" s="28">
        <f>K11+K17</f>
        <v>60556847.890000001</v>
      </c>
      <c r="L10" s="15">
        <f t="shared" ref="L10:L22" si="2">IF(J10=0,0,K10/J10*100)</f>
        <v>32.247522485483834</v>
      </c>
    </row>
    <row r="11" spans="1:12" s="23" customFormat="1" ht="32.450000000000003" customHeight="1">
      <c r="A11" s="24" t="s">
        <v>423</v>
      </c>
      <c r="B11" s="25" t="s">
        <v>424</v>
      </c>
      <c r="C11" s="28">
        <f>SUM(C12:C16)</f>
        <v>53143000</v>
      </c>
      <c r="D11" s="28">
        <f>SUM(D12:D16)</f>
        <v>10936187.429999998</v>
      </c>
      <c r="E11" s="14">
        <f t="shared" si="0"/>
        <v>20.578791995182804</v>
      </c>
      <c r="F11" s="28">
        <f>SUM(F12:F16)</f>
        <v>0</v>
      </c>
      <c r="G11" s="28">
        <f>SUM(G12:G16)</f>
        <v>57747</v>
      </c>
      <c r="H11" s="28">
        <f>SUM(H12:H16)</f>
        <v>57747</v>
      </c>
      <c r="I11" s="14">
        <f t="shared" si="1"/>
        <v>100</v>
      </c>
      <c r="J11" s="28">
        <f>SUM(J12:J16)</f>
        <v>53200747</v>
      </c>
      <c r="K11" s="28">
        <f>SUM(K12:K16)</f>
        <v>10993934.429999998</v>
      </c>
      <c r="L11" s="15">
        <f t="shared" si="2"/>
        <v>20.665000117385564</v>
      </c>
    </row>
    <row r="12" spans="1:12" ht="97.15" customHeight="1">
      <c r="A12" s="131" t="s">
        <v>425</v>
      </c>
      <c r="B12" s="132" t="s">
        <v>35</v>
      </c>
      <c r="C12" s="285">
        <v>48778000</v>
      </c>
      <c r="D12" s="285">
        <v>10434638.569999998</v>
      </c>
      <c r="E12" s="16">
        <f t="shared" si="0"/>
        <v>21.392100065603341</v>
      </c>
      <c r="F12" s="169"/>
      <c r="G12" s="169">
        <v>57747</v>
      </c>
      <c r="H12" s="169">
        <v>57747</v>
      </c>
      <c r="I12" s="16">
        <f t="shared" si="1"/>
        <v>100</v>
      </c>
      <c r="J12" s="29">
        <f t="shared" ref="J12:K14" si="3">C12+G12</f>
        <v>48835747</v>
      </c>
      <c r="K12" s="29">
        <f t="shared" si="3"/>
        <v>10492385.569999998</v>
      </c>
      <c r="L12" s="17">
        <f t="shared" si="2"/>
        <v>21.485051861702857</v>
      </c>
    </row>
    <row r="13" spans="1:12" ht="33" customHeight="1">
      <c r="A13" s="134" t="s">
        <v>511</v>
      </c>
      <c r="B13" s="132" t="s">
        <v>36</v>
      </c>
      <c r="C13" s="285">
        <v>200000</v>
      </c>
      <c r="D13" s="285">
        <v>0</v>
      </c>
      <c r="E13" s="16">
        <f t="shared" si="0"/>
        <v>0</v>
      </c>
      <c r="F13" s="169">
        <v>0</v>
      </c>
      <c r="G13" s="169">
        <v>0</v>
      </c>
      <c r="H13" s="169">
        <v>0</v>
      </c>
      <c r="I13" s="16">
        <f t="shared" si="1"/>
        <v>0</v>
      </c>
      <c r="J13" s="29">
        <f t="shared" si="3"/>
        <v>200000</v>
      </c>
      <c r="K13" s="29">
        <f t="shared" si="3"/>
        <v>0</v>
      </c>
      <c r="L13" s="17">
        <f t="shared" si="2"/>
        <v>0</v>
      </c>
    </row>
    <row r="14" spans="1:12" ht="33" customHeight="1">
      <c r="A14" s="134" t="s">
        <v>555</v>
      </c>
      <c r="B14" s="132" t="s">
        <v>78</v>
      </c>
      <c r="C14" s="285">
        <v>100000</v>
      </c>
      <c r="D14" s="285">
        <v>0</v>
      </c>
      <c r="E14" s="16">
        <f t="shared" si="0"/>
        <v>0</v>
      </c>
      <c r="F14" s="169">
        <v>0</v>
      </c>
      <c r="G14" s="169">
        <v>0</v>
      </c>
      <c r="H14" s="169">
        <v>0</v>
      </c>
      <c r="I14" s="16">
        <f t="shared" si="1"/>
        <v>0</v>
      </c>
      <c r="J14" s="29">
        <f t="shared" si="3"/>
        <v>100000</v>
      </c>
      <c r="K14" s="29">
        <f t="shared" si="3"/>
        <v>0</v>
      </c>
      <c r="L14" s="17">
        <f t="shared" si="2"/>
        <v>0</v>
      </c>
    </row>
    <row r="15" spans="1:12" ht="45" customHeight="1">
      <c r="A15" s="131" t="s">
        <v>428</v>
      </c>
      <c r="B15" s="132" t="s">
        <v>38</v>
      </c>
      <c r="C15" s="285">
        <v>1800000</v>
      </c>
      <c r="D15" s="285">
        <v>501548.86</v>
      </c>
      <c r="E15" s="16">
        <f t="shared" si="0"/>
        <v>27.863825555555554</v>
      </c>
      <c r="F15" s="169">
        <v>0</v>
      </c>
      <c r="G15" s="169">
        <v>0</v>
      </c>
      <c r="H15" s="169">
        <v>0</v>
      </c>
      <c r="I15" s="16">
        <f t="shared" si="1"/>
        <v>0</v>
      </c>
      <c r="J15" s="29">
        <f t="shared" ref="J15:J69" si="4">C15+G15</f>
        <v>1800000</v>
      </c>
      <c r="K15" s="29">
        <f>D15+H15</f>
        <v>501548.86</v>
      </c>
      <c r="L15" s="17">
        <f t="shared" si="2"/>
        <v>27.863825555555554</v>
      </c>
    </row>
    <row r="16" spans="1:12" ht="44.45" customHeight="1">
      <c r="A16" s="131" t="s">
        <v>429</v>
      </c>
      <c r="B16" s="132" t="s">
        <v>322</v>
      </c>
      <c r="C16" s="285">
        <v>2265000</v>
      </c>
      <c r="D16" s="285">
        <v>0</v>
      </c>
      <c r="E16" s="16">
        <f t="shared" si="0"/>
        <v>0</v>
      </c>
      <c r="F16" s="169">
        <v>0</v>
      </c>
      <c r="G16" s="169">
        <v>0</v>
      </c>
      <c r="H16" s="169">
        <v>0</v>
      </c>
      <c r="I16" s="16">
        <f t="shared" si="1"/>
        <v>0</v>
      </c>
      <c r="J16" s="29">
        <f t="shared" si="4"/>
        <v>2265000</v>
      </c>
      <c r="K16" s="29">
        <f>D16+H16</f>
        <v>0</v>
      </c>
      <c r="L16" s="17">
        <f t="shared" si="2"/>
        <v>0</v>
      </c>
    </row>
    <row r="17" spans="1:12" s="23" customFormat="1" ht="74.45" customHeight="1">
      <c r="A17" s="24" t="s">
        <v>426</v>
      </c>
      <c r="B17" s="26" t="s">
        <v>1</v>
      </c>
      <c r="C17" s="30">
        <f>SUM(C18:C21)</f>
        <v>45443100</v>
      </c>
      <c r="D17" s="30">
        <f>SUM(D18:D21)</f>
        <v>6074412.629999999</v>
      </c>
      <c r="E17" s="14">
        <f t="shared" si="0"/>
        <v>13.367073615136288</v>
      </c>
      <c r="F17" s="30">
        <f>SUM(F18:F21)</f>
        <v>81104500</v>
      </c>
      <c r="G17" s="30">
        <f>SUM(G18:G21)</f>
        <v>89143751</v>
      </c>
      <c r="H17" s="30">
        <f>SUM(H18:H21)</f>
        <v>43488500.829999998</v>
      </c>
      <c r="I17" s="14">
        <f t="shared" si="1"/>
        <v>48.784688037190627</v>
      </c>
      <c r="J17" s="30">
        <f>SUM(J18:J21)</f>
        <v>134586851</v>
      </c>
      <c r="K17" s="30">
        <f>SUM(K18:K21)</f>
        <v>49562913.460000001</v>
      </c>
      <c r="L17" s="15">
        <f t="shared" si="2"/>
        <v>36.825970064490178</v>
      </c>
    </row>
    <row r="18" spans="1:12" ht="31.15" customHeight="1">
      <c r="A18" s="131" t="s">
        <v>427</v>
      </c>
      <c r="B18" s="132" t="s">
        <v>36</v>
      </c>
      <c r="C18" s="233">
        <v>45418100</v>
      </c>
      <c r="D18" s="233">
        <v>6074412.629999999</v>
      </c>
      <c r="E18" s="16">
        <f t="shared" si="0"/>
        <v>13.374431405100607</v>
      </c>
      <c r="F18" s="169">
        <v>4550000</v>
      </c>
      <c r="G18" s="169">
        <v>12589251</v>
      </c>
      <c r="H18" s="169">
        <v>4488500.83</v>
      </c>
      <c r="I18" s="16">
        <f t="shared" si="1"/>
        <v>35.653438238700616</v>
      </c>
      <c r="J18" s="29">
        <f t="shared" si="4"/>
        <v>58007351</v>
      </c>
      <c r="K18" s="29">
        <f>D18+H18</f>
        <v>10562913.459999999</v>
      </c>
      <c r="L18" s="17">
        <f t="shared" si="2"/>
        <v>18.209611847298454</v>
      </c>
    </row>
    <row r="19" spans="1:12" ht="63">
      <c r="A19" s="134" t="s">
        <v>652</v>
      </c>
      <c r="B19" s="132" t="s">
        <v>653</v>
      </c>
      <c r="C19" s="233"/>
      <c r="D19" s="233"/>
      <c r="E19" s="16">
        <f t="shared" si="0"/>
        <v>0</v>
      </c>
      <c r="F19" s="169">
        <v>70145900</v>
      </c>
      <c r="G19" s="169">
        <v>70145900</v>
      </c>
      <c r="H19" s="169">
        <v>39000000</v>
      </c>
      <c r="I19" s="16">
        <f t="shared" si="1"/>
        <v>55.598402757680773</v>
      </c>
      <c r="J19" s="29">
        <f>C19+G19</f>
        <v>70145900</v>
      </c>
      <c r="K19" s="29">
        <f>D19+H19</f>
        <v>39000000</v>
      </c>
      <c r="L19" s="17">
        <f>IF(J19=0,0,K19/J19*100)</f>
        <v>55.598402757680773</v>
      </c>
    </row>
    <row r="20" spans="1:12" ht="63">
      <c r="A20" s="134" t="s">
        <v>491</v>
      </c>
      <c r="B20" s="132" t="s">
        <v>654</v>
      </c>
      <c r="C20" s="233"/>
      <c r="D20" s="233"/>
      <c r="E20" s="16">
        <f t="shared" si="0"/>
        <v>0</v>
      </c>
      <c r="F20" s="169">
        <v>6408600</v>
      </c>
      <c r="G20" s="169">
        <v>6408600</v>
      </c>
      <c r="H20" s="169"/>
      <c r="I20" s="16">
        <f t="shared" si="1"/>
        <v>0</v>
      </c>
      <c r="J20" s="29">
        <f>C20+G20</f>
        <v>6408600</v>
      </c>
      <c r="K20" s="29">
        <f>D20+H20</f>
        <v>0</v>
      </c>
      <c r="L20" s="17">
        <f>IF(J20=0,0,K20/J20*100)</f>
        <v>0</v>
      </c>
    </row>
    <row r="21" spans="1:12" ht="35.25" customHeight="1">
      <c r="A21" s="134" t="s">
        <v>512</v>
      </c>
      <c r="B21" s="132" t="s">
        <v>513</v>
      </c>
      <c r="C21" s="233">
        <v>25000</v>
      </c>
      <c r="D21" s="233">
        <v>0</v>
      </c>
      <c r="E21" s="204"/>
      <c r="F21" s="205">
        <v>0</v>
      </c>
      <c r="G21" s="205">
        <v>0</v>
      </c>
      <c r="H21" s="205">
        <v>0</v>
      </c>
      <c r="I21" s="204">
        <f t="shared" si="1"/>
        <v>0</v>
      </c>
      <c r="J21" s="29">
        <f>C21+G21</f>
        <v>25000</v>
      </c>
      <c r="K21" s="29">
        <f>D21+H21</f>
        <v>0</v>
      </c>
      <c r="L21" s="206">
        <f t="shared" si="2"/>
        <v>0</v>
      </c>
    </row>
    <row r="22" spans="1:12" s="23" customFormat="1" ht="37.15" customHeight="1">
      <c r="A22" s="207" t="s">
        <v>430</v>
      </c>
      <c r="B22" s="133" t="s">
        <v>375</v>
      </c>
      <c r="C22" s="76">
        <f>SUM(C23:C28)</f>
        <v>23849900</v>
      </c>
      <c r="D22" s="76">
        <f>SUM(D23:D28)</f>
        <v>3000813.6300000004</v>
      </c>
      <c r="E22" s="208">
        <f t="shared" si="0"/>
        <v>12.582080553796873</v>
      </c>
      <c r="F22" s="76">
        <f>SUM(F23:F28)</f>
        <v>2200000</v>
      </c>
      <c r="G22" s="76">
        <f>SUM(G23:G28)</f>
        <v>2200000</v>
      </c>
      <c r="H22" s="76">
        <f>SUM(H23:H28)</f>
        <v>319351.34000000003</v>
      </c>
      <c r="I22" s="208">
        <f t="shared" si="1"/>
        <v>14.515969999999999</v>
      </c>
      <c r="J22" s="76">
        <f>SUM(J23:J28)</f>
        <v>26049900</v>
      </c>
      <c r="K22" s="76">
        <f>SUM(K23:K28)</f>
        <v>3320164.97</v>
      </c>
      <c r="L22" s="209">
        <f t="shared" si="2"/>
        <v>12.745403897903639</v>
      </c>
    </row>
    <row r="23" spans="1:12" ht="44.45" customHeight="1">
      <c r="A23" s="134" t="s">
        <v>497</v>
      </c>
      <c r="B23" s="132" t="s">
        <v>36</v>
      </c>
      <c r="C23" s="233">
        <v>2052000</v>
      </c>
      <c r="D23" s="233">
        <v>445188.87</v>
      </c>
      <c r="E23" s="210">
        <f t="shared" si="0"/>
        <v>21.695364035087721</v>
      </c>
      <c r="F23" s="169">
        <v>0</v>
      </c>
      <c r="G23" s="169">
        <v>0</v>
      </c>
      <c r="H23" s="169">
        <v>0</v>
      </c>
      <c r="I23" s="210">
        <f t="shared" si="1"/>
        <v>0</v>
      </c>
      <c r="J23" s="211">
        <f t="shared" si="4"/>
        <v>2052000</v>
      </c>
      <c r="K23" s="211">
        <f t="shared" ref="K23:K28" si="5">D23+H23</f>
        <v>445188.87</v>
      </c>
      <c r="L23" s="154">
        <f t="shared" ref="L23:L29" si="6">IF(J23=0,0,K23/J23*100)</f>
        <v>21.695364035087721</v>
      </c>
    </row>
    <row r="24" spans="1:12" ht="44.45" customHeight="1">
      <c r="A24" s="134" t="s">
        <v>65</v>
      </c>
      <c r="B24" s="132" t="s">
        <v>324</v>
      </c>
      <c r="C24" s="233">
        <v>49900</v>
      </c>
      <c r="D24" s="233">
        <v>0</v>
      </c>
      <c r="E24" s="210">
        <f t="shared" si="0"/>
        <v>0</v>
      </c>
      <c r="F24" s="169">
        <v>0</v>
      </c>
      <c r="G24" s="169">
        <v>0</v>
      </c>
      <c r="H24" s="169">
        <v>0</v>
      </c>
      <c r="I24" s="210">
        <f t="shared" si="1"/>
        <v>0</v>
      </c>
      <c r="J24" s="211">
        <f>C24+G24</f>
        <v>49900</v>
      </c>
      <c r="K24" s="211">
        <f t="shared" si="5"/>
        <v>0</v>
      </c>
      <c r="L24" s="154">
        <f t="shared" si="6"/>
        <v>0</v>
      </c>
    </row>
    <row r="25" spans="1:12" ht="43.15" customHeight="1">
      <c r="A25" s="212" t="s">
        <v>431</v>
      </c>
      <c r="B25" s="213" t="s">
        <v>37</v>
      </c>
      <c r="C25" s="233">
        <v>1500000</v>
      </c>
      <c r="D25" s="233">
        <v>24712.23</v>
      </c>
      <c r="E25" s="210">
        <f t="shared" si="0"/>
        <v>1.6474820000000001</v>
      </c>
      <c r="F25" s="169"/>
      <c r="G25" s="169"/>
      <c r="H25" s="169"/>
      <c r="I25" s="210">
        <f t="shared" si="1"/>
        <v>0</v>
      </c>
      <c r="J25" s="211">
        <f t="shared" si="4"/>
        <v>1500000</v>
      </c>
      <c r="K25" s="211">
        <f t="shared" si="5"/>
        <v>24712.23</v>
      </c>
      <c r="L25" s="154">
        <f t="shared" si="6"/>
        <v>1.6474820000000001</v>
      </c>
    </row>
    <row r="26" spans="1:12" ht="28.9" customHeight="1">
      <c r="A26" s="212" t="s">
        <v>432</v>
      </c>
      <c r="B26" s="213" t="s">
        <v>80</v>
      </c>
      <c r="C26" s="233">
        <v>15018800</v>
      </c>
      <c r="D26" s="233">
        <v>2286540.5300000003</v>
      </c>
      <c r="E26" s="210">
        <f t="shared" si="0"/>
        <v>15.224522132260901</v>
      </c>
      <c r="F26" s="169">
        <v>2200000</v>
      </c>
      <c r="G26" s="169">
        <v>2200000</v>
      </c>
      <c r="H26" s="169">
        <v>319351.34000000003</v>
      </c>
      <c r="I26" s="210">
        <f t="shared" si="1"/>
        <v>14.515969999999999</v>
      </c>
      <c r="J26" s="211">
        <f t="shared" si="4"/>
        <v>17218800</v>
      </c>
      <c r="K26" s="211">
        <f t="shared" si="5"/>
        <v>2605891.87</v>
      </c>
      <c r="L26" s="154">
        <f t="shared" si="6"/>
        <v>15.133992322345344</v>
      </c>
    </row>
    <row r="27" spans="1:12" ht="31.5">
      <c r="A27" s="131" t="s">
        <v>26</v>
      </c>
      <c r="B27" s="132" t="s">
        <v>25</v>
      </c>
      <c r="C27" s="233">
        <v>1608800</v>
      </c>
      <c r="D27" s="233">
        <v>142872</v>
      </c>
      <c r="E27" s="210">
        <f t="shared" si="0"/>
        <v>8.8806563898557922</v>
      </c>
      <c r="F27" s="169"/>
      <c r="G27" s="169"/>
      <c r="H27" s="169"/>
      <c r="I27" s="210">
        <f t="shared" si="1"/>
        <v>0</v>
      </c>
      <c r="J27" s="211">
        <f t="shared" si="4"/>
        <v>1608800</v>
      </c>
      <c r="K27" s="211">
        <f t="shared" si="5"/>
        <v>142872</v>
      </c>
      <c r="L27" s="154">
        <f t="shared" si="6"/>
        <v>8.8806563898557922</v>
      </c>
    </row>
    <row r="28" spans="1:12" ht="47.25">
      <c r="A28" s="134" t="s">
        <v>534</v>
      </c>
      <c r="B28" s="132" t="s">
        <v>556</v>
      </c>
      <c r="C28" s="233">
        <v>3620400</v>
      </c>
      <c r="D28" s="233">
        <v>101500</v>
      </c>
      <c r="E28" s="210">
        <f t="shared" si="0"/>
        <v>2.8035576179427686</v>
      </c>
      <c r="F28" s="169"/>
      <c r="G28" s="169"/>
      <c r="H28" s="169"/>
      <c r="I28" s="210">
        <f t="shared" si="1"/>
        <v>0</v>
      </c>
      <c r="J28" s="211">
        <f>C28+G28</f>
        <v>3620400</v>
      </c>
      <c r="K28" s="211">
        <f t="shared" si="5"/>
        <v>101500</v>
      </c>
      <c r="L28" s="154">
        <f>IF(J28=0,0,K28/J28*100)</f>
        <v>2.8035576179427686</v>
      </c>
    </row>
    <row r="29" spans="1:12" s="23" customFormat="1" ht="58.9" customHeight="1">
      <c r="A29" s="207" t="s">
        <v>433</v>
      </c>
      <c r="B29" s="133" t="s">
        <v>376</v>
      </c>
      <c r="C29" s="76">
        <f>SUM(C30:C65)</f>
        <v>1017528085.2</v>
      </c>
      <c r="D29" s="76">
        <f>SUM(D30:D65)</f>
        <v>218512138.84</v>
      </c>
      <c r="E29" s="208">
        <f t="shared" si="0"/>
        <v>21.474801729629938</v>
      </c>
      <c r="F29" s="76">
        <f>SUM(F30:F65)</f>
        <v>98132600</v>
      </c>
      <c r="G29" s="76">
        <f>SUM(G30:G65)</f>
        <v>114636904.25</v>
      </c>
      <c r="H29" s="76">
        <f>SUM(H30:H65)</f>
        <v>18996281.469999995</v>
      </c>
      <c r="I29" s="208">
        <f t="shared" si="1"/>
        <v>16.570825594324258</v>
      </c>
      <c r="J29" s="76">
        <f>SUM(J30:J65)</f>
        <v>1132164989.45</v>
      </c>
      <c r="K29" s="76">
        <f>SUM(K30:K65)</f>
        <v>237508420.31000006</v>
      </c>
      <c r="L29" s="209">
        <f t="shared" si="6"/>
        <v>20.978251626150392</v>
      </c>
    </row>
    <row r="30" spans="1:12" ht="110.25">
      <c r="A30" s="131" t="s">
        <v>2</v>
      </c>
      <c r="B30" s="132" t="s">
        <v>557</v>
      </c>
      <c r="C30" s="233">
        <v>53273100</v>
      </c>
      <c r="D30" s="233">
        <v>10013938.079999998</v>
      </c>
      <c r="E30" s="210">
        <f t="shared" si="0"/>
        <v>18.797363172032412</v>
      </c>
      <c r="F30" s="233">
        <v>2000</v>
      </c>
      <c r="G30" s="233">
        <v>272197</v>
      </c>
      <c r="H30" s="233">
        <v>265537</v>
      </c>
      <c r="I30" s="210">
        <f t="shared" si="1"/>
        <v>97.553242688200086</v>
      </c>
      <c r="J30" s="211">
        <f t="shared" si="4"/>
        <v>53545297</v>
      </c>
      <c r="K30" s="211">
        <f t="shared" ref="K30:K63" si="7">D30+H30</f>
        <v>10279475.079999998</v>
      </c>
      <c r="L30" s="154">
        <f t="shared" ref="L30:L63" si="8">IF(J30=0,0,K30/J30*100)</f>
        <v>19.197717924694672</v>
      </c>
    </row>
    <row r="31" spans="1:12" ht="70.150000000000006" customHeight="1">
      <c r="A31" s="131" t="s">
        <v>3</v>
      </c>
      <c r="B31" s="132" t="s">
        <v>347</v>
      </c>
      <c r="C31" s="233">
        <v>80300800</v>
      </c>
      <c r="D31" s="233">
        <v>13448680.429999998</v>
      </c>
      <c r="E31" s="210">
        <f t="shared" si="0"/>
        <v>16.747878514286281</v>
      </c>
      <c r="F31" s="233">
        <v>2000</v>
      </c>
      <c r="G31" s="233">
        <v>2859287.3899999997</v>
      </c>
      <c r="H31" s="233">
        <v>1918067.39</v>
      </c>
      <c r="I31" s="210">
        <f t="shared" si="1"/>
        <v>67.082007800552006</v>
      </c>
      <c r="J31" s="211">
        <f t="shared" si="4"/>
        <v>83160087.390000001</v>
      </c>
      <c r="K31" s="211">
        <f t="shared" si="7"/>
        <v>15366747.819999998</v>
      </c>
      <c r="L31" s="154">
        <f t="shared" si="8"/>
        <v>18.478513313645038</v>
      </c>
    </row>
    <row r="32" spans="1:12" ht="80.45" customHeight="1">
      <c r="A32" s="131" t="s">
        <v>4</v>
      </c>
      <c r="B32" s="132" t="s">
        <v>348</v>
      </c>
      <c r="C32" s="233">
        <v>25377400</v>
      </c>
      <c r="D32" s="233">
        <v>4187058.6799999992</v>
      </c>
      <c r="E32" s="210">
        <f t="shared" si="0"/>
        <v>16.499163350067381</v>
      </c>
      <c r="F32" s="233"/>
      <c r="G32" s="233"/>
      <c r="H32" s="233"/>
      <c r="I32" s="210">
        <f t="shared" si="1"/>
        <v>0</v>
      </c>
      <c r="J32" s="211">
        <f t="shared" si="4"/>
        <v>25377400</v>
      </c>
      <c r="K32" s="211">
        <f t="shared" si="7"/>
        <v>4187058.6799999992</v>
      </c>
      <c r="L32" s="154">
        <f t="shared" si="8"/>
        <v>16.499163350067381</v>
      </c>
    </row>
    <row r="33" spans="1:12" ht="110.25">
      <c r="A33" s="131" t="s">
        <v>5</v>
      </c>
      <c r="B33" s="132" t="s">
        <v>558</v>
      </c>
      <c r="C33" s="233">
        <v>36060200</v>
      </c>
      <c r="D33" s="233">
        <v>12180459.379999999</v>
      </c>
      <c r="E33" s="210">
        <f t="shared" si="0"/>
        <v>33.778124857876549</v>
      </c>
      <c r="F33" s="169"/>
      <c r="G33" s="169"/>
      <c r="H33" s="169"/>
      <c r="I33" s="210">
        <f t="shared" si="1"/>
        <v>0</v>
      </c>
      <c r="J33" s="211">
        <f t="shared" si="4"/>
        <v>36060200</v>
      </c>
      <c r="K33" s="211">
        <f t="shared" si="7"/>
        <v>12180459.379999999</v>
      </c>
      <c r="L33" s="154">
        <f t="shared" si="8"/>
        <v>33.778124857876549</v>
      </c>
    </row>
    <row r="34" spans="1:12" ht="63" customHeight="1">
      <c r="A34" s="131" t="s">
        <v>6</v>
      </c>
      <c r="B34" s="132" t="s">
        <v>349</v>
      </c>
      <c r="C34" s="233">
        <v>35702400</v>
      </c>
      <c r="D34" s="233">
        <v>11301848.82</v>
      </c>
      <c r="E34" s="210">
        <f t="shared" si="0"/>
        <v>31.655711716859368</v>
      </c>
      <c r="F34" s="169"/>
      <c r="G34" s="169"/>
      <c r="H34" s="169"/>
      <c r="I34" s="210">
        <f t="shared" si="1"/>
        <v>0</v>
      </c>
      <c r="J34" s="211">
        <f t="shared" si="4"/>
        <v>35702400</v>
      </c>
      <c r="K34" s="211">
        <f t="shared" si="7"/>
        <v>11301848.82</v>
      </c>
      <c r="L34" s="154">
        <f t="shared" si="8"/>
        <v>31.655711716859368</v>
      </c>
    </row>
    <row r="35" spans="1:12" ht="82.9" customHeight="1">
      <c r="A35" s="131" t="s">
        <v>7</v>
      </c>
      <c r="B35" s="132" t="s">
        <v>350</v>
      </c>
      <c r="C35" s="233">
        <v>5223200</v>
      </c>
      <c r="D35" s="233">
        <v>1532664</v>
      </c>
      <c r="E35" s="210">
        <f t="shared" si="0"/>
        <v>29.343391024659208</v>
      </c>
      <c r="F35" s="169"/>
      <c r="G35" s="169"/>
      <c r="H35" s="169"/>
      <c r="I35" s="210">
        <f t="shared" si="1"/>
        <v>0</v>
      </c>
      <c r="J35" s="211">
        <f t="shared" si="4"/>
        <v>5223200</v>
      </c>
      <c r="K35" s="211">
        <f t="shared" si="7"/>
        <v>1532664</v>
      </c>
      <c r="L35" s="154">
        <f t="shared" si="8"/>
        <v>29.343391024659208</v>
      </c>
    </row>
    <row r="36" spans="1:12" ht="63" customHeight="1">
      <c r="A36" s="131" t="s">
        <v>8</v>
      </c>
      <c r="B36" s="132" t="s">
        <v>82</v>
      </c>
      <c r="C36" s="233">
        <v>72677400</v>
      </c>
      <c r="D36" s="233">
        <v>15336637.510000002</v>
      </c>
      <c r="E36" s="210">
        <f t="shared" si="0"/>
        <v>21.102347511055708</v>
      </c>
      <c r="F36" s="233">
        <v>174200</v>
      </c>
      <c r="G36" s="233">
        <v>399800</v>
      </c>
      <c r="H36" s="233">
        <v>236767.21</v>
      </c>
      <c r="I36" s="210">
        <f t="shared" si="1"/>
        <v>59.221413206603302</v>
      </c>
      <c r="J36" s="211">
        <f t="shared" si="4"/>
        <v>73077200</v>
      </c>
      <c r="K36" s="211">
        <f t="shared" si="7"/>
        <v>15573404.720000003</v>
      </c>
      <c r="L36" s="154">
        <f t="shared" si="8"/>
        <v>21.310894122927536</v>
      </c>
    </row>
    <row r="37" spans="1:12" ht="77.45" customHeight="1">
      <c r="A37" s="131" t="s">
        <v>9</v>
      </c>
      <c r="B37" s="132" t="s">
        <v>10</v>
      </c>
      <c r="C37" s="233">
        <v>360352800</v>
      </c>
      <c r="D37" s="233">
        <v>76375134.99000001</v>
      </c>
      <c r="E37" s="210">
        <f t="shared" si="0"/>
        <v>21.194544621271159</v>
      </c>
      <c r="F37" s="233">
        <v>23371300</v>
      </c>
      <c r="G37" s="233">
        <v>34297594.119999997</v>
      </c>
      <c r="H37" s="233">
        <v>13012276.579999998</v>
      </c>
      <c r="I37" s="210">
        <f t="shared" si="1"/>
        <v>37.939327564705579</v>
      </c>
      <c r="J37" s="211">
        <f t="shared" si="4"/>
        <v>394650394.12</v>
      </c>
      <c r="K37" s="211">
        <f t="shared" si="7"/>
        <v>89387411.570000008</v>
      </c>
      <c r="L37" s="154">
        <f t="shared" si="8"/>
        <v>22.649771266368045</v>
      </c>
    </row>
    <row r="38" spans="1:12" ht="79.900000000000006" customHeight="1">
      <c r="A38" s="131" t="s">
        <v>11</v>
      </c>
      <c r="B38" s="132" t="s">
        <v>210</v>
      </c>
      <c r="C38" s="233">
        <v>31516500</v>
      </c>
      <c r="D38" s="233">
        <v>10575636.960000001</v>
      </c>
      <c r="E38" s="210">
        <f t="shared" si="0"/>
        <v>33.555873780400745</v>
      </c>
      <c r="F38" s="169"/>
      <c r="G38" s="169"/>
      <c r="H38" s="169"/>
      <c r="I38" s="210">
        <f t="shared" si="1"/>
        <v>0</v>
      </c>
      <c r="J38" s="211">
        <f t="shared" si="4"/>
        <v>31516500</v>
      </c>
      <c r="K38" s="211">
        <f t="shared" si="7"/>
        <v>10575636.960000001</v>
      </c>
      <c r="L38" s="154">
        <f t="shared" si="8"/>
        <v>33.555873780400745</v>
      </c>
    </row>
    <row r="39" spans="1:12" ht="61.15" customHeight="1">
      <c r="A39" s="131" t="s">
        <v>211</v>
      </c>
      <c r="B39" s="132" t="s">
        <v>212</v>
      </c>
      <c r="C39" s="233">
        <v>20597400</v>
      </c>
      <c r="D39" s="233">
        <v>4543044.25</v>
      </c>
      <c r="E39" s="210">
        <f t="shared" si="0"/>
        <v>22.056396681134512</v>
      </c>
      <c r="F39" s="233">
        <v>2200000</v>
      </c>
      <c r="G39" s="233">
        <v>2200000</v>
      </c>
      <c r="H39" s="233">
        <v>423965.36</v>
      </c>
      <c r="I39" s="210">
        <f t="shared" si="1"/>
        <v>19.271152727272728</v>
      </c>
      <c r="J39" s="211">
        <f t="shared" si="4"/>
        <v>22797400</v>
      </c>
      <c r="K39" s="211">
        <f t="shared" si="7"/>
        <v>4967009.6100000003</v>
      </c>
      <c r="L39" s="154">
        <f t="shared" si="8"/>
        <v>21.787614420942742</v>
      </c>
    </row>
    <row r="40" spans="1:12" ht="57" customHeight="1">
      <c r="A40" s="131" t="s">
        <v>293</v>
      </c>
      <c r="B40" s="132" t="s">
        <v>15</v>
      </c>
      <c r="C40" s="233">
        <v>2310200</v>
      </c>
      <c r="D40" s="233">
        <v>792900</v>
      </c>
      <c r="E40" s="210">
        <f t="shared" si="0"/>
        <v>34.321703748593194</v>
      </c>
      <c r="F40" s="169">
        <v>0</v>
      </c>
      <c r="G40" s="169">
        <v>0</v>
      </c>
      <c r="H40" s="169">
        <v>0</v>
      </c>
      <c r="I40" s="210">
        <f t="shared" si="1"/>
        <v>0</v>
      </c>
      <c r="J40" s="211">
        <f t="shared" si="4"/>
        <v>2310200</v>
      </c>
      <c r="K40" s="211">
        <f t="shared" si="7"/>
        <v>792900</v>
      </c>
      <c r="L40" s="154">
        <f t="shared" si="8"/>
        <v>34.321703748593194</v>
      </c>
    </row>
    <row r="41" spans="1:12" ht="48.6" customHeight="1">
      <c r="A41" s="131" t="s">
        <v>434</v>
      </c>
      <c r="B41" s="132" t="s">
        <v>83</v>
      </c>
      <c r="C41" s="233">
        <v>28340000</v>
      </c>
      <c r="D41" s="233">
        <v>5668561.3300000001</v>
      </c>
      <c r="E41" s="210">
        <f t="shared" si="0"/>
        <v>20.001980698659139</v>
      </c>
      <c r="F41" s="233">
        <v>8424700</v>
      </c>
      <c r="G41" s="233">
        <v>9594825.7400000002</v>
      </c>
      <c r="H41" s="233">
        <v>2726362.73</v>
      </c>
      <c r="I41" s="210">
        <f t="shared" si="1"/>
        <v>28.414927002103113</v>
      </c>
      <c r="J41" s="211">
        <f t="shared" si="4"/>
        <v>37934825.740000002</v>
      </c>
      <c r="K41" s="211">
        <f t="shared" si="7"/>
        <v>8394924.0600000005</v>
      </c>
      <c r="L41" s="154">
        <f t="shared" si="8"/>
        <v>22.129860612877565</v>
      </c>
    </row>
    <row r="42" spans="1:12" ht="46.9" customHeight="1">
      <c r="A42" s="131" t="s">
        <v>352</v>
      </c>
      <c r="B42" s="132" t="s">
        <v>351</v>
      </c>
      <c r="C42" s="233">
        <v>3961500</v>
      </c>
      <c r="D42" s="233">
        <v>823797.8600000001</v>
      </c>
      <c r="E42" s="210">
        <f t="shared" si="0"/>
        <v>20.795099331061468</v>
      </c>
      <c r="F42" s="169">
        <v>0</v>
      </c>
      <c r="G42" s="169">
        <v>0</v>
      </c>
      <c r="H42" s="169">
        <v>0</v>
      </c>
      <c r="I42" s="210">
        <f t="shared" si="1"/>
        <v>0</v>
      </c>
      <c r="J42" s="211">
        <f t="shared" si="4"/>
        <v>3961500</v>
      </c>
      <c r="K42" s="211">
        <f t="shared" si="7"/>
        <v>823797.8600000001</v>
      </c>
      <c r="L42" s="154">
        <f t="shared" si="8"/>
        <v>20.795099331061468</v>
      </c>
    </row>
    <row r="43" spans="1:12" ht="32.450000000000003" customHeight="1">
      <c r="A43" s="131" t="s">
        <v>16</v>
      </c>
      <c r="B43" s="132" t="s">
        <v>324</v>
      </c>
      <c r="C43" s="233">
        <v>8900000</v>
      </c>
      <c r="D43" s="233">
        <v>73817.33</v>
      </c>
      <c r="E43" s="210">
        <f t="shared" si="0"/>
        <v>0.82940820224719114</v>
      </c>
      <c r="F43" s="169">
        <v>0</v>
      </c>
      <c r="G43" s="169">
        <v>0</v>
      </c>
      <c r="H43" s="169">
        <v>0</v>
      </c>
      <c r="I43" s="210">
        <f t="shared" si="1"/>
        <v>0</v>
      </c>
      <c r="J43" s="211">
        <f t="shared" si="4"/>
        <v>8900000</v>
      </c>
      <c r="K43" s="211">
        <f t="shared" si="7"/>
        <v>73817.33</v>
      </c>
      <c r="L43" s="154">
        <f t="shared" si="8"/>
        <v>0.82940820224719114</v>
      </c>
    </row>
    <row r="44" spans="1:12" ht="94.5">
      <c r="A44" s="134" t="s">
        <v>655</v>
      </c>
      <c r="B44" s="132" t="s">
        <v>656</v>
      </c>
      <c r="C44" s="233"/>
      <c r="D44" s="233"/>
      <c r="E44" s="210"/>
      <c r="F44" s="233">
        <v>3000000</v>
      </c>
      <c r="G44" s="233">
        <v>3000000</v>
      </c>
      <c r="H44" s="233">
        <v>0</v>
      </c>
      <c r="I44" s="210">
        <f>IF(G44=0,0,H44/G44*100)</f>
        <v>0</v>
      </c>
      <c r="J44" s="211">
        <f t="shared" ref="J44:K46" si="9">C44+G44</f>
        <v>3000000</v>
      </c>
      <c r="K44" s="211">
        <f t="shared" si="9"/>
        <v>0</v>
      </c>
      <c r="L44" s="154">
        <f>IF(J44=0,0,K44/J44*100)</f>
        <v>0</v>
      </c>
    </row>
    <row r="45" spans="1:12" ht="78.75">
      <c r="A45" s="134" t="s">
        <v>581</v>
      </c>
      <c r="B45" s="132" t="s">
        <v>657</v>
      </c>
      <c r="C45" s="233"/>
      <c r="D45" s="233"/>
      <c r="E45" s="210"/>
      <c r="F45" s="233">
        <v>5806000</v>
      </c>
      <c r="G45" s="233">
        <v>5806000</v>
      </c>
      <c r="H45" s="233">
        <v>0</v>
      </c>
      <c r="I45" s="210">
        <f>IF(G45=0,0,H45/G45*100)</f>
        <v>0</v>
      </c>
      <c r="J45" s="211">
        <f t="shared" si="9"/>
        <v>5806000</v>
      </c>
      <c r="K45" s="211">
        <f t="shared" si="9"/>
        <v>0</v>
      </c>
      <c r="L45" s="154">
        <f>IF(J45=0,0,K45/J45*100)</f>
        <v>0</v>
      </c>
    </row>
    <row r="46" spans="1:12" ht="63">
      <c r="A46" s="134" t="s">
        <v>585</v>
      </c>
      <c r="B46" s="165" t="s">
        <v>653</v>
      </c>
      <c r="C46" s="233">
        <v>0</v>
      </c>
      <c r="D46" s="233">
        <v>0</v>
      </c>
      <c r="E46" s="210">
        <f t="shared" si="0"/>
        <v>0</v>
      </c>
      <c r="F46" s="233">
        <v>53352400</v>
      </c>
      <c r="G46" s="233">
        <v>53352400</v>
      </c>
      <c r="H46" s="233">
        <v>0</v>
      </c>
      <c r="I46" s="210">
        <f>IF(G46=0,0,H46/G46*100)</f>
        <v>0</v>
      </c>
      <c r="J46" s="211">
        <f t="shared" si="9"/>
        <v>53352400</v>
      </c>
      <c r="K46" s="211">
        <f t="shared" si="9"/>
        <v>0</v>
      </c>
      <c r="L46" s="154">
        <f>IF(J46=0,0,K46/J46*100)</f>
        <v>0</v>
      </c>
    </row>
    <row r="47" spans="1:12" ht="63">
      <c r="A47" s="134" t="s">
        <v>515</v>
      </c>
      <c r="B47" s="165" t="s">
        <v>516</v>
      </c>
      <c r="C47" s="233">
        <v>6350500</v>
      </c>
      <c r="D47" s="233">
        <v>2788266.08</v>
      </c>
      <c r="E47" s="210">
        <f t="shared" si="0"/>
        <v>43.906244862609242</v>
      </c>
      <c r="F47" s="169">
        <v>0</v>
      </c>
      <c r="G47" s="169">
        <v>0</v>
      </c>
      <c r="H47" s="169">
        <v>0</v>
      </c>
      <c r="I47" s="210">
        <f t="shared" si="1"/>
        <v>0</v>
      </c>
      <c r="J47" s="211">
        <f t="shared" si="4"/>
        <v>6350500</v>
      </c>
      <c r="K47" s="211">
        <f>D47+H47</f>
        <v>2788266.08</v>
      </c>
      <c r="L47" s="154">
        <f>IF(J47=0,0,K47/J47*100)</f>
        <v>43.906244862609242</v>
      </c>
    </row>
    <row r="48" spans="1:12" ht="63">
      <c r="A48" s="134" t="s">
        <v>586</v>
      </c>
      <c r="B48" s="165" t="s">
        <v>587</v>
      </c>
      <c r="C48" s="233">
        <v>476900</v>
      </c>
      <c r="D48" s="233">
        <v>90845.8</v>
      </c>
      <c r="E48" s="210">
        <f t="shared" si="0"/>
        <v>19.049234640385826</v>
      </c>
      <c r="F48" s="169">
        <v>0</v>
      </c>
      <c r="G48" s="169">
        <v>0</v>
      </c>
      <c r="H48" s="169">
        <v>0</v>
      </c>
      <c r="I48" s="210">
        <f t="shared" si="1"/>
        <v>0</v>
      </c>
      <c r="J48" s="211">
        <f>C48+G48</f>
        <v>476900</v>
      </c>
      <c r="K48" s="211">
        <f>D48+H48</f>
        <v>90845.8</v>
      </c>
      <c r="L48" s="154">
        <f>IF(J48=0,0,K48/J48*100)</f>
        <v>19.049234640385826</v>
      </c>
    </row>
    <row r="49" spans="1:12" ht="60.6" customHeight="1">
      <c r="A49" s="131" t="s">
        <v>169</v>
      </c>
      <c r="B49" s="132" t="s">
        <v>353</v>
      </c>
      <c r="C49" s="233">
        <v>1800000</v>
      </c>
      <c r="D49" s="233">
        <v>247820</v>
      </c>
      <c r="E49" s="210">
        <f t="shared" si="0"/>
        <v>13.767777777777779</v>
      </c>
      <c r="F49" s="169">
        <v>0</v>
      </c>
      <c r="G49" s="169">
        <v>0</v>
      </c>
      <c r="H49" s="169">
        <v>0</v>
      </c>
      <c r="I49" s="210">
        <f t="shared" si="1"/>
        <v>0</v>
      </c>
      <c r="J49" s="211">
        <f t="shared" si="4"/>
        <v>1800000</v>
      </c>
      <c r="K49" s="211">
        <f t="shared" si="7"/>
        <v>247820</v>
      </c>
      <c r="L49" s="154">
        <f t="shared" si="8"/>
        <v>13.767777777777779</v>
      </c>
    </row>
    <row r="50" spans="1:12" ht="60.6" customHeight="1">
      <c r="A50" s="134" t="s">
        <v>578</v>
      </c>
      <c r="B50" s="132" t="s">
        <v>580</v>
      </c>
      <c r="C50" s="233">
        <v>3175000</v>
      </c>
      <c r="D50" s="233">
        <v>487521.28000000003</v>
      </c>
      <c r="E50" s="210">
        <f t="shared" si="0"/>
        <v>15.35500094488189</v>
      </c>
      <c r="F50" s="169">
        <v>0</v>
      </c>
      <c r="G50" s="169">
        <v>0</v>
      </c>
      <c r="H50" s="169">
        <v>0</v>
      </c>
      <c r="I50" s="210">
        <f t="shared" si="1"/>
        <v>0</v>
      </c>
      <c r="J50" s="211">
        <f>C50+G50</f>
        <v>3175000</v>
      </c>
      <c r="K50" s="211">
        <f>D50+H50</f>
        <v>487521.28000000003</v>
      </c>
      <c r="L50" s="154">
        <f>IF(J50=0,0,K50/J50*100)</f>
        <v>15.35500094488189</v>
      </c>
    </row>
    <row r="51" spans="1:12" ht="60.6" customHeight="1">
      <c r="A51" s="134" t="s">
        <v>499</v>
      </c>
      <c r="B51" s="132" t="s">
        <v>517</v>
      </c>
      <c r="C51" s="233">
        <v>400000</v>
      </c>
      <c r="D51" s="233">
        <v>0</v>
      </c>
      <c r="E51" s="210">
        <f t="shared" si="0"/>
        <v>0</v>
      </c>
      <c r="F51" s="169">
        <v>0</v>
      </c>
      <c r="G51" s="169">
        <v>0</v>
      </c>
      <c r="H51" s="169">
        <v>0</v>
      </c>
      <c r="I51" s="210">
        <f t="shared" si="1"/>
        <v>0</v>
      </c>
      <c r="J51" s="211">
        <f>C51+G51</f>
        <v>400000</v>
      </c>
      <c r="K51" s="211">
        <f>D51+H51</f>
        <v>0</v>
      </c>
      <c r="L51" s="154">
        <f>IF(J51=0,0,K51/J51*100)</f>
        <v>0</v>
      </c>
    </row>
    <row r="52" spans="1:12" ht="63">
      <c r="A52" s="131" t="s">
        <v>334</v>
      </c>
      <c r="B52" s="132" t="s">
        <v>283</v>
      </c>
      <c r="C52" s="233">
        <v>3746285.2</v>
      </c>
      <c r="D52" s="233">
        <v>284558.03999999998</v>
      </c>
      <c r="E52" s="210">
        <f t="shared" si="0"/>
        <v>7.5957388401715908</v>
      </c>
      <c r="F52" s="169">
        <v>0</v>
      </c>
      <c r="G52" s="169">
        <v>0</v>
      </c>
      <c r="H52" s="169">
        <v>0</v>
      </c>
      <c r="I52" s="210">
        <f t="shared" si="1"/>
        <v>0</v>
      </c>
      <c r="J52" s="211">
        <f t="shared" si="4"/>
        <v>3746285.2</v>
      </c>
      <c r="K52" s="211">
        <f t="shared" si="7"/>
        <v>284558.03999999998</v>
      </c>
      <c r="L52" s="154">
        <f t="shared" si="8"/>
        <v>7.5957388401715908</v>
      </c>
    </row>
    <row r="53" spans="1:12" ht="61.9" customHeight="1">
      <c r="A53" s="131" t="s">
        <v>393</v>
      </c>
      <c r="B53" s="132" t="s">
        <v>58</v>
      </c>
      <c r="C53" s="233">
        <v>8000000</v>
      </c>
      <c r="D53" s="233">
        <v>1769951.09</v>
      </c>
      <c r="E53" s="210">
        <f t="shared" si="0"/>
        <v>22.124388625000002</v>
      </c>
      <c r="F53" s="169">
        <v>0</v>
      </c>
      <c r="G53" s="169">
        <v>0</v>
      </c>
      <c r="H53" s="169">
        <v>0</v>
      </c>
      <c r="I53" s="210">
        <f t="shared" si="1"/>
        <v>0</v>
      </c>
      <c r="J53" s="211">
        <f t="shared" si="4"/>
        <v>8000000</v>
      </c>
      <c r="K53" s="211">
        <f t="shared" si="7"/>
        <v>1769951.09</v>
      </c>
      <c r="L53" s="154">
        <f t="shared" si="8"/>
        <v>22.124388625000002</v>
      </c>
    </row>
    <row r="54" spans="1:12" ht="47.45" customHeight="1">
      <c r="A54" s="131" t="s">
        <v>394</v>
      </c>
      <c r="B54" s="132" t="s">
        <v>59</v>
      </c>
      <c r="C54" s="233">
        <v>2800000</v>
      </c>
      <c r="D54" s="233">
        <v>598613.49</v>
      </c>
      <c r="E54" s="210">
        <f t="shared" si="0"/>
        <v>21.379053214285715</v>
      </c>
      <c r="F54" s="169">
        <v>0</v>
      </c>
      <c r="G54" s="169">
        <v>0</v>
      </c>
      <c r="H54" s="169">
        <v>0</v>
      </c>
      <c r="I54" s="210">
        <f t="shared" si="1"/>
        <v>0</v>
      </c>
      <c r="J54" s="211">
        <f t="shared" si="4"/>
        <v>2800000</v>
      </c>
      <c r="K54" s="211">
        <f t="shared" si="7"/>
        <v>598613.49</v>
      </c>
      <c r="L54" s="154">
        <f t="shared" si="8"/>
        <v>21.379053214285715</v>
      </c>
    </row>
    <row r="55" spans="1:12" ht="48" customHeight="1">
      <c r="A55" s="131" t="s">
        <v>395</v>
      </c>
      <c r="B55" s="132" t="s">
        <v>60</v>
      </c>
      <c r="C55" s="233">
        <v>9270200</v>
      </c>
      <c r="D55" s="233">
        <v>1892861.89</v>
      </c>
      <c r="E55" s="210">
        <f t="shared" si="0"/>
        <v>20.418781579685444</v>
      </c>
      <c r="F55" s="169">
        <v>0</v>
      </c>
      <c r="G55" s="169">
        <v>0</v>
      </c>
      <c r="H55" s="169">
        <v>0</v>
      </c>
      <c r="I55" s="210">
        <f t="shared" si="1"/>
        <v>0</v>
      </c>
      <c r="J55" s="211">
        <f t="shared" si="4"/>
        <v>9270200</v>
      </c>
      <c r="K55" s="211">
        <f t="shared" si="7"/>
        <v>1892861.89</v>
      </c>
      <c r="L55" s="154">
        <f t="shared" si="8"/>
        <v>20.418781579685444</v>
      </c>
    </row>
    <row r="56" spans="1:12" ht="46.15" customHeight="1">
      <c r="A56" s="131" t="s">
        <v>396</v>
      </c>
      <c r="B56" s="132" t="s">
        <v>61</v>
      </c>
      <c r="C56" s="233">
        <v>7571100</v>
      </c>
      <c r="D56" s="233">
        <v>598584.03</v>
      </c>
      <c r="E56" s="210">
        <f t="shared" si="0"/>
        <v>7.9061699092602131</v>
      </c>
      <c r="F56" s="233"/>
      <c r="G56" s="233"/>
      <c r="H56" s="233"/>
      <c r="I56" s="210">
        <f t="shared" si="1"/>
        <v>0</v>
      </c>
      <c r="J56" s="211">
        <f t="shared" si="4"/>
        <v>7571100</v>
      </c>
      <c r="K56" s="211">
        <f t="shared" si="7"/>
        <v>598584.03</v>
      </c>
      <c r="L56" s="154">
        <f t="shared" si="8"/>
        <v>7.9061699092602131</v>
      </c>
    </row>
    <row r="57" spans="1:12" ht="52.15" customHeight="1">
      <c r="A57" s="131" t="s">
        <v>397</v>
      </c>
      <c r="B57" s="132" t="s">
        <v>62</v>
      </c>
      <c r="C57" s="233">
        <v>37557500</v>
      </c>
      <c r="D57" s="233">
        <v>7198436.1400000006</v>
      </c>
      <c r="E57" s="210">
        <f t="shared" si="0"/>
        <v>19.166441163549226</v>
      </c>
      <c r="F57" s="233">
        <v>100000</v>
      </c>
      <c r="G57" s="233">
        <v>154800</v>
      </c>
      <c r="H57" s="233">
        <v>118680</v>
      </c>
      <c r="I57" s="210">
        <f t="shared" si="1"/>
        <v>76.666666666666671</v>
      </c>
      <c r="J57" s="211">
        <f t="shared" si="4"/>
        <v>37712300</v>
      </c>
      <c r="K57" s="211">
        <f t="shared" si="7"/>
        <v>7317116.1400000006</v>
      </c>
      <c r="L57" s="154">
        <f t="shared" si="8"/>
        <v>19.402465879832313</v>
      </c>
    </row>
    <row r="58" spans="1:12" ht="51.6" customHeight="1">
      <c r="A58" s="131" t="s">
        <v>398</v>
      </c>
      <c r="B58" s="132" t="s">
        <v>335</v>
      </c>
      <c r="C58" s="233">
        <v>45599500</v>
      </c>
      <c r="D58" s="233">
        <v>8962045.2599999998</v>
      </c>
      <c r="E58" s="210">
        <f t="shared" si="0"/>
        <v>19.653823528766761</v>
      </c>
      <c r="F58" s="169">
        <v>0</v>
      </c>
      <c r="G58" s="169">
        <v>0</v>
      </c>
      <c r="H58" s="169">
        <v>0</v>
      </c>
      <c r="I58" s="210">
        <f t="shared" si="1"/>
        <v>0</v>
      </c>
      <c r="J58" s="211">
        <f t="shared" si="4"/>
        <v>45599500</v>
      </c>
      <c r="K58" s="211">
        <f t="shared" si="7"/>
        <v>8962045.2599999998</v>
      </c>
      <c r="L58" s="154">
        <f t="shared" si="8"/>
        <v>19.653823528766761</v>
      </c>
    </row>
    <row r="59" spans="1:12" ht="31.5">
      <c r="A59" s="131" t="s">
        <v>399</v>
      </c>
      <c r="B59" s="132" t="s">
        <v>336</v>
      </c>
      <c r="C59" s="233">
        <v>33982100</v>
      </c>
      <c r="D59" s="233">
        <v>5543427.6600000001</v>
      </c>
      <c r="E59" s="210">
        <f t="shared" si="0"/>
        <v>16.31278720267435</v>
      </c>
      <c r="F59" s="233">
        <v>1700000</v>
      </c>
      <c r="G59" s="233">
        <v>2700000</v>
      </c>
      <c r="H59" s="233">
        <v>294625.2</v>
      </c>
      <c r="I59" s="210">
        <f t="shared" si="1"/>
        <v>10.912044444444446</v>
      </c>
      <c r="J59" s="211">
        <f t="shared" si="4"/>
        <v>36682100</v>
      </c>
      <c r="K59" s="211">
        <f t="shared" si="7"/>
        <v>5838052.8600000003</v>
      </c>
      <c r="L59" s="154">
        <f t="shared" si="8"/>
        <v>15.915263466377336</v>
      </c>
    </row>
    <row r="60" spans="1:12" ht="78.75">
      <c r="A60" s="134" t="s">
        <v>648</v>
      </c>
      <c r="B60" s="132" t="s">
        <v>649</v>
      </c>
      <c r="C60" s="233">
        <v>800000</v>
      </c>
      <c r="D60" s="233">
        <v>29032</v>
      </c>
      <c r="E60" s="210">
        <f t="shared" si="0"/>
        <v>3.6290000000000004</v>
      </c>
      <c r="F60" s="233"/>
      <c r="G60" s="233"/>
      <c r="H60" s="233"/>
      <c r="I60" s="210">
        <f t="shared" si="1"/>
        <v>0</v>
      </c>
      <c r="J60" s="211">
        <f>C60+G60</f>
        <v>800000</v>
      </c>
      <c r="K60" s="211">
        <f>D60+H60</f>
        <v>29032</v>
      </c>
      <c r="L60" s="154">
        <f>IF(J60=0,0,K60/J60*100)</f>
        <v>3.6290000000000004</v>
      </c>
    </row>
    <row r="61" spans="1:12" ht="69" customHeight="1">
      <c r="A61" s="131" t="s">
        <v>400</v>
      </c>
      <c r="B61" s="132" t="s">
        <v>354</v>
      </c>
      <c r="C61" s="233">
        <v>3132300</v>
      </c>
      <c r="D61" s="233">
        <v>592610.32000000007</v>
      </c>
      <c r="E61" s="210">
        <f t="shared" si="0"/>
        <v>18.919334674201068</v>
      </c>
      <c r="F61" s="169">
        <v>0</v>
      </c>
      <c r="G61" s="169">
        <v>0</v>
      </c>
      <c r="H61" s="169">
        <v>0</v>
      </c>
      <c r="I61" s="210">
        <f t="shared" si="1"/>
        <v>0</v>
      </c>
      <c r="J61" s="211">
        <f t="shared" si="4"/>
        <v>3132300</v>
      </c>
      <c r="K61" s="211">
        <f t="shared" si="7"/>
        <v>592610.32000000007</v>
      </c>
      <c r="L61" s="154">
        <f t="shared" si="8"/>
        <v>18.919334674201068</v>
      </c>
    </row>
    <row r="62" spans="1:12" ht="54.6" customHeight="1">
      <c r="A62" s="131" t="s">
        <v>170</v>
      </c>
      <c r="B62" s="132" t="s">
        <v>63</v>
      </c>
      <c r="C62" s="233">
        <v>15159200</v>
      </c>
      <c r="D62" s="233">
        <v>1137786.1400000001</v>
      </c>
      <c r="E62" s="210">
        <f t="shared" si="0"/>
        <v>7.5055816929653281</v>
      </c>
      <c r="F62" s="169"/>
      <c r="G62" s="169"/>
      <c r="H62" s="169"/>
      <c r="I62" s="210">
        <f t="shared" si="1"/>
        <v>0</v>
      </c>
      <c r="J62" s="211">
        <f t="shared" si="4"/>
        <v>15159200</v>
      </c>
      <c r="K62" s="211">
        <f t="shared" si="7"/>
        <v>1137786.1400000001</v>
      </c>
      <c r="L62" s="154">
        <f t="shared" si="8"/>
        <v>7.5055816929653281</v>
      </c>
    </row>
    <row r="63" spans="1:12" ht="57.6" customHeight="1">
      <c r="A63" s="131" t="s">
        <v>435</v>
      </c>
      <c r="B63" s="132" t="s">
        <v>84</v>
      </c>
      <c r="C63" s="233">
        <v>56630500</v>
      </c>
      <c r="D63" s="233">
        <v>19435600</v>
      </c>
      <c r="E63" s="210">
        <f t="shared" si="0"/>
        <v>34.320021896327951</v>
      </c>
      <c r="F63" s="169">
        <v>0</v>
      </c>
      <c r="G63" s="169">
        <v>0</v>
      </c>
      <c r="H63" s="169">
        <v>0</v>
      </c>
      <c r="I63" s="210">
        <f t="shared" si="1"/>
        <v>0</v>
      </c>
      <c r="J63" s="211">
        <f t="shared" si="4"/>
        <v>56630500</v>
      </c>
      <c r="K63" s="211">
        <f t="shared" si="7"/>
        <v>19435600</v>
      </c>
      <c r="L63" s="154">
        <f t="shared" si="8"/>
        <v>34.320021896327951</v>
      </c>
    </row>
    <row r="64" spans="1:12" ht="36" customHeight="1">
      <c r="A64" s="134" t="s">
        <v>559</v>
      </c>
      <c r="B64" s="132" t="s">
        <v>89</v>
      </c>
      <c r="C64" s="233">
        <v>16000000</v>
      </c>
      <c r="D64" s="233"/>
      <c r="E64" s="210">
        <f>IF(C64=0,0,D64/C64*100)</f>
        <v>0</v>
      </c>
      <c r="F64" s="169"/>
      <c r="G64" s="169"/>
      <c r="H64" s="169"/>
      <c r="I64" s="210">
        <f>IF(G64=0,0,H64/G64*100)</f>
        <v>0</v>
      </c>
      <c r="J64" s="211">
        <f>C64+G64</f>
        <v>16000000</v>
      </c>
      <c r="K64" s="211">
        <f>D64+H64</f>
        <v>0</v>
      </c>
      <c r="L64" s="154">
        <f>IF(J64=0,0,K64/J64*100)</f>
        <v>0</v>
      </c>
    </row>
    <row r="65" spans="1:12" ht="57.6" customHeight="1">
      <c r="A65" s="134" t="s">
        <v>535</v>
      </c>
      <c r="B65" s="132" t="s">
        <v>556</v>
      </c>
      <c r="C65" s="233">
        <v>484100</v>
      </c>
      <c r="D65" s="233"/>
      <c r="E65" s="210">
        <f>IF(C65=0,0,D65/C65*100)</f>
        <v>0</v>
      </c>
      <c r="F65" s="169">
        <v>0</v>
      </c>
      <c r="G65" s="169">
        <v>0</v>
      </c>
      <c r="H65" s="169">
        <v>0</v>
      </c>
      <c r="I65" s="210">
        <f>IF(G65=0,0,H65/G65*100)</f>
        <v>0</v>
      </c>
      <c r="J65" s="211">
        <f>C65+G65</f>
        <v>484100</v>
      </c>
      <c r="K65" s="211">
        <f>D65+H65</f>
        <v>0</v>
      </c>
      <c r="L65" s="154">
        <f>IF(J65=0,0,K65/J65*100)</f>
        <v>0</v>
      </c>
    </row>
    <row r="66" spans="1:12" s="23" customFormat="1" ht="56.45" customHeight="1">
      <c r="A66" s="207" t="s">
        <v>436</v>
      </c>
      <c r="B66" s="133" t="s">
        <v>377</v>
      </c>
      <c r="C66" s="76">
        <f>SUM(C67:C80)</f>
        <v>286906500</v>
      </c>
      <c r="D66" s="76">
        <f>SUM(D67:D80)</f>
        <v>55778922.760000005</v>
      </c>
      <c r="E66" s="208">
        <f t="shared" ref="E66:E116" si="10">IF(C66=0,0,D66/C66*100)</f>
        <v>19.441498453328872</v>
      </c>
      <c r="F66" s="76">
        <f>SUM(F67:F80)</f>
        <v>121640200</v>
      </c>
      <c r="G66" s="76">
        <f>SUM(G67:G80)</f>
        <v>121640200</v>
      </c>
      <c r="H66" s="76">
        <f>SUM(H67:H80)</f>
        <v>3506422.41</v>
      </c>
      <c r="I66" s="208">
        <f t="shared" si="1"/>
        <v>2.8826180900721967</v>
      </c>
      <c r="J66" s="76">
        <f>SUM(J67:J80)</f>
        <v>408546700</v>
      </c>
      <c r="K66" s="76">
        <f>SUM(K67:K80)</f>
        <v>59285345.170000002</v>
      </c>
      <c r="L66" s="209">
        <f>IF(J66=0,0,K66/J66*100)</f>
        <v>14.51127745493967</v>
      </c>
    </row>
    <row r="67" spans="1:12" ht="64.900000000000006" customHeight="1">
      <c r="A67" s="131" t="s">
        <v>17</v>
      </c>
      <c r="B67" s="132" t="s">
        <v>212</v>
      </c>
      <c r="C67" s="233">
        <v>50303600</v>
      </c>
      <c r="D67" s="233">
        <v>10244508.76</v>
      </c>
      <c r="E67" s="210">
        <f t="shared" si="10"/>
        <v>20.365359059788961</v>
      </c>
      <c r="F67" s="233">
        <v>15406600</v>
      </c>
      <c r="G67" s="233">
        <v>15406600</v>
      </c>
      <c r="H67" s="233">
        <v>3506422.41</v>
      </c>
      <c r="I67" s="210">
        <f t="shared" si="1"/>
        <v>22.759222735710672</v>
      </c>
      <c r="J67" s="211">
        <f t="shared" si="4"/>
        <v>65710200</v>
      </c>
      <c r="K67" s="211">
        <f>D67+H67</f>
        <v>13750931.17</v>
      </c>
      <c r="L67" s="154">
        <f>IF(J67=0,0,K67/J67*100)</f>
        <v>20.926631131848634</v>
      </c>
    </row>
    <row r="68" spans="1:12" ht="63.6" customHeight="1">
      <c r="A68" s="131" t="s">
        <v>18</v>
      </c>
      <c r="B68" s="132" t="s">
        <v>15</v>
      </c>
      <c r="C68" s="233">
        <v>4197100</v>
      </c>
      <c r="D68" s="233">
        <v>1343267.2</v>
      </c>
      <c r="E68" s="210">
        <f t="shared" si="10"/>
        <v>32.00465083033523</v>
      </c>
      <c r="F68" s="169">
        <v>0</v>
      </c>
      <c r="G68" s="169">
        <v>0</v>
      </c>
      <c r="H68" s="169">
        <v>0</v>
      </c>
      <c r="I68" s="210">
        <f t="shared" si="1"/>
        <v>0</v>
      </c>
      <c r="J68" s="211">
        <f t="shared" si="4"/>
        <v>4197100</v>
      </c>
      <c r="K68" s="211">
        <f t="shared" ref="K68:K78" si="11">D68+H68</f>
        <v>1343267.2</v>
      </c>
      <c r="L68" s="154">
        <f t="shared" ref="L68:L78" si="12">IF(J68=0,0,K68/J68*100)</f>
        <v>32.00465083033523</v>
      </c>
    </row>
    <row r="69" spans="1:12" ht="42" customHeight="1">
      <c r="A69" s="131" t="s">
        <v>437</v>
      </c>
      <c r="B69" s="132" t="s">
        <v>83</v>
      </c>
      <c r="C69" s="233">
        <v>4804500</v>
      </c>
      <c r="D69" s="233">
        <v>1027511.1900000001</v>
      </c>
      <c r="E69" s="210">
        <f t="shared" si="10"/>
        <v>21.386433343740244</v>
      </c>
      <c r="F69" s="233">
        <v>0</v>
      </c>
      <c r="G69" s="233"/>
      <c r="H69" s="233"/>
      <c r="I69" s="210">
        <f t="shared" si="1"/>
        <v>0</v>
      </c>
      <c r="J69" s="211">
        <f t="shared" si="4"/>
        <v>4804500</v>
      </c>
      <c r="K69" s="211">
        <f t="shared" si="11"/>
        <v>1027511.1900000001</v>
      </c>
      <c r="L69" s="154">
        <f t="shared" si="12"/>
        <v>21.386433343740244</v>
      </c>
    </row>
    <row r="70" spans="1:12" ht="42" customHeight="1">
      <c r="A70" s="134" t="s">
        <v>588</v>
      </c>
      <c r="B70" s="132" t="s">
        <v>34</v>
      </c>
      <c r="C70" s="233">
        <v>0</v>
      </c>
      <c r="D70" s="233">
        <v>0</v>
      </c>
      <c r="E70" s="210">
        <f t="shared" si="10"/>
        <v>0</v>
      </c>
      <c r="F70" s="233"/>
      <c r="G70" s="233"/>
      <c r="H70" s="233"/>
      <c r="I70" s="210">
        <f>IF(G70=0,0,H70/G70*100)</f>
        <v>0</v>
      </c>
      <c r="J70" s="211">
        <f>C70+G70</f>
        <v>0</v>
      </c>
      <c r="K70" s="211">
        <f>D70+H70</f>
        <v>0</v>
      </c>
      <c r="L70" s="154">
        <f>IF(J70=0,0,K70/J70*100)</f>
        <v>0</v>
      </c>
    </row>
    <row r="71" spans="1:12" ht="45" customHeight="1">
      <c r="A71" s="131" t="s">
        <v>438</v>
      </c>
      <c r="B71" s="132" t="s">
        <v>39</v>
      </c>
      <c r="C71" s="233">
        <v>52553000</v>
      </c>
      <c r="D71" s="233">
        <v>12050996.460000001</v>
      </c>
      <c r="E71" s="210">
        <f t="shared" si="10"/>
        <v>22.931129450269253</v>
      </c>
      <c r="F71" s="233"/>
      <c r="G71" s="233"/>
      <c r="H71" s="233"/>
      <c r="I71" s="210">
        <f t="shared" si="1"/>
        <v>0</v>
      </c>
      <c r="J71" s="211">
        <f t="shared" ref="J71:J122" si="13">C71+G71</f>
        <v>52553000</v>
      </c>
      <c r="K71" s="211">
        <f t="shared" si="11"/>
        <v>12050996.460000001</v>
      </c>
      <c r="L71" s="154">
        <f t="shared" si="12"/>
        <v>22.931129450269253</v>
      </c>
    </row>
    <row r="72" spans="1:12" ht="47.45" customHeight="1">
      <c r="A72" s="131" t="s">
        <v>439</v>
      </c>
      <c r="B72" s="132" t="s">
        <v>40</v>
      </c>
      <c r="C72" s="233">
        <v>91069800</v>
      </c>
      <c r="D72" s="233">
        <v>19656768.84</v>
      </c>
      <c r="E72" s="210">
        <f t="shared" si="10"/>
        <v>21.584289017874202</v>
      </c>
      <c r="F72" s="233"/>
      <c r="G72" s="233"/>
      <c r="H72" s="233"/>
      <c r="I72" s="210">
        <f t="shared" si="1"/>
        <v>0</v>
      </c>
      <c r="J72" s="211">
        <f t="shared" si="13"/>
        <v>91069800</v>
      </c>
      <c r="K72" s="211">
        <f t="shared" si="11"/>
        <v>19656768.84</v>
      </c>
      <c r="L72" s="154">
        <f t="shared" si="12"/>
        <v>21.584289017874202</v>
      </c>
    </row>
    <row r="73" spans="1:12" ht="29.45" customHeight="1">
      <c r="A73" s="131" t="s">
        <v>440</v>
      </c>
      <c r="B73" s="132" t="s">
        <v>41</v>
      </c>
      <c r="C73" s="233">
        <v>2379300</v>
      </c>
      <c r="D73" s="233">
        <v>629510.42000000004</v>
      </c>
      <c r="E73" s="210">
        <f t="shared" si="10"/>
        <v>26.457799352750811</v>
      </c>
      <c r="F73" s="169">
        <v>0</v>
      </c>
      <c r="G73" s="169">
        <v>0</v>
      </c>
      <c r="H73" s="169">
        <v>0</v>
      </c>
      <c r="I73" s="210">
        <f t="shared" si="1"/>
        <v>0</v>
      </c>
      <c r="J73" s="211">
        <f t="shared" si="13"/>
        <v>2379300</v>
      </c>
      <c r="K73" s="211">
        <f t="shared" si="11"/>
        <v>629510.42000000004</v>
      </c>
      <c r="L73" s="154">
        <f t="shared" si="12"/>
        <v>26.457799352750811</v>
      </c>
    </row>
    <row r="74" spans="1:12" ht="48" customHeight="1">
      <c r="A74" s="131" t="s">
        <v>441</v>
      </c>
      <c r="B74" s="132" t="s">
        <v>42</v>
      </c>
      <c r="C74" s="233">
        <v>20374600</v>
      </c>
      <c r="D74" s="233">
        <v>2674209.8199999998</v>
      </c>
      <c r="E74" s="210">
        <f t="shared" si="10"/>
        <v>13.125213844688973</v>
      </c>
      <c r="F74" s="233"/>
      <c r="G74" s="233"/>
      <c r="H74" s="233"/>
      <c r="I74" s="210">
        <f t="shared" si="1"/>
        <v>0</v>
      </c>
      <c r="J74" s="211">
        <f t="shared" si="13"/>
        <v>20374600</v>
      </c>
      <c r="K74" s="211">
        <f t="shared" si="11"/>
        <v>2674209.8199999998</v>
      </c>
      <c r="L74" s="154">
        <f t="shared" si="12"/>
        <v>13.125213844688973</v>
      </c>
    </row>
    <row r="75" spans="1:12" ht="26.45" customHeight="1">
      <c r="A75" s="131" t="s">
        <v>442</v>
      </c>
      <c r="B75" s="132" t="s">
        <v>43</v>
      </c>
      <c r="C75" s="233">
        <v>23239300</v>
      </c>
      <c r="D75" s="233">
        <v>4405737.8899999997</v>
      </c>
      <c r="E75" s="210">
        <f t="shared" si="10"/>
        <v>18.958135098733607</v>
      </c>
      <c r="F75" s="169">
        <v>0</v>
      </c>
      <c r="G75" s="169">
        <v>0</v>
      </c>
      <c r="H75" s="169">
        <v>0</v>
      </c>
      <c r="I75" s="210">
        <f t="shared" si="1"/>
        <v>0</v>
      </c>
      <c r="J75" s="211">
        <f t="shared" si="13"/>
        <v>23239300</v>
      </c>
      <c r="K75" s="211">
        <f t="shared" si="11"/>
        <v>4405737.8899999997</v>
      </c>
      <c r="L75" s="154">
        <f t="shared" si="12"/>
        <v>18.958135098733607</v>
      </c>
    </row>
    <row r="76" spans="1:12" ht="31.5">
      <c r="A76" s="131" t="s">
        <v>443</v>
      </c>
      <c r="B76" s="132" t="s">
        <v>44</v>
      </c>
      <c r="C76" s="233">
        <v>8107900</v>
      </c>
      <c r="D76" s="233">
        <v>1933565.72</v>
      </c>
      <c r="E76" s="210">
        <f t="shared" si="10"/>
        <v>23.847922643347847</v>
      </c>
      <c r="F76" s="169">
        <v>0</v>
      </c>
      <c r="G76" s="169">
        <v>0</v>
      </c>
      <c r="H76" s="169">
        <v>0</v>
      </c>
      <c r="I76" s="210">
        <f t="shared" si="1"/>
        <v>0</v>
      </c>
      <c r="J76" s="211">
        <f t="shared" si="13"/>
        <v>8107900</v>
      </c>
      <c r="K76" s="211">
        <f t="shared" si="11"/>
        <v>1933565.72</v>
      </c>
      <c r="L76" s="154">
        <f t="shared" si="12"/>
        <v>23.847922643347847</v>
      </c>
    </row>
    <row r="77" spans="1:12" ht="43.15" customHeight="1">
      <c r="A77" s="131" t="s">
        <v>444</v>
      </c>
      <c r="B77" s="132" t="s">
        <v>19</v>
      </c>
      <c r="C77" s="233">
        <v>6783000</v>
      </c>
      <c r="D77" s="233">
        <v>1526963.32</v>
      </c>
      <c r="E77" s="210">
        <f t="shared" si="10"/>
        <v>22.511621996166888</v>
      </c>
      <c r="F77" s="169"/>
      <c r="G77" s="169"/>
      <c r="H77" s="169"/>
      <c r="I77" s="210">
        <f t="shared" si="1"/>
        <v>0</v>
      </c>
      <c r="J77" s="211">
        <f t="shared" si="13"/>
        <v>6783000</v>
      </c>
      <c r="K77" s="211">
        <f t="shared" si="11"/>
        <v>1526963.32</v>
      </c>
      <c r="L77" s="154">
        <f t="shared" si="12"/>
        <v>22.511621996166888</v>
      </c>
    </row>
    <row r="78" spans="1:12" ht="37.9" customHeight="1">
      <c r="A78" s="131" t="s">
        <v>445</v>
      </c>
      <c r="B78" s="132" t="s">
        <v>20</v>
      </c>
      <c r="C78" s="233">
        <v>22707700</v>
      </c>
      <c r="D78" s="233">
        <v>285883.14</v>
      </c>
      <c r="E78" s="210">
        <f t="shared" si="10"/>
        <v>1.2589700409993088</v>
      </c>
      <c r="F78" s="169">
        <v>0</v>
      </c>
      <c r="G78" s="169">
        <v>0</v>
      </c>
      <c r="H78" s="169">
        <v>0</v>
      </c>
      <c r="I78" s="210">
        <f t="shared" si="1"/>
        <v>0</v>
      </c>
      <c r="J78" s="211">
        <f t="shared" si="13"/>
        <v>22707700</v>
      </c>
      <c r="K78" s="211">
        <f t="shared" si="11"/>
        <v>285883.14</v>
      </c>
      <c r="L78" s="154">
        <f t="shared" si="12"/>
        <v>1.2589700409993088</v>
      </c>
    </row>
    <row r="79" spans="1:12" ht="63">
      <c r="A79" s="134" t="s">
        <v>518</v>
      </c>
      <c r="B79" s="132" t="s">
        <v>654</v>
      </c>
      <c r="C79" s="203">
        <v>0</v>
      </c>
      <c r="D79" s="203">
        <v>0</v>
      </c>
      <c r="E79" s="210">
        <f t="shared" si="10"/>
        <v>0</v>
      </c>
      <c r="F79" s="233">
        <v>106233600</v>
      </c>
      <c r="G79" s="233">
        <v>106233600</v>
      </c>
      <c r="H79" s="233"/>
      <c r="I79" s="210">
        <f t="shared" si="1"/>
        <v>0</v>
      </c>
      <c r="J79" s="211">
        <f>C79+G79</f>
        <v>106233600</v>
      </c>
      <c r="K79" s="211">
        <f>D79+H79</f>
        <v>0</v>
      </c>
      <c r="L79" s="154">
        <f>IF(J79=0,0,K79/J79*100)</f>
        <v>0</v>
      </c>
    </row>
    <row r="80" spans="1:12" ht="47.25">
      <c r="A80" s="134" t="s">
        <v>536</v>
      </c>
      <c r="B80" s="132" t="s">
        <v>556</v>
      </c>
      <c r="C80" s="233">
        <v>386700</v>
      </c>
      <c r="D80" s="233"/>
      <c r="E80" s="210">
        <f t="shared" si="10"/>
        <v>0</v>
      </c>
      <c r="F80" s="233"/>
      <c r="G80" s="233"/>
      <c r="H80" s="233"/>
      <c r="I80" s="210">
        <f>IF(G80=0,0,H80/G80*100)</f>
        <v>0</v>
      </c>
      <c r="J80" s="211">
        <f>C80+G80</f>
        <v>386700</v>
      </c>
      <c r="K80" s="211">
        <f>D80+H80</f>
        <v>0</v>
      </c>
      <c r="L80" s="154">
        <f>IF(J80=0,0,K80/J80*100)</f>
        <v>0</v>
      </c>
    </row>
    <row r="81" spans="1:12" s="23" customFormat="1" ht="52.15" customHeight="1">
      <c r="A81" s="207" t="s">
        <v>446</v>
      </c>
      <c r="B81" s="133" t="s">
        <v>378</v>
      </c>
      <c r="C81" s="76">
        <f>SUM(C82:C99)</f>
        <v>360573200</v>
      </c>
      <c r="D81" s="76">
        <f>SUM(D82:D99)</f>
        <v>90955769.210000023</v>
      </c>
      <c r="E81" s="208">
        <f t="shared" si="10"/>
        <v>25.225327120817635</v>
      </c>
      <c r="F81" s="76">
        <f>SUM(F82:F99)</f>
        <v>64817900</v>
      </c>
      <c r="G81" s="76">
        <f>SUM(G82:G99)</f>
        <v>67639385.819999993</v>
      </c>
      <c r="H81" s="76">
        <f>SUM(H82:H99)</f>
        <v>10026021.129999999</v>
      </c>
      <c r="I81" s="208">
        <f t="shared" ref="I81:I135" si="14">IF(G81=0,0,H81/G81*100)</f>
        <v>14.822756014788427</v>
      </c>
      <c r="J81" s="76">
        <f>SUM(J82:J99)</f>
        <v>428212585.81999999</v>
      </c>
      <c r="K81" s="76">
        <f>SUM(K82:K99)</f>
        <v>100981790.34000002</v>
      </c>
      <c r="L81" s="209">
        <f>IF(J81=0,0,K81/J81*100)</f>
        <v>23.582163085334422</v>
      </c>
    </row>
    <row r="82" spans="1:12" ht="51" customHeight="1">
      <c r="A82" s="131" t="s">
        <v>447</v>
      </c>
      <c r="B82" s="132" t="s">
        <v>331</v>
      </c>
      <c r="C82" s="233">
        <v>1650000</v>
      </c>
      <c r="D82" s="233">
        <v>68855.600000000006</v>
      </c>
      <c r="E82" s="210">
        <f t="shared" si="10"/>
        <v>4.1730666666666671</v>
      </c>
      <c r="F82" s="169">
        <v>0</v>
      </c>
      <c r="G82" s="169">
        <v>0</v>
      </c>
      <c r="H82" s="169">
        <v>0</v>
      </c>
      <c r="I82" s="210">
        <f t="shared" si="14"/>
        <v>0</v>
      </c>
      <c r="J82" s="211">
        <f t="shared" si="13"/>
        <v>1650000</v>
      </c>
      <c r="K82" s="211">
        <f>D82+H82</f>
        <v>68855.600000000006</v>
      </c>
      <c r="L82" s="154">
        <f>IF(J82=0,0,K82/J82*100)</f>
        <v>4.1730666666666671</v>
      </c>
    </row>
    <row r="83" spans="1:12" ht="42" customHeight="1">
      <c r="A83" s="131" t="s">
        <v>448</v>
      </c>
      <c r="B83" s="132" t="s">
        <v>332</v>
      </c>
      <c r="C83" s="233">
        <v>250000</v>
      </c>
      <c r="D83" s="233">
        <v>35333</v>
      </c>
      <c r="E83" s="210">
        <f t="shared" si="10"/>
        <v>14.133200000000002</v>
      </c>
      <c r="F83" s="169">
        <v>0</v>
      </c>
      <c r="G83" s="169">
        <v>0</v>
      </c>
      <c r="H83" s="169">
        <v>0</v>
      </c>
      <c r="I83" s="210">
        <f t="shared" si="14"/>
        <v>0</v>
      </c>
      <c r="J83" s="211">
        <f t="shared" si="13"/>
        <v>250000</v>
      </c>
      <c r="K83" s="211">
        <f t="shared" ref="K83:K98" si="15">D83+H83</f>
        <v>35333</v>
      </c>
      <c r="L83" s="154">
        <f t="shared" ref="L83:L98" si="16">IF(J83=0,0,K83/J83*100)</f>
        <v>14.133200000000002</v>
      </c>
    </row>
    <row r="84" spans="1:12" ht="72" customHeight="1">
      <c r="A84" s="131" t="s">
        <v>449</v>
      </c>
      <c r="B84" s="132" t="s">
        <v>333</v>
      </c>
      <c r="C84" s="233">
        <v>59007300</v>
      </c>
      <c r="D84" s="233">
        <v>14216425.84</v>
      </c>
      <c r="E84" s="210">
        <f t="shared" si="10"/>
        <v>24.092656061199207</v>
      </c>
      <c r="F84" s="233">
        <v>7442500</v>
      </c>
      <c r="G84" s="233">
        <v>8189663.7000000002</v>
      </c>
      <c r="H84" s="233">
        <v>1946136.47</v>
      </c>
      <c r="I84" s="210">
        <f t="shared" si="14"/>
        <v>23.763325837176925</v>
      </c>
      <c r="J84" s="211">
        <f t="shared" si="13"/>
        <v>67196963.700000003</v>
      </c>
      <c r="K84" s="211">
        <f t="shared" si="15"/>
        <v>16162562.310000001</v>
      </c>
      <c r="L84" s="154">
        <f t="shared" si="16"/>
        <v>24.05251877474339</v>
      </c>
    </row>
    <row r="85" spans="1:12" ht="118.9" customHeight="1">
      <c r="A85" s="131" t="s">
        <v>450</v>
      </c>
      <c r="B85" s="215" t="s">
        <v>85</v>
      </c>
      <c r="C85" s="233">
        <v>165305500</v>
      </c>
      <c r="D85" s="233">
        <v>41119945.920000002</v>
      </c>
      <c r="E85" s="210">
        <f t="shared" si="10"/>
        <v>24.875122678918729</v>
      </c>
      <c r="F85" s="233">
        <v>31941400</v>
      </c>
      <c r="G85" s="233">
        <v>33362327.190000001</v>
      </c>
      <c r="H85" s="233">
        <v>5876792.0800000001</v>
      </c>
      <c r="I85" s="210">
        <f t="shared" si="14"/>
        <v>17.615054389135977</v>
      </c>
      <c r="J85" s="211">
        <f t="shared" si="13"/>
        <v>198667827.19</v>
      </c>
      <c r="K85" s="211">
        <f t="shared" si="15"/>
        <v>46996738</v>
      </c>
      <c r="L85" s="154">
        <f t="shared" si="16"/>
        <v>23.655937986906011</v>
      </c>
    </row>
    <row r="86" spans="1:12" ht="45.6" customHeight="1">
      <c r="A86" s="131" t="s">
        <v>451</v>
      </c>
      <c r="B86" s="132" t="s">
        <v>108</v>
      </c>
      <c r="C86" s="233">
        <v>73472800</v>
      </c>
      <c r="D86" s="233">
        <v>21510717.440000005</v>
      </c>
      <c r="E86" s="210">
        <f t="shared" si="10"/>
        <v>29.277116756132887</v>
      </c>
      <c r="F86" s="233">
        <v>14434000</v>
      </c>
      <c r="G86" s="233">
        <v>15086594.93</v>
      </c>
      <c r="H86" s="233">
        <v>2202292.58</v>
      </c>
      <c r="I86" s="210">
        <f t="shared" si="14"/>
        <v>14.597678205177345</v>
      </c>
      <c r="J86" s="211">
        <f t="shared" si="13"/>
        <v>88559394.930000007</v>
      </c>
      <c r="K86" s="211">
        <f t="shared" si="15"/>
        <v>23713010.020000003</v>
      </c>
      <c r="L86" s="154">
        <f t="shared" si="16"/>
        <v>26.77639118779377</v>
      </c>
    </row>
    <row r="87" spans="1:12" ht="103.15" customHeight="1">
      <c r="A87" s="131" t="s">
        <v>452</v>
      </c>
      <c r="B87" s="165" t="s">
        <v>520</v>
      </c>
      <c r="C87" s="233">
        <v>1883000</v>
      </c>
      <c r="D87" s="233">
        <v>449417.83999999991</v>
      </c>
      <c r="E87" s="210">
        <f t="shared" si="10"/>
        <v>23.867118428040357</v>
      </c>
      <c r="F87" s="169">
        <v>0</v>
      </c>
      <c r="G87" s="169">
        <v>0</v>
      </c>
      <c r="H87" s="169">
        <v>0</v>
      </c>
      <c r="I87" s="210">
        <f t="shared" si="14"/>
        <v>0</v>
      </c>
      <c r="J87" s="211">
        <f t="shared" si="13"/>
        <v>1883000</v>
      </c>
      <c r="K87" s="211">
        <f t="shared" si="15"/>
        <v>449417.83999999991</v>
      </c>
      <c r="L87" s="154">
        <f t="shared" si="16"/>
        <v>23.867118428040357</v>
      </c>
    </row>
    <row r="88" spans="1:12" ht="106.15" customHeight="1">
      <c r="A88" s="131" t="s">
        <v>453</v>
      </c>
      <c r="B88" s="165" t="s">
        <v>521</v>
      </c>
      <c r="C88" s="233">
        <v>7566000</v>
      </c>
      <c r="D88" s="233">
        <v>1881720.49</v>
      </c>
      <c r="E88" s="210">
        <f t="shared" si="10"/>
        <v>24.870743986254297</v>
      </c>
      <c r="F88" s="169">
        <v>0</v>
      </c>
      <c r="G88" s="169"/>
      <c r="H88" s="169"/>
      <c r="I88" s="210">
        <f t="shared" si="14"/>
        <v>0</v>
      </c>
      <c r="J88" s="211">
        <f t="shared" si="13"/>
        <v>7566000</v>
      </c>
      <c r="K88" s="211">
        <f t="shared" si="15"/>
        <v>1881720.49</v>
      </c>
      <c r="L88" s="154">
        <f t="shared" si="16"/>
        <v>24.870743986254297</v>
      </c>
    </row>
    <row r="89" spans="1:12" ht="46.9" customHeight="1">
      <c r="A89" s="131" t="s">
        <v>454</v>
      </c>
      <c r="B89" s="132" t="s">
        <v>462</v>
      </c>
      <c r="C89" s="233">
        <v>530000</v>
      </c>
      <c r="D89" s="233">
        <v>66620</v>
      </c>
      <c r="E89" s="210">
        <f t="shared" si="10"/>
        <v>12.569811320754717</v>
      </c>
      <c r="F89" s="169">
        <v>0</v>
      </c>
      <c r="G89" s="169">
        <v>0</v>
      </c>
      <c r="H89" s="169">
        <v>0</v>
      </c>
      <c r="I89" s="210">
        <f t="shared" si="14"/>
        <v>0</v>
      </c>
      <c r="J89" s="211">
        <f t="shared" si="13"/>
        <v>530000</v>
      </c>
      <c r="K89" s="211">
        <f t="shared" si="15"/>
        <v>66620</v>
      </c>
      <c r="L89" s="154">
        <f t="shared" si="16"/>
        <v>12.569811320754717</v>
      </c>
    </row>
    <row r="90" spans="1:12" ht="27" customHeight="1">
      <c r="A90" s="131" t="s">
        <v>455</v>
      </c>
      <c r="B90" s="132" t="s">
        <v>194</v>
      </c>
      <c r="C90" s="233">
        <v>790000</v>
      </c>
      <c r="D90" s="233">
        <v>0</v>
      </c>
      <c r="E90" s="210">
        <f t="shared" si="10"/>
        <v>0</v>
      </c>
      <c r="F90" s="169">
        <v>0</v>
      </c>
      <c r="G90" s="169">
        <v>0</v>
      </c>
      <c r="H90" s="169">
        <v>0</v>
      </c>
      <c r="I90" s="210">
        <f t="shared" si="14"/>
        <v>0</v>
      </c>
      <c r="J90" s="211">
        <f t="shared" si="13"/>
        <v>790000</v>
      </c>
      <c r="K90" s="211">
        <f t="shared" si="15"/>
        <v>0</v>
      </c>
      <c r="L90" s="154">
        <f t="shared" si="16"/>
        <v>0</v>
      </c>
    </row>
    <row r="91" spans="1:12" ht="85.9" customHeight="1">
      <c r="A91" s="131" t="s">
        <v>456</v>
      </c>
      <c r="B91" s="132" t="s">
        <v>463</v>
      </c>
      <c r="C91" s="233">
        <v>10000000</v>
      </c>
      <c r="D91" s="233">
        <v>0</v>
      </c>
      <c r="E91" s="210">
        <f t="shared" si="10"/>
        <v>0</v>
      </c>
      <c r="F91" s="169">
        <v>0</v>
      </c>
      <c r="G91" s="169">
        <v>0</v>
      </c>
      <c r="H91" s="169">
        <v>0</v>
      </c>
      <c r="I91" s="210">
        <f t="shared" si="14"/>
        <v>0</v>
      </c>
      <c r="J91" s="211">
        <f t="shared" si="13"/>
        <v>10000000</v>
      </c>
      <c r="K91" s="211">
        <f t="shared" si="15"/>
        <v>0</v>
      </c>
      <c r="L91" s="154">
        <f t="shared" si="16"/>
        <v>0</v>
      </c>
    </row>
    <row r="92" spans="1:12" ht="75" customHeight="1">
      <c r="A92" s="131" t="s">
        <v>22</v>
      </c>
      <c r="B92" s="132" t="s">
        <v>230</v>
      </c>
      <c r="C92" s="233">
        <v>450200</v>
      </c>
      <c r="D92" s="233">
        <v>216435.67</v>
      </c>
      <c r="E92" s="210">
        <f t="shared" si="10"/>
        <v>48.075448689471351</v>
      </c>
      <c r="F92" s="169">
        <v>0</v>
      </c>
      <c r="G92" s="169">
        <v>0</v>
      </c>
      <c r="H92" s="169">
        <v>0</v>
      </c>
      <c r="I92" s="210">
        <f t="shared" si="14"/>
        <v>0</v>
      </c>
      <c r="J92" s="211">
        <f t="shared" si="13"/>
        <v>450200</v>
      </c>
      <c r="K92" s="211">
        <f t="shared" si="15"/>
        <v>216435.67</v>
      </c>
      <c r="L92" s="154">
        <f t="shared" si="16"/>
        <v>48.075448689471351</v>
      </c>
    </row>
    <row r="93" spans="1:12" ht="52.9" customHeight="1">
      <c r="A93" s="131" t="s">
        <v>457</v>
      </c>
      <c r="B93" s="132" t="s">
        <v>464</v>
      </c>
      <c r="C93" s="233">
        <v>10558900</v>
      </c>
      <c r="D93" s="233">
        <v>2327524.0099999998</v>
      </c>
      <c r="E93" s="210">
        <f t="shared" si="10"/>
        <v>22.043243235564308</v>
      </c>
      <c r="F93" s="169">
        <v>0</v>
      </c>
      <c r="G93" s="169">
        <v>0</v>
      </c>
      <c r="H93" s="169">
        <v>0</v>
      </c>
      <c r="I93" s="210">
        <f t="shared" si="14"/>
        <v>0</v>
      </c>
      <c r="J93" s="211">
        <f t="shared" si="13"/>
        <v>10558900</v>
      </c>
      <c r="K93" s="211">
        <f t="shared" si="15"/>
        <v>2327524.0099999998</v>
      </c>
      <c r="L93" s="154">
        <f t="shared" si="16"/>
        <v>22.043243235564308</v>
      </c>
    </row>
    <row r="94" spans="1:12" ht="63">
      <c r="A94" s="134" t="s">
        <v>284</v>
      </c>
      <c r="B94" s="165" t="s">
        <v>283</v>
      </c>
      <c r="C94" s="233">
        <v>1200000</v>
      </c>
      <c r="D94" s="233">
        <v>80000</v>
      </c>
      <c r="E94" s="210">
        <f t="shared" si="10"/>
        <v>6.666666666666667</v>
      </c>
      <c r="F94" s="169">
        <v>0</v>
      </c>
      <c r="G94" s="169">
        <v>0</v>
      </c>
      <c r="H94" s="169">
        <v>0</v>
      </c>
      <c r="I94" s="210">
        <f t="shared" si="14"/>
        <v>0</v>
      </c>
      <c r="J94" s="211">
        <f t="shared" si="13"/>
        <v>1200000</v>
      </c>
      <c r="K94" s="211">
        <f>D94+H94</f>
        <v>80000</v>
      </c>
      <c r="L94" s="154">
        <f>IF(J94=0,0,K94/J94*100)</f>
        <v>6.666666666666667</v>
      </c>
    </row>
    <row r="95" spans="1:12" ht="63">
      <c r="A95" s="131" t="s">
        <v>458</v>
      </c>
      <c r="B95" s="132" t="s">
        <v>519</v>
      </c>
      <c r="C95" s="233">
        <v>14071700</v>
      </c>
      <c r="D95" s="233">
        <v>3510399.4799999995</v>
      </c>
      <c r="E95" s="210">
        <f t="shared" si="10"/>
        <v>24.946520178798579</v>
      </c>
      <c r="F95" s="233">
        <v>0</v>
      </c>
      <c r="G95" s="233">
        <v>800</v>
      </c>
      <c r="H95" s="233">
        <v>800</v>
      </c>
      <c r="I95" s="210">
        <f t="shared" si="14"/>
        <v>100</v>
      </c>
      <c r="J95" s="211">
        <f t="shared" si="13"/>
        <v>14072500</v>
      </c>
      <c r="K95" s="211">
        <f t="shared" si="15"/>
        <v>3511199.4799999995</v>
      </c>
      <c r="L95" s="154">
        <f t="shared" si="16"/>
        <v>24.950786853792856</v>
      </c>
    </row>
    <row r="96" spans="1:12" ht="31.5">
      <c r="A96" s="131" t="s">
        <v>459</v>
      </c>
      <c r="B96" s="132" t="s">
        <v>78</v>
      </c>
      <c r="C96" s="233">
        <v>11350000</v>
      </c>
      <c r="D96" s="233">
        <v>4666228</v>
      </c>
      <c r="E96" s="210">
        <f t="shared" si="10"/>
        <v>41.112140969162994</v>
      </c>
      <c r="F96" s="169">
        <v>0</v>
      </c>
      <c r="G96" s="169">
        <v>0</v>
      </c>
      <c r="H96" s="169">
        <v>0</v>
      </c>
      <c r="I96" s="210">
        <f t="shared" si="14"/>
        <v>0</v>
      </c>
      <c r="J96" s="211">
        <f t="shared" si="13"/>
        <v>11350000</v>
      </c>
      <c r="K96" s="211">
        <f t="shared" si="15"/>
        <v>4666228</v>
      </c>
      <c r="L96" s="154">
        <f t="shared" si="16"/>
        <v>41.112140969162994</v>
      </c>
    </row>
    <row r="97" spans="1:12" ht="78.75">
      <c r="A97" s="134" t="s">
        <v>658</v>
      </c>
      <c r="B97" s="132" t="s">
        <v>659</v>
      </c>
      <c r="C97" s="233"/>
      <c r="D97" s="233"/>
      <c r="E97" s="210"/>
      <c r="F97" s="169">
        <v>11000000</v>
      </c>
      <c r="G97" s="169">
        <v>11000000</v>
      </c>
      <c r="H97" s="169"/>
      <c r="I97" s="210">
        <f>IF(G97=0,0,H97/G97*100)</f>
        <v>0</v>
      </c>
      <c r="J97" s="211">
        <f>C97+G97</f>
        <v>11000000</v>
      </c>
      <c r="K97" s="211">
        <f>D97+H97</f>
        <v>0</v>
      </c>
      <c r="L97" s="154">
        <f>IF(J97=0,0,K97/J97*100)</f>
        <v>0</v>
      </c>
    </row>
    <row r="98" spans="1:12" s="23" customFormat="1" ht="59.45" customHeight="1">
      <c r="A98" s="131" t="s">
        <v>181</v>
      </c>
      <c r="B98" s="132" t="s">
        <v>180</v>
      </c>
      <c r="C98" s="233">
        <v>1600000</v>
      </c>
      <c r="D98" s="233">
        <v>806145.92</v>
      </c>
      <c r="E98" s="210">
        <f t="shared" si="10"/>
        <v>50.384119999999996</v>
      </c>
      <c r="F98" s="169">
        <v>0</v>
      </c>
      <c r="G98" s="169">
        <v>0</v>
      </c>
      <c r="H98" s="169">
        <v>0</v>
      </c>
      <c r="I98" s="210">
        <f t="shared" si="14"/>
        <v>0</v>
      </c>
      <c r="J98" s="211">
        <f t="shared" si="13"/>
        <v>1600000</v>
      </c>
      <c r="K98" s="211">
        <f t="shared" si="15"/>
        <v>806145.92</v>
      </c>
      <c r="L98" s="154">
        <f t="shared" si="16"/>
        <v>50.384119999999996</v>
      </c>
    </row>
    <row r="99" spans="1:12" s="23" customFormat="1" ht="59.45" customHeight="1">
      <c r="A99" s="134" t="s">
        <v>537</v>
      </c>
      <c r="B99" s="132" t="s">
        <v>556</v>
      </c>
      <c r="C99" s="233">
        <v>887800</v>
      </c>
      <c r="D99" s="233"/>
      <c r="E99" s="210">
        <f t="shared" si="10"/>
        <v>0</v>
      </c>
      <c r="F99" s="169"/>
      <c r="G99" s="169"/>
      <c r="H99" s="169"/>
      <c r="I99" s="210"/>
      <c r="J99" s="211">
        <f>C99+G99</f>
        <v>887800</v>
      </c>
      <c r="K99" s="211">
        <f>D99+H99</f>
        <v>0</v>
      </c>
      <c r="L99" s="154">
        <f>IF(J99=0,0,K99/J99*100)</f>
        <v>0</v>
      </c>
    </row>
    <row r="100" spans="1:12" s="23" customFormat="1" ht="60" customHeight="1">
      <c r="A100" s="216" t="s">
        <v>184</v>
      </c>
      <c r="B100" s="133" t="s">
        <v>182</v>
      </c>
      <c r="C100" s="217">
        <f>SUM(C101:C103)</f>
        <v>22918500</v>
      </c>
      <c r="D100" s="217">
        <f>SUM(D101:D103)</f>
        <v>5757103.0599999996</v>
      </c>
      <c r="E100" s="210">
        <f t="shared" si="10"/>
        <v>25.119894670244559</v>
      </c>
      <c r="F100" s="217">
        <f>SUM(F101:F103)</f>
        <v>0</v>
      </c>
      <c r="G100" s="217">
        <f>SUM(G101:G103)</f>
        <v>392840</v>
      </c>
      <c r="H100" s="217">
        <f>SUM(H101:H103)</f>
        <v>392840</v>
      </c>
      <c r="I100" s="210">
        <f t="shared" si="14"/>
        <v>100</v>
      </c>
      <c r="J100" s="217">
        <f>SUM(J101:J103)</f>
        <v>23311340</v>
      </c>
      <c r="K100" s="217">
        <f>SUM(K101:K103)</f>
        <v>6149943.0599999996</v>
      </c>
      <c r="L100" s="209">
        <f t="shared" ref="L100:L105" si="17">IF(J100=0,0,K100/J100*100)</f>
        <v>26.381765526992439</v>
      </c>
    </row>
    <row r="101" spans="1:12" ht="88.15" customHeight="1">
      <c r="A101" s="131" t="s">
        <v>460</v>
      </c>
      <c r="B101" s="132" t="s">
        <v>519</v>
      </c>
      <c r="C101" s="233">
        <v>22222200</v>
      </c>
      <c r="D101" s="233">
        <v>5747639.6199999992</v>
      </c>
      <c r="E101" s="210">
        <f t="shared" si="10"/>
        <v>25.864404154404152</v>
      </c>
      <c r="F101" s="169"/>
      <c r="G101" s="169">
        <v>392840</v>
      </c>
      <c r="H101" s="169">
        <v>392840</v>
      </c>
      <c r="I101" s="210">
        <f t="shared" si="14"/>
        <v>100</v>
      </c>
      <c r="J101" s="211">
        <f t="shared" si="13"/>
        <v>22615040</v>
      </c>
      <c r="K101" s="211">
        <f>D101+H101</f>
        <v>6140479.6199999992</v>
      </c>
      <c r="L101" s="154">
        <f t="shared" si="17"/>
        <v>27.152194380376947</v>
      </c>
    </row>
    <row r="102" spans="1:12" ht="60" customHeight="1">
      <c r="A102" s="131" t="s">
        <v>461</v>
      </c>
      <c r="B102" s="132" t="s">
        <v>466</v>
      </c>
      <c r="C102" s="233">
        <v>500000</v>
      </c>
      <c r="D102" s="233">
        <v>9463.44</v>
      </c>
      <c r="E102" s="210">
        <f t="shared" si="10"/>
        <v>1.8926879999999999</v>
      </c>
      <c r="F102" s="77">
        <v>0</v>
      </c>
      <c r="G102" s="77">
        <v>0</v>
      </c>
      <c r="H102" s="77">
        <v>0</v>
      </c>
      <c r="I102" s="210">
        <f t="shared" si="14"/>
        <v>0</v>
      </c>
      <c r="J102" s="211">
        <f t="shared" si="13"/>
        <v>500000</v>
      </c>
      <c r="K102" s="211">
        <f>D102+H102</f>
        <v>9463.44</v>
      </c>
      <c r="L102" s="154">
        <f t="shared" si="17"/>
        <v>1.8926879999999999</v>
      </c>
    </row>
    <row r="103" spans="1:12" ht="47.25">
      <c r="A103" s="134" t="s">
        <v>538</v>
      </c>
      <c r="B103" s="132" t="s">
        <v>556</v>
      </c>
      <c r="C103" s="233">
        <v>196300</v>
      </c>
      <c r="D103" s="233"/>
      <c r="E103" s="210">
        <f t="shared" si="10"/>
        <v>0</v>
      </c>
      <c r="F103" s="77">
        <v>0</v>
      </c>
      <c r="G103" s="77">
        <v>0</v>
      </c>
      <c r="H103" s="77">
        <v>0</v>
      </c>
      <c r="I103" s="210">
        <f>IF(G103=0,0,H103/G103*100)</f>
        <v>0</v>
      </c>
      <c r="J103" s="211">
        <f>C103+G103</f>
        <v>196300</v>
      </c>
      <c r="K103" s="211">
        <f>D103+H103</f>
        <v>0</v>
      </c>
      <c r="L103" s="154">
        <f>IF(J103=0,0,K103/J103*100)</f>
        <v>0</v>
      </c>
    </row>
    <row r="104" spans="1:12" ht="45" customHeight="1">
      <c r="A104" s="218">
        <v>1010000</v>
      </c>
      <c r="B104" s="133" t="s">
        <v>183</v>
      </c>
      <c r="C104" s="217">
        <f>SUM(C105:C115)</f>
        <v>307117400</v>
      </c>
      <c r="D104" s="217">
        <f>SUM(D105:D115)</f>
        <v>66019531.770000011</v>
      </c>
      <c r="E104" s="210">
        <f t="shared" si="10"/>
        <v>21.496512984936707</v>
      </c>
      <c r="F104" s="217">
        <f>SUM(F105:F115)</f>
        <v>27467000</v>
      </c>
      <c r="G104" s="217">
        <f>SUM(G105:G115)</f>
        <v>30876425.039999999</v>
      </c>
      <c r="H104" s="217">
        <f>SUM(H105:H115)</f>
        <v>7461333.1700000009</v>
      </c>
      <c r="I104" s="210">
        <f t="shared" si="14"/>
        <v>24.165145933617453</v>
      </c>
      <c r="J104" s="217">
        <f>SUM(J105:J115)</f>
        <v>337993825.04000002</v>
      </c>
      <c r="K104" s="217">
        <f>SUM(K105:K115)</f>
        <v>73480864.939999998</v>
      </c>
      <c r="L104" s="209">
        <f t="shared" si="17"/>
        <v>21.740298045771656</v>
      </c>
    </row>
    <row r="105" spans="1:12" ht="61.15" customHeight="1">
      <c r="A105" s="131" t="s">
        <v>23</v>
      </c>
      <c r="B105" s="132" t="s">
        <v>212</v>
      </c>
      <c r="C105" s="233">
        <v>39896000</v>
      </c>
      <c r="D105" s="233">
        <v>8633832.8499999996</v>
      </c>
      <c r="E105" s="210">
        <f t="shared" si="10"/>
        <v>21.640848330659715</v>
      </c>
      <c r="F105" s="233">
        <v>40000</v>
      </c>
      <c r="G105" s="233">
        <v>40000</v>
      </c>
      <c r="H105" s="233">
        <v>18000</v>
      </c>
      <c r="I105" s="210">
        <f t="shared" si="14"/>
        <v>45</v>
      </c>
      <c r="J105" s="211">
        <f t="shared" si="13"/>
        <v>39936000</v>
      </c>
      <c r="K105" s="211">
        <f>D105+H105</f>
        <v>8651832.8499999996</v>
      </c>
      <c r="L105" s="154">
        <f t="shared" si="17"/>
        <v>21.664244916866988</v>
      </c>
    </row>
    <row r="106" spans="1:12" ht="47.25">
      <c r="A106" s="131" t="s">
        <v>24</v>
      </c>
      <c r="B106" s="132" t="s">
        <v>15</v>
      </c>
      <c r="C106" s="233">
        <v>3144900</v>
      </c>
      <c r="D106" s="233">
        <v>1035143.59</v>
      </c>
      <c r="E106" s="210">
        <f t="shared" si="10"/>
        <v>32.91499220960921</v>
      </c>
      <c r="F106" s="169"/>
      <c r="G106" s="169"/>
      <c r="H106" s="169"/>
      <c r="I106" s="210">
        <f t="shared" si="14"/>
        <v>0</v>
      </c>
      <c r="J106" s="211">
        <f t="shared" si="13"/>
        <v>3144900</v>
      </c>
      <c r="K106" s="211">
        <f t="shared" ref="K106:K113" si="18">D106+H106</f>
        <v>1035143.59</v>
      </c>
      <c r="L106" s="154">
        <f t="shared" ref="L106:L113" si="19">IF(J106=0,0,K106/J106*100)</f>
        <v>32.91499220960921</v>
      </c>
    </row>
    <row r="107" spans="1:12" ht="24.6" customHeight="1">
      <c r="A107" s="131" t="s">
        <v>21</v>
      </c>
      <c r="B107" s="132" t="s">
        <v>467</v>
      </c>
      <c r="C107" s="233">
        <v>57179000</v>
      </c>
      <c r="D107" s="233">
        <v>11226581.15</v>
      </c>
      <c r="E107" s="210">
        <f t="shared" si="10"/>
        <v>19.634098445233391</v>
      </c>
      <c r="F107" s="233">
        <v>12170000</v>
      </c>
      <c r="G107" s="233">
        <v>13012151.98</v>
      </c>
      <c r="H107" s="233">
        <v>3278513.46</v>
      </c>
      <c r="I107" s="210">
        <f t="shared" si="14"/>
        <v>25.195782104598504</v>
      </c>
      <c r="J107" s="211">
        <f t="shared" si="13"/>
        <v>70191151.980000004</v>
      </c>
      <c r="K107" s="211">
        <f t="shared" si="18"/>
        <v>14505094.609999999</v>
      </c>
      <c r="L107" s="154">
        <f t="shared" si="19"/>
        <v>20.665132571314722</v>
      </c>
    </row>
    <row r="108" spans="1:12" ht="24.6" customHeight="1">
      <c r="A108" s="131" t="s">
        <v>308</v>
      </c>
      <c r="B108" s="132" t="s">
        <v>468</v>
      </c>
      <c r="C108" s="233">
        <v>67858000</v>
      </c>
      <c r="D108" s="233">
        <v>16072724.890000001</v>
      </c>
      <c r="E108" s="210">
        <f t="shared" si="10"/>
        <v>23.685821701199565</v>
      </c>
      <c r="F108" s="169"/>
      <c r="G108" s="169"/>
      <c r="H108" s="169"/>
      <c r="I108" s="210">
        <f t="shared" si="14"/>
        <v>0</v>
      </c>
      <c r="J108" s="211">
        <f t="shared" si="13"/>
        <v>67858000</v>
      </c>
      <c r="K108" s="211">
        <f t="shared" si="18"/>
        <v>16072724.890000001</v>
      </c>
      <c r="L108" s="154">
        <f t="shared" si="19"/>
        <v>23.685821701199565</v>
      </c>
    </row>
    <row r="109" spans="1:12" ht="52.15" customHeight="1">
      <c r="A109" s="131" t="s">
        <v>231</v>
      </c>
      <c r="B109" s="132" t="s">
        <v>469</v>
      </c>
      <c r="C109" s="233">
        <v>56384800</v>
      </c>
      <c r="D109" s="233">
        <v>12763146.220000001</v>
      </c>
      <c r="E109" s="210">
        <f t="shared" si="10"/>
        <v>22.635792305727787</v>
      </c>
      <c r="F109" s="169"/>
      <c r="G109" s="169"/>
      <c r="H109" s="169"/>
      <c r="I109" s="210">
        <f t="shared" si="14"/>
        <v>0</v>
      </c>
      <c r="J109" s="211">
        <f t="shared" si="13"/>
        <v>56384800</v>
      </c>
      <c r="K109" s="211">
        <f t="shared" si="18"/>
        <v>12763146.220000001</v>
      </c>
      <c r="L109" s="154">
        <f t="shared" si="19"/>
        <v>22.635792305727787</v>
      </c>
    </row>
    <row r="110" spans="1:12" ht="29.45" customHeight="1">
      <c r="A110" s="131" t="s">
        <v>232</v>
      </c>
      <c r="B110" s="132" t="s">
        <v>299</v>
      </c>
      <c r="C110" s="233">
        <v>26188300</v>
      </c>
      <c r="D110" s="233">
        <v>5368557</v>
      </c>
      <c r="E110" s="210">
        <f t="shared" si="10"/>
        <v>20.499830076790019</v>
      </c>
      <c r="F110" s="233">
        <v>57000</v>
      </c>
      <c r="G110" s="233">
        <v>374273.06</v>
      </c>
      <c r="H110" s="233">
        <v>336394.91</v>
      </c>
      <c r="I110" s="210">
        <f t="shared" si="14"/>
        <v>89.87954142357988</v>
      </c>
      <c r="J110" s="211">
        <f t="shared" si="13"/>
        <v>26562573.059999999</v>
      </c>
      <c r="K110" s="211">
        <f t="shared" si="18"/>
        <v>5704951.9100000001</v>
      </c>
      <c r="L110" s="154">
        <f t="shared" si="19"/>
        <v>21.477406940636197</v>
      </c>
    </row>
    <row r="111" spans="1:12" ht="29.45" customHeight="1">
      <c r="A111" s="131" t="s">
        <v>233</v>
      </c>
      <c r="B111" s="132" t="s">
        <v>300</v>
      </c>
      <c r="C111" s="233">
        <v>45918500</v>
      </c>
      <c r="D111" s="233">
        <v>9634392.4500000011</v>
      </c>
      <c r="E111" s="210">
        <f t="shared" si="10"/>
        <v>20.981505166762854</v>
      </c>
      <c r="F111" s="233">
        <v>10200000</v>
      </c>
      <c r="G111" s="233">
        <v>12450000</v>
      </c>
      <c r="H111" s="233">
        <v>3828424.8000000007</v>
      </c>
      <c r="I111" s="210">
        <f t="shared" si="14"/>
        <v>30.750400000000006</v>
      </c>
      <c r="J111" s="211">
        <f t="shared" si="13"/>
        <v>58368500</v>
      </c>
      <c r="K111" s="211">
        <f t="shared" si="18"/>
        <v>13462817.250000002</v>
      </c>
      <c r="L111" s="154">
        <f t="shared" si="19"/>
        <v>23.065210258958174</v>
      </c>
    </row>
    <row r="112" spans="1:12" ht="37.9" customHeight="1">
      <c r="A112" s="131" t="s">
        <v>234</v>
      </c>
      <c r="B112" s="132" t="s">
        <v>57</v>
      </c>
      <c r="C112" s="233">
        <v>5046900</v>
      </c>
      <c r="D112" s="233">
        <v>1055578.42</v>
      </c>
      <c r="E112" s="210">
        <f t="shared" si="10"/>
        <v>20.915382115754223</v>
      </c>
      <c r="F112" s="233"/>
      <c r="G112" s="233"/>
      <c r="H112" s="233"/>
      <c r="I112" s="210">
        <f t="shared" si="14"/>
        <v>0</v>
      </c>
      <c r="J112" s="211">
        <f t="shared" si="13"/>
        <v>5046900</v>
      </c>
      <c r="K112" s="211">
        <f t="shared" si="18"/>
        <v>1055578.42</v>
      </c>
      <c r="L112" s="154">
        <f t="shared" si="19"/>
        <v>20.915382115754223</v>
      </c>
    </row>
    <row r="113" spans="1:13" ht="28.15" customHeight="1">
      <c r="A113" s="131" t="s">
        <v>235</v>
      </c>
      <c r="B113" s="132" t="s">
        <v>79</v>
      </c>
      <c r="C113" s="233">
        <v>5100000</v>
      </c>
      <c r="D113" s="233">
        <v>229575.2</v>
      </c>
      <c r="E113" s="210">
        <f t="shared" si="10"/>
        <v>4.5014745098039217</v>
      </c>
      <c r="F113" s="233"/>
      <c r="G113" s="233"/>
      <c r="H113" s="233"/>
      <c r="I113" s="210">
        <f t="shared" si="14"/>
        <v>0</v>
      </c>
      <c r="J113" s="211">
        <f t="shared" si="13"/>
        <v>5100000</v>
      </c>
      <c r="K113" s="211">
        <f t="shared" si="18"/>
        <v>229575.2</v>
      </c>
      <c r="L113" s="154">
        <f t="shared" si="19"/>
        <v>4.5014745098039217</v>
      </c>
    </row>
    <row r="114" spans="1:13" ht="63">
      <c r="A114" s="131">
        <v>1014083</v>
      </c>
      <c r="B114" s="132" t="s">
        <v>660</v>
      </c>
      <c r="C114" s="233">
        <v>0</v>
      </c>
      <c r="D114" s="233">
        <v>0</v>
      </c>
      <c r="E114" s="210">
        <f t="shared" si="10"/>
        <v>0</v>
      </c>
      <c r="F114" s="233">
        <v>5000000</v>
      </c>
      <c r="G114" s="233">
        <v>5000000</v>
      </c>
      <c r="H114" s="233"/>
      <c r="I114" s="210">
        <f t="shared" si="14"/>
        <v>0</v>
      </c>
      <c r="J114" s="211">
        <f>C114+G114</f>
        <v>5000000</v>
      </c>
      <c r="K114" s="211">
        <f>D114+H114</f>
        <v>0</v>
      </c>
      <c r="L114" s="154">
        <f>IF(J114=0,0,K114/J114*100)</f>
        <v>0</v>
      </c>
    </row>
    <row r="115" spans="1:13" ht="47.25">
      <c r="A115" s="131">
        <v>1019800</v>
      </c>
      <c r="B115" s="132" t="s">
        <v>556</v>
      </c>
      <c r="C115" s="233">
        <v>401000</v>
      </c>
      <c r="D115" s="233"/>
      <c r="E115" s="210">
        <f t="shared" si="10"/>
        <v>0</v>
      </c>
      <c r="F115" s="169"/>
      <c r="G115" s="169"/>
      <c r="H115" s="169"/>
      <c r="I115" s="210">
        <f>IF(G115=0,0,H115/G115*100)</f>
        <v>0</v>
      </c>
      <c r="J115" s="211">
        <f>C115+G115</f>
        <v>401000</v>
      </c>
      <c r="K115" s="211">
        <f>D115+H115</f>
        <v>0</v>
      </c>
      <c r="L115" s="154">
        <f>IF(J115=0,0,K115/J115*100)</f>
        <v>0</v>
      </c>
    </row>
    <row r="116" spans="1:13" ht="74.45" customHeight="1">
      <c r="A116" s="218">
        <v>1210000</v>
      </c>
      <c r="B116" s="219" t="s">
        <v>174</v>
      </c>
      <c r="C116" s="217">
        <f>SUM(C117:C120)</f>
        <v>4789200</v>
      </c>
      <c r="D116" s="217">
        <f>SUM(D117:D120)</f>
        <v>0</v>
      </c>
      <c r="E116" s="210">
        <f t="shared" si="10"/>
        <v>0</v>
      </c>
      <c r="F116" s="217">
        <f>SUM(F117:F120)</f>
        <v>5000000</v>
      </c>
      <c r="G116" s="217">
        <f>SUM(G117:G120)</f>
        <v>5000000</v>
      </c>
      <c r="H116" s="217">
        <f>SUM(H117:H120)</f>
        <v>0</v>
      </c>
      <c r="I116" s="210">
        <f t="shared" si="14"/>
        <v>0</v>
      </c>
      <c r="J116" s="217">
        <f>SUM(J117:J120)</f>
        <v>9789200</v>
      </c>
      <c r="K116" s="217">
        <f>SUM(K117:K120)</f>
        <v>0</v>
      </c>
      <c r="L116" s="209">
        <f t="shared" ref="L116:L157" si="20">IF(J116=0,0,K116/J116*100)</f>
        <v>0</v>
      </c>
    </row>
    <row r="117" spans="1:13" ht="31.5">
      <c r="A117" s="220">
        <v>1216013</v>
      </c>
      <c r="B117" s="221" t="s">
        <v>650</v>
      </c>
      <c r="C117" s="233">
        <v>3400000</v>
      </c>
      <c r="D117" s="233">
        <v>0</v>
      </c>
      <c r="E117" s="210">
        <f t="shared" ref="E117:E182" si="21">IF(C117=0,0,D117/C117*100)</f>
        <v>0</v>
      </c>
      <c r="F117" s="169">
        <v>0</v>
      </c>
      <c r="G117" s="169">
        <v>0</v>
      </c>
      <c r="H117" s="169">
        <v>0</v>
      </c>
      <c r="I117" s="210">
        <f t="shared" si="14"/>
        <v>0</v>
      </c>
      <c r="J117" s="211">
        <f t="shared" si="13"/>
        <v>3400000</v>
      </c>
      <c r="K117" s="211">
        <f>D117+H117</f>
        <v>0</v>
      </c>
      <c r="L117" s="154">
        <f>IF(J117=0,0,K117/J117*100)</f>
        <v>0</v>
      </c>
    </row>
    <row r="118" spans="1:13" ht="31.5">
      <c r="A118" s="220">
        <v>1216014</v>
      </c>
      <c r="B118" s="221" t="s">
        <v>651</v>
      </c>
      <c r="C118" s="233">
        <v>1200000</v>
      </c>
      <c r="D118" s="233">
        <v>0</v>
      </c>
      <c r="E118" s="210">
        <f t="shared" si="21"/>
        <v>0</v>
      </c>
      <c r="F118" s="169"/>
      <c r="G118" s="169"/>
      <c r="H118" s="169"/>
      <c r="I118" s="210">
        <f>IF(G118=0,0,H118/G118*100)</f>
        <v>0</v>
      </c>
      <c r="J118" s="211">
        <f>C118+G118</f>
        <v>1200000</v>
      </c>
      <c r="K118" s="211">
        <f>D118+H118</f>
        <v>0</v>
      </c>
      <c r="L118" s="154">
        <f>IF(J118=0,0,K118/J118*100)</f>
        <v>0</v>
      </c>
    </row>
    <row r="119" spans="1:13" ht="78.75">
      <c r="A119" s="220">
        <v>1216091</v>
      </c>
      <c r="B119" s="221" t="s">
        <v>661</v>
      </c>
      <c r="C119" s="233"/>
      <c r="D119" s="233"/>
      <c r="E119" s="210"/>
      <c r="F119" s="169">
        <v>5000000</v>
      </c>
      <c r="G119" s="169">
        <v>5000000</v>
      </c>
      <c r="H119" s="169"/>
      <c r="I119" s="210">
        <f>IF(G119=0,0,H119/G119*100)</f>
        <v>0</v>
      </c>
      <c r="J119" s="211">
        <f>C119+G119</f>
        <v>5000000</v>
      </c>
      <c r="K119" s="211">
        <f>D119+H119</f>
        <v>0</v>
      </c>
      <c r="L119" s="154">
        <f>IF(J119=0,0,K119/J119*100)</f>
        <v>0</v>
      </c>
    </row>
    <row r="120" spans="1:13" ht="47.25">
      <c r="A120" s="220">
        <v>1219800</v>
      </c>
      <c r="B120" s="132" t="s">
        <v>556</v>
      </c>
      <c r="C120" s="169">
        <v>189200</v>
      </c>
      <c r="D120" s="169"/>
      <c r="E120" s="210">
        <f t="shared" si="21"/>
        <v>0</v>
      </c>
      <c r="F120" s="169"/>
      <c r="G120" s="169"/>
      <c r="H120" s="169"/>
      <c r="I120" s="210">
        <f>IF(G120=0,0,H120/G120*100)</f>
        <v>0</v>
      </c>
      <c r="J120" s="211">
        <f>C120+G120</f>
        <v>189200</v>
      </c>
      <c r="K120" s="211">
        <f>D120+H120</f>
        <v>0</v>
      </c>
      <c r="L120" s="154">
        <f>IF(J120=0,0,K120/J120*100)</f>
        <v>0</v>
      </c>
    </row>
    <row r="121" spans="1:13" s="23" customFormat="1" ht="57" customHeight="1">
      <c r="A121" s="207" t="s">
        <v>236</v>
      </c>
      <c r="B121" s="133" t="s">
        <v>379</v>
      </c>
      <c r="C121" s="76">
        <f>SUM(C122:C123)</f>
        <v>4201600</v>
      </c>
      <c r="D121" s="76">
        <f>SUM(D122:D123)</f>
        <v>6660</v>
      </c>
      <c r="E121" s="210">
        <f t="shared" si="21"/>
        <v>0.15851104341203351</v>
      </c>
      <c r="F121" s="76">
        <f>SUM(F122:F123)</f>
        <v>0</v>
      </c>
      <c r="G121" s="76">
        <f>SUM(G122:G123)</f>
        <v>0</v>
      </c>
      <c r="H121" s="76">
        <f>SUM(H122:H123)</f>
        <v>0</v>
      </c>
      <c r="I121" s="210">
        <f t="shared" si="14"/>
        <v>0</v>
      </c>
      <c r="J121" s="76">
        <f>SUM(J122:J123)</f>
        <v>4201600</v>
      </c>
      <c r="K121" s="76">
        <f>SUM(K122:K123)</f>
        <v>6660</v>
      </c>
      <c r="L121" s="209">
        <f t="shared" si="20"/>
        <v>0.15851104341203351</v>
      </c>
    </row>
    <row r="122" spans="1:13" ht="48" customHeight="1">
      <c r="A122" s="212" t="s">
        <v>237</v>
      </c>
      <c r="B122" s="213" t="s">
        <v>64</v>
      </c>
      <c r="C122" s="233">
        <v>4000000</v>
      </c>
      <c r="D122" s="233">
        <v>6660</v>
      </c>
      <c r="E122" s="210">
        <f t="shared" si="21"/>
        <v>0.16650000000000001</v>
      </c>
      <c r="F122" s="169"/>
      <c r="G122" s="169"/>
      <c r="H122" s="169"/>
      <c r="I122" s="210">
        <f t="shared" si="14"/>
        <v>0</v>
      </c>
      <c r="J122" s="211">
        <f t="shared" si="13"/>
        <v>4000000</v>
      </c>
      <c r="K122" s="211">
        <f>D122+H122</f>
        <v>6660</v>
      </c>
      <c r="L122" s="154">
        <f t="shared" si="20"/>
        <v>0.16650000000000001</v>
      </c>
    </row>
    <row r="123" spans="1:13" ht="48" customHeight="1">
      <c r="A123" s="212" t="s">
        <v>541</v>
      </c>
      <c r="B123" s="132" t="s">
        <v>556</v>
      </c>
      <c r="C123" s="233">
        <v>201600</v>
      </c>
      <c r="D123" s="233"/>
      <c r="E123" s="210">
        <f t="shared" si="21"/>
        <v>0</v>
      </c>
      <c r="F123" s="169"/>
      <c r="G123" s="169"/>
      <c r="H123" s="169"/>
      <c r="I123" s="210">
        <f>IF(G123=0,0,H123/G123*100)</f>
        <v>0</v>
      </c>
      <c r="J123" s="211">
        <f>C123+G123</f>
        <v>201600</v>
      </c>
      <c r="K123" s="211">
        <f>D123+H123</f>
        <v>0</v>
      </c>
      <c r="L123" s="154">
        <f>IF(J123=0,0,K123/J123*100)</f>
        <v>0</v>
      </c>
    </row>
    <row r="124" spans="1:13" s="23" customFormat="1" ht="87" customHeight="1">
      <c r="A124" s="207" t="s">
        <v>238</v>
      </c>
      <c r="B124" s="133" t="s">
        <v>380</v>
      </c>
      <c r="C124" s="76">
        <f>SUM(C125:C135)</f>
        <v>131419800</v>
      </c>
      <c r="D124" s="76">
        <f>SUM(D125:D135)</f>
        <v>26215415.199999999</v>
      </c>
      <c r="E124" s="210">
        <f t="shared" si="21"/>
        <v>19.947842866904377</v>
      </c>
      <c r="F124" s="76">
        <f>SUM(F125:F135)</f>
        <v>168351718.5</v>
      </c>
      <c r="G124" s="76">
        <f>SUM(G125:G135)</f>
        <v>168351718.5</v>
      </c>
      <c r="H124" s="76">
        <f>SUM(H125:H135)</f>
        <v>713005.9</v>
      </c>
      <c r="I124" s="210">
        <f t="shared" si="14"/>
        <v>0.42352160485964985</v>
      </c>
      <c r="J124" s="76">
        <f>SUM(J125:J135)</f>
        <v>299771518.5</v>
      </c>
      <c r="K124" s="76">
        <f>SUM(K125:K135)</f>
        <v>26928421.099999998</v>
      </c>
      <c r="L124" s="209">
        <f t="shared" si="20"/>
        <v>8.9829818505589607</v>
      </c>
      <c r="M124" s="258"/>
    </row>
    <row r="125" spans="1:13" s="23" customFormat="1" ht="63">
      <c r="A125" s="212" t="s">
        <v>662</v>
      </c>
      <c r="B125" s="132" t="s">
        <v>653</v>
      </c>
      <c r="C125" s="233"/>
      <c r="D125" s="233"/>
      <c r="E125" s="210">
        <f t="shared" ref="E125:E130" si="22">IF(C125=0,0,D125/C125*100)</f>
        <v>0</v>
      </c>
      <c r="F125" s="233">
        <v>1000000</v>
      </c>
      <c r="G125" s="233">
        <v>1000000</v>
      </c>
      <c r="H125" s="233">
        <v>0</v>
      </c>
      <c r="I125" s="210">
        <f t="shared" ref="I125:I130" si="23">IF(G125=0,0,H125/G125*100)</f>
        <v>0</v>
      </c>
      <c r="J125" s="211">
        <f t="shared" ref="J125:J135" si="24">C125+G125</f>
        <v>1000000</v>
      </c>
      <c r="K125" s="211">
        <f t="shared" ref="K125:K135" si="25">D125+H125</f>
        <v>0</v>
      </c>
      <c r="L125" s="154">
        <f t="shared" ref="L125:L130" si="26">IF(J125=0,0,K125/J125*100)</f>
        <v>0</v>
      </c>
      <c r="M125" s="258"/>
    </row>
    <row r="126" spans="1:13" s="23" customFormat="1" ht="47.25">
      <c r="A126" s="212" t="s">
        <v>663</v>
      </c>
      <c r="B126" s="132" t="s">
        <v>668</v>
      </c>
      <c r="C126" s="233"/>
      <c r="D126" s="233"/>
      <c r="E126" s="210">
        <f t="shared" si="22"/>
        <v>0</v>
      </c>
      <c r="F126" s="233">
        <v>10612600</v>
      </c>
      <c r="G126" s="233">
        <v>10612600</v>
      </c>
      <c r="H126" s="233">
        <v>0</v>
      </c>
      <c r="I126" s="210">
        <f t="shared" si="23"/>
        <v>0</v>
      </c>
      <c r="J126" s="211">
        <f t="shared" si="24"/>
        <v>10612600</v>
      </c>
      <c r="K126" s="211">
        <f t="shared" si="25"/>
        <v>0</v>
      </c>
      <c r="L126" s="154">
        <f t="shared" si="26"/>
        <v>0</v>
      </c>
      <c r="M126" s="258"/>
    </row>
    <row r="127" spans="1:13" s="23" customFormat="1" ht="63">
      <c r="A127" s="212" t="s">
        <v>664</v>
      </c>
      <c r="B127" s="132" t="s">
        <v>669</v>
      </c>
      <c r="C127" s="233"/>
      <c r="D127" s="233"/>
      <c r="E127" s="210">
        <f t="shared" si="22"/>
        <v>0</v>
      </c>
      <c r="F127" s="233">
        <v>89842700</v>
      </c>
      <c r="G127" s="233">
        <v>89842700</v>
      </c>
      <c r="H127" s="233">
        <v>713005.9</v>
      </c>
      <c r="I127" s="210">
        <f t="shared" si="23"/>
        <v>0.79361584191036116</v>
      </c>
      <c r="J127" s="211">
        <f t="shared" si="24"/>
        <v>89842700</v>
      </c>
      <c r="K127" s="211">
        <f t="shared" si="25"/>
        <v>713005.9</v>
      </c>
      <c r="L127" s="154">
        <f t="shared" si="26"/>
        <v>0.79361584191036116</v>
      </c>
      <c r="M127" s="258"/>
    </row>
    <row r="128" spans="1:13" s="23" customFormat="1" ht="63">
      <c r="A128" s="212" t="s">
        <v>665</v>
      </c>
      <c r="B128" s="132" t="s">
        <v>670</v>
      </c>
      <c r="C128" s="233"/>
      <c r="D128" s="233"/>
      <c r="E128" s="210">
        <f t="shared" si="22"/>
        <v>0</v>
      </c>
      <c r="F128" s="233">
        <v>10000000</v>
      </c>
      <c r="G128" s="233">
        <v>10000000</v>
      </c>
      <c r="H128" s="233">
        <v>0</v>
      </c>
      <c r="I128" s="210">
        <f t="shared" si="23"/>
        <v>0</v>
      </c>
      <c r="J128" s="211">
        <f t="shared" si="24"/>
        <v>10000000</v>
      </c>
      <c r="K128" s="211">
        <f t="shared" si="25"/>
        <v>0</v>
      </c>
      <c r="L128" s="154">
        <f t="shared" si="26"/>
        <v>0</v>
      </c>
      <c r="M128" s="258"/>
    </row>
    <row r="129" spans="1:13" s="23" customFormat="1" ht="78.75">
      <c r="A129" s="212" t="s">
        <v>666</v>
      </c>
      <c r="B129" s="132" t="s">
        <v>671</v>
      </c>
      <c r="C129" s="233"/>
      <c r="D129" s="233"/>
      <c r="E129" s="210">
        <f t="shared" si="22"/>
        <v>0</v>
      </c>
      <c r="F129" s="233">
        <v>28896418.5</v>
      </c>
      <c r="G129" s="233">
        <v>28896418.5</v>
      </c>
      <c r="H129" s="233">
        <v>0</v>
      </c>
      <c r="I129" s="210">
        <f t="shared" si="23"/>
        <v>0</v>
      </c>
      <c r="J129" s="211">
        <f t="shared" si="24"/>
        <v>28896418.5</v>
      </c>
      <c r="K129" s="211">
        <f t="shared" si="25"/>
        <v>0</v>
      </c>
      <c r="L129" s="154">
        <f t="shared" si="26"/>
        <v>0</v>
      </c>
      <c r="M129" s="258"/>
    </row>
    <row r="130" spans="1:13" s="23" customFormat="1" ht="48.75" customHeight="1">
      <c r="A130" s="212" t="s">
        <v>589</v>
      </c>
      <c r="B130" s="132" t="s">
        <v>590</v>
      </c>
      <c r="C130" s="226">
        <v>0</v>
      </c>
      <c r="D130" s="226">
        <v>0</v>
      </c>
      <c r="E130" s="210">
        <f t="shared" si="22"/>
        <v>0</v>
      </c>
      <c r="F130" s="233">
        <v>3000000</v>
      </c>
      <c r="G130" s="233">
        <v>3000000</v>
      </c>
      <c r="H130" s="233">
        <v>0</v>
      </c>
      <c r="I130" s="210">
        <f t="shared" si="23"/>
        <v>0</v>
      </c>
      <c r="J130" s="211">
        <f t="shared" si="24"/>
        <v>3000000</v>
      </c>
      <c r="K130" s="211">
        <f t="shared" si="25"/>
        <v>0</v>
      </c>
      <c r="L130" s="154">
        <f t="shared" si="26"/>
        <v>0</v>
      </c>
      <c r="M130" s="258"/>
    </row>
    <row r="131" spans="1:13" s="23" customFormat="1" ht="60" customHeight="1">
      <c r="A131" s="212" t="s">
        <v>239</v>
      </c>
      <c r="B131" s="222" t="s">
        <v>285</v>
      </c>
      <c r="C131" s="233">
        <v>114400000</v>
      </c>
      <c r="D131" s="233">
        <v>22395259.48</v>
      </c>
      <c r="E131" s="210">
        <f t="shared" si="21"/>
        <v>19.576275769230769</v>
      </c>
      <c r="F131" s="169"/>
      <c r="G131" s="169"/>
      <c r="H131" s="169"/>
      <c r="I131" s="210">
        <f t="shared" si="14"/>
        <v>0</v>
      </c>
      <c r="J131" s="211">
        <f t="shared" si="24"/>
        <v>114400000</v>
      </c>
      <c r="K131" s="211">
        <f t="shared" si="25"/>
        <v>22395259.48</v>
      </c>
      <c r="L131" s="154">
        <f t="shared" si="20"/>
        <v>19.576275769230769</v>
      </c>
    </row>
    <row r="132" spans="1:13" s="23" customFormat="1" ht="63">
      <c r="A132" s="212" t="s">
        <v>667</v>
      </c>
      <c r="B132" s="222" t="s">
        <v>672</v>
      </c>
      <c r="C132" s="233"/>
      <c r="D132" s="233"/>
      <c r="E132" s="210">
        <f t="shared" si="21"/>
        <v>0</v>
      </c>
      <c r="F132" s="169">
        <v>25000000</v>
      </c>
      <c r="G132" s="169">
        <v>25000000</v>
      </c>
      <c r="H132" s="169"/>
      <c r="I132" s="210">
        <f>IF(G132=0,0,H132/G132*100)</f>
        <v>0</v>
      </c>
      <c r="J132" s="211">
        <f t="shared" si="24"/>
        <v>25000000</v>
      </c>
      <c r="K132" s="211">
        <f t="shared" si="25"/>
        <v>0</v>
      </c>
      <c r="L132" s="154">
        <f>IF(J132=0,0,K132/J132*100)</f>
        <v>0</v>
      </c>
    </row>
    <row r="133" spans="1:13" ht="31.15" customHeight="1">
      <c r="A133" s="212" t="s">
        <v>259</v>
      </c>
      <c r="B133" s="223" t="s">
        <v>46</v>
      </c>
      <c r="C133" s="233">
        <v>11500000</v>
      </c>
      <c r="D133" s="233">
        <v>1171655.72</v>
      </c>
      <c r="E133" s="210">
        <f t="shared" si="21"/>
        <v>10.188310608695652</v>
      </c>
      <c r="F133" s="169"/>
      <c r="G133" s="169"/>
      <c r="H133" s="169"/>
      <c r="I133" s="210">
        <f t="shared" si="14"/>
        <v>0</v>
      </c>
      <c r="J133" s="211">
        <f t="shared" si="24"/>
        <v>11500000</v>
      </c>
      <c r="K133" s="211">
        <f t="shared" si="25"/>
        <v>1171655.72</v>
      </c>
      <c r="L133" s="154">
        <f t="shared" si="20"/>
        <v>10.188310608695652</v>
      </c>
    </row>
    <row r="134" spans="1:13" ht="30.6" customHeight="1">
      <c r="A134" s="212" t="s">
        <v>255</v>
      </c>
      <c r="B134" s="165" t="s">
        <v>89</v>
      </c>
      <c r="C134" s="233">
        <v>5000000</v>
      </c>
      <c r="D134" s="233">
        <v>2500000</v>
      </c>
      <c r="E134" s="210">
        <f t="shared" si="21"/>
        <v>50</v>
      </c>
      <c r="F134" s="169"/>
      <c r="G134" s="169"/>
      <c r="H134" s="169"/>
      <c r="I134" s="210">
        <f t="shared" si="14"/>
        <v>0</v>
      </c>
      <c r="J134" s="211">
        <f t="shared" si="24"/>
        <v>5000000</v>
      </c>
      <c r="K134" s="211">
        <f t="shared" si="25"/>
        <v>2500000</v>
      </c>
      <c r="L134" s="154">
        <f>IF(J134=0,0,K134/J134*100)</f>
        <v>50</v>
      </c>
    </row>
    <row r="135" spans="1:13" ht="47.25">
      <c r="A135" s="212" t="s">
        <v>543</v>
      </c>
      <c r="B135" s="132" t="s">
        <v>556</v>
      </c>
      <c r="C135" s="233">
        <v>519800</v>
      </c>
      <c r="D135" s="233">
        <v>148500</v>
      </c>
      <c r="E135" s="210">
        <f t="shared" si="21"/>
        <v>28.568680261639091</v>
      </c>
      <c r="F135" s="169"/>
      <c r="G135" s="169"/>
      <c r="H135" s="169"/>
      <c r="I135" s="210">
        <f t="shared" si="14"/>
        <v>0</v>
      </c>
      <c r="J135" s="211">
        <f t="shared" si="24"/>
        <v>519800</v>
      </c>
      <c r="K135" s="211">
        <f t="shared" si="25"/>
        <v>148500</v>
      </c>
      <c r="L135" s="154">
        <f>IF(J135=0,0,K135/J135*100)</f>
        <v>28.568680261639091</v>
      </c>
    </row>
    <row r="136" spans="1:13" ht="63" customHeight="1">
      <c r="A136" s="207" t="s">
        <v>286</v>
      </c>
      <c r="B136" s="133" t="s">
        <v>381</v>
      </c>
      <c r="C136" s="76">
        <f>SUM(C137:C140)</f>
        <v>11406600</v>
      </c>
      <c r="D136" s="76">
        <f>SUM(D137:D140)</f>
        <v>1894016.4900000002</v>
      </c>
      <c r="E136" s="210">
        <f t="shared" si="21"/>
        <v>16.604566566724529</v>
      </c>
      <c r="F136" s="76">
        <f>SUM(F137:F140)</f>
        <v>0</v>
      </c>
      <c r="G136" s="76">
        <f>SUM(G137:G140)</f>
        <v>0</v>
      </c>
      <c r="H136" s="76">
        <f>SUM(H137:H140)</f>
        <v>0</v>
      </c>
      <c r="I136" s="210">
        <f t="shared" ref="I136:I184" si="27">IF(G136=0,0,H136/G136*100)</f>
        <v>0</v>
      </c>
      <c r="J136" s="76">
        <f>SUM(J137:J140)</f>
        <v>11406600</v>
      </c>
      <c r="K136" s="76">
        <f>SUM(K137:K140)</f>
        <v>1894016.4900000002</v>
      </c>
      <c r="L136" s="154">
        <f t="shared" si="20"/>
        <v>16.604566566724529</v>
      </c>
    </row>
    <row r="137" spans="1:13" ht="44.45" customHeight="1">
      <c r="A137" s="212" t="s">
        <v>287</v>
      </c>
      <c r="B137" s="293" t="s">
        <v>81</v>
      </c>
      <c r="C137" s="233">
        <v>1200000</v>
      </c>
      <c r="D137" s="233">
        <v>0</v>
      </c>
      <c r="E137" s="210">
        <f t="shared" si="21"/>
        <v>0</v>
      </c>
      <c r="F137" s="169"/>
      <c r="G137" s="169"/>
      <c r="H137" s="169"/>
      <c r="I137" s="210">
        <f t="shared" si="27"/>
        <v>0</v>
      </c>
      <c r="J137" s="211">
        <f t="shared" ref="J137:K140" si="28">C137+G137</f>
        <v>1200000</v>
      </c>
      <c r="K137" s="211">
        <f t="shared" si="28"/>
        <v>0</v>
      </c>
      <c r="L137" s="154">
        <f t="shared" si="20"/>
        <v>0</v>
      </c>
    </row>
    <row r="138" spans="1:13" ht="44.45" customHeight="1">
      <c r="A138" s="212" t="s">
        <v>372</v>
      </c>
      <c r="B138" s="138" t="s">
        <v>371</v>
      </c>
      <c r="C138" s="233">
        <v>5494800</v>
      </c>
      <c r="D138" s="233">
        <v>1315806.33</v>
      </c>
      <c r="E138" s="210">
        <f t="shared" si="21"/>
        <v>23.946391679405984</v>
      </c>
      <c r="F138" s="169"/>
      <c r="G138" s="169"/>
      <c r="H138" s="169"/>
      <c r="I138" s="210">
        <f t="shared" si="27"/>
        <v>0</v>
      </c>
      <c r="J138" s="211">
        <f t="shared" si="28"/>
        <v>5494800</v>
      </c>
      <c r="K138" s="211">
        <f t="shared" si="28"/>
        <v>1315806.33</v>
      </c>
      <c r="L138" s="154">
        <f t="shared" si="20"/>
        <v>23.946391679405984</v>
      </c>
    </row>
    <row r="139" spans="1:13" ht="35.25" customHeight="1">
      <c r="A139" s="212" t="s">
        <v>70</v>
      </c>
      <c r="B139" s="213" t="s">
        <v>46</v>
      </c>
      <c r="C139" s="233">
        <v>4500000</v>
      </c>
      <c r="D139" s="233">
        <v>578210.16</v>
      </c>
      <c r="E139" s="210">
        <f t="shared" si="21"/>
        <v>12.849114666666667</v>
      </c>
      <c r="F139" s="169"/>
      <c r="G139" s="169"/>
      <c r="H139" s="169"/>
      <c r="I139" s="210">
        <f t="shared" si="27"/>
        <v>0</v>
      </c>
      <c r="J139" s="211">
        <f t="shared" si="28"/>
        <v>4500000</v>
      </c>
      <c r="K139" s="211">
        <f t="shared" si="28"/>
        <v>578210.16</v>
      </c>
      <c r="L139" s="154">
        <f t="shared" si="20"/>
        <v>12.849114666666667</v>
      </c>
    </row>
    <row r="140" spans="1:13" ht="47.25">
      <c r="A140" s="212" t="s">
        <v>544</v>
      </c>
      <c r="B140" s="132" t="s">
        <v>556</v>
      </c>
      <c r="C140" s="233">
        <v>211800</v>
      </c>
      <c r="D140" s="233"/>
      <c r="E140" s="210">
        <f t="shared" si="21"/>
        <v>0</v>
      </c>
      <c r="F140" s="169"/>
      <c r="G140" s="169"/>
      <c r="H140" s="169"/>
      <c r="I140" s="210">
        <f>IF(G140=0,0,H140/G140*100)</f>
        <v>0</v>
      </c>
      <c r="J140" s="211">
        <f t="shared" si="28"/>
        <v>211800</v>
      </c>
      <c r="K140" s="211">
        <f t="shared" si="28"/>
        <v>0</v>
      </c>
      <c r="L140" s="154">
        <f>IF(J140=0,0,K140/J140*100)</f>
        <v>0</v>
      </c>
    </row>
    <row r="141" spans="1:13" s="23" customFormat="1" ht="66" customHeight="1">
      <c r="A141" s="207" t="s">
        <v>240</v>
      </c>
      <c r="B141" s="133" t="s">
        <v>382</v>
      </c>
      <c r="C141" s="76">
        <f>SUM(C142:C145)</f>
        <v>4636300</v>
      </c>
      <c r="D141" s="76">
        <f>SUM(D142:D145)</f>
        <v>580637.75</v>
      </c>
      <c r="E141" s="210">
        <f t="shared" si="21"/>
        <v>12.523731208075406</v>
      </c>
      <c r="F141" s="76">
        <f>SUM(F142:F145)</f>
        <v>0</v>
      </c>
      <c r="G141" s="76">
        <f>SUM(G142:G145)</f>
        <v>0</v>
      </c>
      <c r="H141" s="76">
        <f>SUM(H142:H145)</f>
        <v>0</v>
      </c>
      <c r="I141" s="210">
        <f t="shared" si="27"/>
        <v>0</v>
      </c>
      <c r="J141" s="76">
        <f>SUM(J142:J145)</f>
        <v>4636300</v>
      </c>
      <c r="K141" s="76">
        <f>SUM(K142:K145)</f>
        <v>580637.75</v>
      </c>
      <c r="L141" s="209">
        <f t="shared" si="20"/>
        <v>12.523731208075406</v>
      </c>
    </row>
    <row r="142" spans="1:13" s="23" customFormat="1" ht="22.9" customHeight="1">
      <c r="A142" s="147" t="s">
        <v>173</v>
      </c>
      <c r="B142" s="138" t="s">
        <v>79</v>
      </c>
      <c r="C142" s="233">
        <v>2071400</v>
      </c>
      <c r="D142" s="233">
        <v>444567.75</v>
      </c>
      <c r="E142" s="210">
        <f t="shared" si="21"/>
        <v>21.462187409481508</v>
      </c>
      <c r="F142" s="224"/>
      <c r="G142" s="224"/>
      <c r="H142" s="224"/>
      <c r="I142" s="210">
        <f t="shared" si="27"/>
        <v>0</v>
      </c>
      <c r="J142" s="211">
        <f>C142+G142</f>
        <v>2071400</v>
      </c>
      <c r="K142" s="211">
        <f t="shared" ref="K142:K150" si="29">D142+H142</f>
        <v>444567.75</v>
      </c>
      <c r="L142" s="154">
        <f t="shared" si="20"/>
        <v>21.462187409481508</v>
      </c>
    </row>
    <row r="143" spans="1:13" ht="41.45" customHeight="1">
      <c r="A143" s="212" t="s">
        <v>241</v>
      </c>
      <c r="B143" s="165" t="s">
        <v>514</v>
      </c>
      <c r="C143" s="233">
        <v>1100000</v>
      </c>
      <c r="D143" s="233">
        <v>10000</v>
      </c>
      <c r="E143" s="210">
        <f t="shared" si="21"/>
        <v>0.90909090909090906</v>
      </c>
      <c r="F143" s="211"/>
      <c r="G143" s="211"/>
      <c r="H143" s="211"/>
      <c r="I143" s="210">
        <f t="shared" si="27"/>
        <v>0</v>
      </c>
      <c r="J143" s="211">
        <f>C143+G143</f>
        <v>1100000</v>
      </c>
      <c r="K143" s="211">
        <f t="shared" si="29"/>
        <v>10000</v>
      </c>
      <c r="L143" s="154">
        <f t="shared" si="20"/>
        <v>0.90909090909090906</v>
      </c>
    </row>
    <row r="144" spans="1:13" ht="28.9" customHeight="1">
      <c r="A144" s="212" t="s">
        <v>242</v>
      </c>
      <c r="B144" s="165" t="s">
        <v>522</v>
      </c>
      <c r="C144" s="233">
        <v>1000000</v>
      </c>
      <c r="D144" s="233">
        <v>126070</v>
      </c>
      <c r="E144" s="210">
        <f t="shared" si="21"/>
        <v>12.606999999999999</v>
      </c>
      <c r="F144" s="211"/>
      <c r="G144" s="211"/>
      <c r="H144" s="211"/>
      <c r="I144" s="210">
        <f t="shared" si="27"/>
        <v>0</v>
      </c>
      <c r="J144" s="211">
        <f>C144+G144</f>
        <v>1000000</v>
      </c>
      <c r="K144" s="211">
        <f t="shared" si="29"/>
        <v>126070</v>
      </c>
      <c r="L144" s="154">
        <f t="shared" si="20"/>
        <v>12.606999999999999</v>
      </c>
    </row>
    <row r="145" spans="1:12" ht="47.25">
      <c r="A145" s="212" t="s">
        <v>545</v>
      </c>
      <c r="B145" s="132" t="s">
        <v>556</v>
      </c>
      <c r="C145" s="233">
        <v>464900</v>
      </c>
      <c r="D145" s="233"/>
      <c r="E145" s="210">
        <f t="shared" si="21"/>
        <v>0</v>
      </c>
      <c r="F145" s="211"/>
      <c r="G145" s="211"/>
      <c r="H145" s="211"/>
      <c r="I145" s="210">
        <f>IF(G145=0,0,H145/G145*100)</f>
        <v>0</v>
      </c>
      <c r="J145" s="211">
        <f>C145+G145</f>
        <v>464900</v>
      </c>
      <c r="K145" s="211">
        <f>D145+H145</f>
        <v>0</v>
      </c>
      <c r="L145" s="154">
        <f>IF(J145=0,0,K145/J145*100)</f>
        <v>0</v>
      </c>
    </row>
    <row r="146" spans="1:12" s="23" customFormat="1" ht="58.9" customHeight="1">
      <c r="A146" s="207" t="s">
        <v>243</v>
      </c>
      <c r="B146" s="133" t="s">
        <v>383</v>
      </c>
      <c r="C146" s="76">
        <f>SUM(C147:C148)</f>
        <v>50787200</v>
      </c>
      <c r="D146" s="76">
        <f>SUM(D147:D148)</f>
        <v>292520.87000000005</v>
      </c>
      <c r="E146" s="210">
        <f t="shared" si="21"/>
        <v>0.57597361146115567</v>
      </c>
      <c r="F146" s="76">
        <f>SUM(F147:F148)</f>
        <v>0</v>
      </c>
      <c r="G146" s="76">
        <f>SUM(G147:G148)</f>
        <v>0</v>
      </c>
      <c r="H146" s="76">
        <f>SUM(H147:H148)</f>
        <v>0</v>
      </c>
      <c r="I146" s="210">
        <f t="shared" si="27"/>
        <v>0</v>
      </c>
      <c r="J146" s="76">
        <f>SUM(J147:J148)</f>
        <v>50787200</v>
      </c>
      <c r="K146" s="76">
        <f>SUM(K147:K148)</f>
        <v>292520.87000000005</v>
      </c>
      <c r="L146" s="209">
        <f t="shared" si="20"/>
        <v>0.57597361146115567</v>
      </c>
    </row>
    <row r="147" spans="1:12" ht="43.15" customHeight="1">
      <c r="A147" s="212" t="s">
        <v>244</v>
      </c>
      <c r="B147" s="213" t="s">
        <v>470</v>
      </c>
      <c r="C147" s="233">
        <v>50427500</v>
      </c>
      <c r="D147" s="233">
        <v>292520.87000000005</v>
      </c>
      <c r="E147" s="210">
        <f t="shared" si="21"/>
        <v>0.58008203857022467</v>
      </c>
      <c r="F147" s="211"/>
      <c r="G147" s="211"/>
      <c r="H147" s="211"/>
      <c r="I147" s="210">
        <f t="shared" si="27"/>
        <v>0</v>
      </c>
      <c r="J147" s="211">
        <f>C147+G147</f>
        <v>50427500</v>
      </c>
      <c r="K147" s="211">
        <f t="shared" si="29"/>
        <v>292520.87000000005</v>
      </c>
      <c r="L147" s="154">
        <f t="shared" si="20"/>
        <v>0.58008203857022467</v>
      </c>
    </row>
    <row r="148" spans="1:12" ht="43.15" customHeight="1">
      <c r="A148" s="212" t="s">
        <v>546</v>
      </c>
      <c r="B148" s="132" t="s">
        <v>556</v>
      </c>
      <c r="C148" s="169">
        <v>359700</v>
      </c>
      <c r="D148" s="272"/>
      <c r="E148" s="210">
        <f t="shared" si="21"/>
        <v>0</v>
      </c>
      <c r="F148" s="211"/>
      <c r="G148" s="211"/>
      <c r="H148" s="211"/>
      <c r="I148" s="210">
        <f>IF(G148=0,0,H148/G148*100)</f>
        <v>0</v>
      </c>
      <c r="J148" s="211">
        <f>C148+G148</f>
        <v>359700</v>
      </c>
      <c r="K148" s="211">
        <f>D148+H148</f>
        <v>0</v>
      </c>
      <c r="L148" s="154">
        <f>IF(J148=0,0,K148/J148*100)</f>
        <v>0</v>
      </c>
    </row>
    <row r="149" spans="1:12" s="23" customFormat="1" ht="58.9" customHeight="1">
      <c r="A149" s="207" t="s">
        <v>109</v>
      </c>
      <c r="B149" s="133" t="s">
        <v>384</v>
      </c>
      <c r="C149" s="76">
        <f>SUM(C150:C151)</f>
        <v>1581000</v>
      </c>
      <c r="D149" s="76">
        <f>SUM(D150:D151)</f>
        <v>82323.91</v>
      </c>
      <c r="E149" s="210">
        <f t="shared" si="21"/>
        <v>5.2070784313725493</v>
      </c>
      <c r="F149" s="76">
        <f>SUM(F150:F151)</f>
        <v>0</v>
      </c>
      <c r="G149" s="76">
        <f>SUM(G150:G151)</f>
        <v>0</v>
      </c>
      <c r="H149" s="76">
        <f>SUM(H150:H151)</f>
        <v>0</v>
      </c>
      <c r="I149" s="210">
        <f t="shared" si="27"/>
        <v>0</v>
      </c>
      <c r="J149" s="76">
        <f>SUM(J150:J151)</f>
        <v>1581000</v>
      </c>
      <c r="K149" s="76">
        <f>SUM(K150:K151)</f>
        <v>82323.91</v>
      </c>
      <c r="L149" s="209">
        <f t="shared" si="20"/>
        <v>5.2070784313725493</v>
      </c>
    </row>
    <row r="150" spans="1:12" ht="45" customHeight="1">
      <c r="A150" s="212" t="s">
        <v>110</v>
      </c>
      <c r="B150" s="213" t="s">
        <v>38</v>
      </c>
      <c r="C150" s="169">
        <v>1400000</v>
      </c>
      <c r="D150" s="169">
        <v>82323.91</v>
      </c>
      <c r="E150" s="210">
        <f t="shared" si="21"/>
        <v>5.8802792857142858</v>
      </c>
      <c r="F150" s="225"/>
      <c r="G150" s="225"/>
      <c r="H150" s="225"/>
      <c r="I150" s="210">
        <f t="shared" si="27"/>
        <v>0</v>
      </c>
      <c r="J150" s="211">
        <f>C150+G150</f>
        <v>1400000</v>
      </c>
      <c r="K150" s="211">
        <f t="shared" si="29"/>
        <v>82323.91</v>
      </c>
      <c r="L150" s="154">
        <f t="shared" si="20"/>
        <v>5.8802792857142858</v>
      </c>
    </row>
    <row r="151" spans="1:12" ht="45" customHeight="1">
      <c r="A151" s="212" t="s">
        <v>547</v>
      </c>
      <c r="B151" s="132" t="s">
        <v>556</v>
      </c>
      <c r="C151" s="169">
        <v>181000</v>
      </c>
      <c r="D151" s="169"/>
      <c r="E151" s="210">
        <f t="shared" si="21"/>
        <v>0</v>
      </c>
      <c r="F151" s="225"/>
      <c r="G151" s="225"/>
      <c r="H151" s="225"/>
      <c r="I151" s="210">
        <f t="shared" si="27"/>
        <v>0</v>
      </c>
      <c r="J151" s="211">
        <f>C151+G151</f>
        <v>181000</v>
      </c>
      <c r="K151" s="211">
        <f>D151+H151</f>
        <v>0</v>
      </c>
      <c r="L151" s="154">
        <f>IF(J151=0,0,K151/J151*100)</f>
        <v>0</v>
      </c>
    </row>
    <row r="152" spans="1:12" s="23" customFormat="1" ht="58.9" customHeight="1">
      <c r="A152" s="207" t="s">
        <v>111</v>
      </c>
      <c r="B152" s="133" t="s">
        <v>385</v>
      </c>
      <c r="C152" s="76">
        <f>SUM(C153:C154)</f>
        <v>2036800</v>
      </c>
      <c r="D152" s="76">
        <f>SUM(D153:D154)</f>
        <v>258450.89</v>
      </c>
      <c r="E152" s="210">
        <f t="shared" si="21"/>
        <v>12.68906569128044</v>
      </c>
      <c r="F152" s="76">
        <f>SUM(F153:F154)</f>
        <v>0</v>
      </c>
      <c r="G152" s="76">
        <f>SUM(G153:G154)</f>
        <v>0</v>
      </c>
      <c r="H152" s="76">
        <f>SUM(H153:H154)</f>
        <v>0</v>
      </c>
      <c r="I152" s="210">
        <f t="shared" si="27"/>
        <v>0</v>
      </c>
      <c r="J152" s="76">
        <f>SUM(J153:J154)</f>
        <v>2036800</v>
      </c>
      <c r="K152" s="76">
        <f>SUM(K153:K154)</f>
        <v>258450.89</v>
      </c>
      <c r="L152" s="209">
        <f t="shared" si="20"/>
        <v>12.68906569128044</v>
      </c>
    </row>
    <row r="153" spans="1:12" ht="44.45" customHeight="1">
      <c r="A153" s="212" t="s">
        <v>112</v>
      </c>
      <c r="B153" s="213" t="s">
        <v>474</v>
      </c>
      <c r="C153" s="169">
        <v>1800000</v>
      </c>
      <c r="D153" s="169">
        <v>258450.89</v>
      </c>
      <c r="E153" s="210">
        <f t="shared" si="21"/>
        <v>14.358382777777779</v>
      </c>
      <c r="F153" s="211"/>
      <c r="G153" s="211"/>
      <c r="H153" s="211"/>
      <c r="I153" s="210">
        <f t="shared" si="27"/>
        <v>0</v>
      </c>
      <c r="J153" s="211">
        <f>C153+G153</f>
        <v>1800000</v>
      </c>
      <c r="K153" s="211">
        <f>D153+H153</f>
        <v>258450.89</v>
      </c>
      <c r="L153" s="154">
        <f t="shared" si="20"/>
        <v>14.358382777777779</v>
      </c>
    </row>
    <row r="154" spans="1:12" ht="44.45" customHeight="1">
      <c r="A154" s="212" t="s">
        <v>548</v>
      </c>
      <c r="B154" s="132" t="s">
        <v>556</v>
      </c>
      <c r="C154" s="169">
        <v>236800</v>
      </c>
      <c r="D154" s="169"/>
      <c r="E154" s="210">
        <f t="shared" si="21"/>
        <v>0</v>
      </c>
      <c r="F154" s="211"/>
      <c r="G154" s="211"/>
      <c r="H154" s="211"/>
      <c r="I154" s="210">
        <f>IF(G154=0,0,H154/G154*100)</f>
        <v>0</v>
      </c>
      <c r="J154" s="211">
        <f>C154+G154</f>
        <v>236800</v>
      </c>
      <c r="K154" s="211">
        <f>D154+H154</f>
        <v>0</v>
      </c>
      <c r="L154" s="154">
        <f>IF(J154=0,0,K154/J154*100)</f>
        <v>0</v>
      </c>
    </row>
    <row r="155" spans="1:12" s="23" customFormat="1" ht="66" customHeight="1">
      <c r="A155" s="207" t="s">
        <v>113</v>
      </c>
      <c r="B155" s="133" t="s">
        <v>386</v>
      </c>
      <c r="C155" s="76">
        <f>SUM(C156:C163)</f>
        <v>32640064</v>
      </c>
      <c r="D155" s="76">
        <f>SUM(D156:D163)</f>
        <v>3613083.1500000004</v>
      </c>
      <c r="E155" s="210">
        <f t="shared" si="21"/>
        <v>11.069473240003452</v>
      </c>
      <c r="F155" s="76">
        <f>SUM(F156:F163)</f>
        <v>3760059</v>
      </c>
      <c r="G155" s="76">
        <f>SUM(G156:G163)</f>
        <v>3760059</v>
      </c>
      <c r="H155" s="76">
        <f>SUM(H156:H163)</f>
        <v>0</v>
      </c>
      <c r="I155" s="210">
        <f t="shared" si="27"/>
        <v>0</v>
      </c>
      <c r="J155" s="76">
        <f>SUM(J156:J163)</f>
        <v>36400123</v>
      </c>
      <c r="K155" s="76">
        <f>SUM(K156:K163)</f>
        <v>3613083.1500000004</v>
      </c>
      <c r="L155" s="209">
        <f t="shared" si="20"/>
        <v>9.9260190686718293</v>
      </c>
    </row>
    <row r="156" spans="1:12" s="23" customFormat="1" ht="66" customHeight="1">
      <c r="A156" s="212" t="s">
        <v>673</v>
      </c>
      <c r="B156" s="132" t="s">
        <v>654</v>
      </c>
      <c r="C156" s="226"/>
      <c r="D156" s="226"/>
      <c r="E156" s="210"/>
      <c r="F156" s="226">
        <v>3100000</v>
      </c>
      <c r="G156" s="226">
        <v>3100000</v>
      </c>
      <c r="H156" s="226"/>
      <c r="I156" s="210">
        <f>IF(G156=0,0,H156/G156*100)</f>
        <v>0</v>
      </c>
      <c r="J156" s="211">
        <f>C156+G156</f>
        <v>3100000</v>
      </c>
      <c r="K156" s="211">
        <f>D156+H156</f>
        <v>0</v>
      </c>
      <c r="L156" s="154">
        <f>IF(J156=0,0,K156/J156*100)</f>
        <v>0</v>
      </c>
    </row>
    <row r="157" spans="1:12" s="23" customFormat="1" ht="66" customHeight="1">
      <c r="A157" s="147" t="s">
        <v>176</v>
      </c>
      <c r="B157" s="138" t="s">
        <v>175</v>
      </c>
      <c r="C157" s="233">
        <v>4640000</v>
      </c>
      <c r="D157" s="233">
        <v>773400</v>
      </c>
      <c r="E157" s="210">
        <f>IF(C157=0,0,D157/C157*100)</f>
        <v>16.668103448275861</v>
      </c>
      <c r="F157" s="169">
        <v>660059</v>
      </c>
      <c r="G157" s="169">
        <v>660059</v>
      </c>
      <c r="H157" s="169"/>
      <c r="I157" s="210">
        <f>IF(G157=0,0,H157/G157*100)</f>
        <v>0</v>
      </c>
      <c r="J157" s="211">
        <f t="shared" ref="J157:J163" si="30">C157+G157</f>
        <v>5300059</v>
      </c>
      <c r="K157" s="211">
        <f t="shared" ref="K157:K163" si="31">D157+H157</f>
        <v>773400</v>
      </c>
      <c r="L157" s="154">
        <f t="shared" si="20"/>
        <v>14.592290387710779</v>
      </c>
    </row>
    <row r="158" spans="1:12" ht="43.9" customHeight="1">
      <c r="A158" s="212" t="s">
        <v>114</v>
      </c>
      <c r="B158" s="213" t="s">
        <v>475</v>
      </c>
      <c r="C158" s="233">
        <v>17542664</v>
      </c>
      <c r="D158" s="233">
        <v>1835412.33</v>
      </c>
      <c r="E158" s="210">
        <f t="shared" si="21"/>
        <v>10.462563325615767</v>
      </c>
      <c r="F158" s="169">
        <v>0</v>
      </c>
      <c r="G158" s="169">
        <v>0</v>
      </c>
      <c r="H158" s="169">
        <v>0</v>
      </c>
      <c r="I158" s="210">
        <f t="shared" si="27"/>
        <v>0</v>
      </c>
      <c r="J158" s="211">
        <f t="shared" si="30"/>
        <v>17542664</v>
      </c>
      <c r="K158" s="211">
        <f t="shared" si="31"/>
        <v>1835412.33</v>
      </c>
      <c r="L158" s="154">
        <f t="shared" ref="L158:L163" si="32">IF(J158=0,0,K158/J158*100)</f>
        <v>10.462563325615767</v>
      </c>
    </row>
    <row r="159" spans="1:12" ht="40.15" customHeight="1">
      <c r="A159" s="212" t="s">
        <v>298</v>
      </c>
      <c r="B159" s="213" t="s">
        <v>38</v>
      </c>
      <c r="C159" s="233">
        <v>1900000</v>
      </c>
      <c r="D159" s="233">
        <v>366029.78</v>
      </c>
      <c r="E159" s="210">
        <f t="shared" si="21"/>
        <v>19.264725263157896</v>
      </c>
      <c r="F159" s="169">
        <v>0</v>
      </c>
      <c r="G159" s="169">
        <v>0</v>
      </c>
      <c r="H159" s="169">
        <v>0</v>
      </c>
      <c r="I159" s="210">
        <f t="shared" si="27"/>
        <v>0</v>
      </c>
      <c r="J159" s="211">
        <f t="shared" si="30"/>
        <v>1900000</v>
      </c>
      <c r="K159" s="211">
        <f t="shared" si="31"/>
        <v>366029.78</v>
      </c>
      <c r="L159" s="154">
        <f t="shared" si="32"/>
        <v>19.264725263157896</v>
      </c>
    </row>
    <row r="160" spans="1:12" ht="40.15" customHeight="1">
      <c r="A160" s="212" t="s">
        <v>480</v>
      </c>
      <c r="B160" s="214" t="s">
        <v>373</v>
      </c>
      <c r="C160" s="233">
        <v>1000000</v>
      </c>
      <c r="D160" s="233">
        <v>60632.3</v>
      </c>
      <c r="E160" s="210">
        <f t="shared" si="21"/>
        <v>6.0632299999999999</v>
      </c>
      <c r="F160" s="169">
        <v>0</v>
      </c>
      <c r="G160" s="169">
        <v>0</v>
      </c>
      <c r="H160" s="169">
        <v>0</v>
      </c>
      <c r="I160" s="210">
        <f t="shared" si="27"/>
        <v>0</v>
      </c>
      <c r="J160" s="211">
        <f t="shared" si="30"/>
        <v>1000000</v>
      </c>
      <c r="K160" s="211">
        <f t="shared" si="31"/>
        <v>60632.3</v>
      </c>
      <c r="L160" s="154">
        <f t="shared" si="32"/>
        <v>6.0632299999999999</v>
      </c>
    </row>
    <row r="161" spans="1:12" ht="31.9" customHeight="1">
      <c r="A161" s="212" t="s">
        <v>115</v>
      </c>
      <c r="B161" s="213" t="s">
        <v>476</v>
      </c>
      <c r="C161" s="233">
        <v>600000</v>
      </c>
      <c r="D161" s="233">
        <v>99000</v>
      </c>
      <c r="E161" s="210">
        <f t="shared" si="21"/>
        <v>16.5</v>
      </c>
      <c r="F161" s="169">
        <v>0</v>
      </c>
      <c r="G161" s="169">
        <v>0</v>
      </c>
      <c r="H161" s="169">
        <v>0</v>
      </c>
      <c r="I161" s="210">
        <f t="shared" si="27"/>
        <v>0</v>
      </c>
      <c r="J161" s="211">
        <f t="shared" si="30"/>
        <v>600000</v>
      </c>
      <c r="K161" s="211">
        <f t="shared" si="31"/>
        <v>99000</v>
      </c>
      <c r="L161" s="154">
        <f t="shared" si="32"/>
        <v>16.5</v>
      </c>
    </row>
    <row r="162" spans="1:12" ht="67.900000000000006" customHeight="1">
      <c r="A162" s="212" t="s">
        <v>533</v>
      </c>
      <c r="B162" s="213" t="s">
        <v>257</v>
      </c>
      <c r="C162" s="233">
        <v>6313000</v>
      </c>
      <c r="D162" s="233">
        <v>478608.74</v>
      </c>
      <c r="E162" s="210">
        <f t="shared" si="21"/>
        <v>7.5813201330587683</v>
      </c>
      <c r="F162" s="169"/>
      <c r="G162" s="169"/>
      <c r="H162" s="169"/>
      <c r="I162" s="210">
        <f t="shared" si="27"/>
        <v>0</v>
      </c>
      <c r="J162" s="211">
        <f t="shared" si="30"/>
        <v>6313000</v>
      </c>
      <c r="K162" s="211">
        <f t="shared" si="31"/>
        <v>478608.74</v>
      </c>
      <c r="L162" s="154">
        <f t="shared" si="32"/>
        <v>7.5813201330587683</v>
      </c>
    </row>
    <row r="163" spans="1:12" ht="64.5" customHeight="1">
      <c r="A163" s="212" t="s">
        <v>549</v>
      </c>
      <c r="B163" s="132" t="s">
        <v>556</v>
      </c>
      <c r="C163" s="203">
        <v>644400</v>
      </c>
      <c r="D163" s="203"/>
      <c r="E163" s="210">
        <f t="shared" si="21"/>
        <v>0</v>
      </c>
      <c r="F163" s="169"/>
      <c r="G163" s="169"/>
      <c r="H163" s="169"/>
      <c r="I163" s="210">
        <f>IF(G163=0,0,H163/G163*100)</f>
        <v>0</v>
      </c>
      <c r="J163" s="211">
        <f t="shared" si="30"/>
        <v>644400</v>
      </c>
      <c r="K163" s="211">
        <f t="shared" si="31"/>
        <v>0</v>
      </c>
      <c r="L163" s="154">
        <f t="shared" si="32"/>
        <v>0</v>
      </c>
    </row>
    <row r="164" spans="1:12" s="23" customFormat="1" ht="57" customHeight="1">
      <c r="A164" s="207" t="s">
        <v>310</v>
      </c>
      <c r="B164" s="133" t="s">
        <v>387</v>
      </c>
      <c r="C164" s="76">
        <f>C165+C167+C166</f>
        <v>472400</v>
      </c>
      <c r="D164" s="76">
        <f>D165+D167+D166</f>
        <v>0</v>
      </c>
      <c r="E164" s="208">
        <f t="shared" si="21"/>
        <v>0</v>
      </c>
      <c r="F164" s="76">
        <f>F165+F167+F166</f>
        <v>9288700</v>
      </c>
      <c r="G164" s="76">
        <f>G165+G167+G166</f>
        <v>9288700</v>
      </c>
      <c r="H164" s="76">
        <f>H165+H167+H166</f>
        <v>0</v>
      </c>
      <c r="I164" s="210">
        <f t="shared" si="27"/>
        <v>0</v>
      </c>
      <c r="J164" s="76">
        <f>J165+J167+J166</f>
        <v>9761100</v>
      </c>
      <c r="K164" s="76">
        <f>K165+K167+K166</f>
        <v>0</v>
      </c>
      <c r="L164" s="209">
        <f t="shared" ref="L164:L173" si="33">IF(J164=0,0,K164/J164*100)</f>
        <v>0</v>
      </c>
    </row>
    <row r="165" spans="1:12" ht="45" customHeight="1">
      <c r="A165" s="212" t="s">
        <v>311</v>
      </c>
      <c r="B165" s="213" t="s">
        <v>477</v>
      </c>
      <c r="C165" s="77"/>
      <c r="D165" s="77"/>
      <c r="E165" s="210">
        <f t="shared" si="21"/>
        <v>0</v>
      </c>
      <c r="F165" s="169">
        <v>8288700</v>
      </c>
      <c r="G165" s="169">
        <v>8288700</v>
      </c>
      <c r="H165" s="169"/>
      <c r="I165" s="210">
        <f t="shared" si="27"/>
        <v>0</v>
      </c>
      <c r="J165" s="211">
        <f t="shared" ref="J165:K167" si="34">C165+G165</f>
        <v>8288700</v>
      </c>
      <c r="K165" s="211">
        <f t="shared" si="34"/>
        <v>0</v>
      </c>
      <c r="L165" s="154">
        <f t="shared" si="33"/>
        <v>0</v>
      </c>
    </row>
    <row r="166" spans="1:12" ht="78.75">
      <c r="A166" s="212" t="s">
        <v>674</v>
      </c>
      <c r="B166" s="213" t="s">
        <v>675</v>
      </c>
      <c r="C166" s="77"/>
      <c r="D166" s="77"/>
      <c r="E166" s="210"/>
      <c r="F166" s="169">
        <v>1000000</v>
      </c>
      <c r="G166" s="169">
        <v>1000000</v>
      </c>
      <c r="H166" s="169"/>
      <c r="I166" s="210">
        <f>IF(G166=0,0,H166/G166*100)</f>
        <v>0</v>
      </c>
      <c r="J166" s="211">
        <f>C166+G166</f>
        <v>1000000</v>
      </c>
      <c r="K166" s="211">
        <f>D166+H166</f>
        <v>0</v>
      </c>
      <c r="L166" s="154">
        <f>IF(J166=0,0,K166/J166*100)</f>
        <v>0</v>
      </c>
    </row>
    <row r="167" spans="1:12" ht="45" customHeight="1">
      <c r="A167" s="212" t="s">
        <v>550</v>
      </c>
      <c r="B167" s="132" t="s">
        <v>556</v>
      </c>
      <c r="C167" s="77">
        <v>472400</v>
      </c>
      <c r="D167" s="77"/>
      <c r="E167" s="210">
        <f t="shared" si="21"/>
        <v>0</v>
      </c>
      <c r="F167" s="169">
        <v>0</v>
      </c>
      <c r="G167" s="169">
        <v>0</v>
      </c>
      <c r="H167" s="169">
        <v>0</v>
      </c>
      <c r="I167" s="210">
        <f>IF(G167=0,0,H167/G167*100)</f>
        <v>0</v>
      </c>
      <c r="J167" s="211">
        <f t="shared" si="34"/>
        <v>472400</v>
      </c>
      <c r="K167" s="211">
        <f t="shared" si="34"/>
        <v>0</v>
      </c>
      <c r="L167" s="154">
        <f>IF(J167=0,0,K167/J167*100)</f>
        <v>0</v>
      </c>
    </row>
    <row r="168" spans="1:12" s="23" customFormat="1" ht="58.9" customHeight="1">
      <c r="A168" s="207" t="s">
        <v>312</v>
      </c>
      <c r="B168" s="133" t="s">
        <v>531</v>
      </c>
      <c r="C168" s="76">
        <f>SUM(C169:C172)</f>
        <v>108499300</v>
      </c>
      <c r="D168" s="76">
        <f>SUM(D169:D172)</f>
        <v>50389852.530000001</v>
      </c>
      <c r="E168" s="210">
        <f t="shared" si="21"/>
        <v>46.442560025732888</v>
      </c>
      <c r="F168" s="76">
        <f>SUM(F169:F172)</f>
        <v>10000000</v>
      </c>
      <c r="G168" s="76">
        <f>SUM(G169:G172)</f>
        <v>10000000</v>
      </c>
      <c r="H168" s="76">
        <f>SUM(H169:H172)</f>
        <v>0</v>
      </c>
      <c r="I168" s="210">
        <f t="shared" si="27"/>
        <v>0</v>
      </c>
      <c r="J168" s="76">
        <f>SUM(J169:J172)</f>
        <v>118499300</v>
      </c>
      <c r="K168" s="76">
        <f>SUM(K169:K172)</f>
        <v>50389852.530000001</v>
      </c>
      <c r="L168" s="209">
        <f t="shared" si="33"/>
        <v>42.523333496484788</v>
      </c>
    </row>
    <row r="169" spans="1:12" s="23" customFormat="1" ht="78.75">
      <c r="A169" s="212" t="s">
        <v>676</v>
      </c>
      <c r="B169" s="132" t="s">
        <v>671</v>
      </c>
      <c r="C169" s="226"/>
      <c r="D169" s="226"/>
      <c r="E169" s="210"/>
      <c r="F169" s="226">
        <v>10000000</v>
      </c>
      <c r="G169" s="226">
        <v>10000000</v>
      </c>
      <c r="H169" s="226"/>
      <c r="I169" s="210">
        <f>IF(G169=0,0,H169/G169*100)</f>
        <v>0</v>
      </c>
      <c r="J169" s="211">
        <f>C169+G169</f>
        <v>10000000</v>
      </c>
      <c r="K169" s="211">
        <f>D169+H169</f>
        <v>0</v>
      </c>
      <c r="L169" s="154">
        <f>IF(J169=0,0,K169/J169*100)</f>
        <v>0</v>
      </c>
    </row>
    <row r="170" spans="1:12" ht="43.15" customHeight="1">
      <c r="A170" s="212" t="s">
        <v>313</v>
      </c>
      <c r="B170" s="213" t="s">
        <v>0</v>
      </c>
      <c r="C170" s="233">
        <v>28981200</v>
      </c>
      <c r="D170" s="233">
        <v>4158198.5300000007</v>
      </c>
      <c r="E170" s="210">
        <f t="shared" si="21"/>
        <v>14.347917028970508</v>
      </c>
      <c r="F170" s="203"/>
      <c r="G170" s="203"/>
      <c r="H170" s="203"/>
      <c r="I170" s="210">
        <f t="shared" si="27"/>
        <v>0</v>
      </c>
      <c r="J170" s="211">
        <f t="shared" ref="J170:K172" si="35">C170+G170</f>
        <v>28981200</v>
      </c>
      <c r="K170" s="211">
        <f t="shared" si="35"/>
        <v>4158198.5300000007</v>
      </c>
      <c r="L170" s="154">
        <f t="shared" si="33"/>
        <v>14.347917028970508</v>
      </c>
    </row>
    <row r="171" spans="1:12" ht="27" customHeight="1">
      <c r="A171" s="212" t="s">
        <v>374</v>
      </c>
      <c r="B171" s="138" t="s">
        <v>47</v>
      </c>
      <c r="C171" s="233">
        <v>23656300</v>
      </c>
      <c r="D171" s="233">
        <v>4344954.0000000009</v>
      </c>
      <c r="E171" s="210">
        <f t="shared" si="21"/>
        <v>18.367005829313971</v>
      </c>
      <c r="F171" s="203"/>
      <c r="G171" s="203"/>
      <c r="H171" s="203"/>
      <c r="I171" s="210">
        <f t="shared" si="27"/>
        <v>0</v>
      </c>
      <c r="J171" s="211">
        <f t="shared" si="35"/>
        <v>23656300</v>
      </c>
      <c r="K171" s="211">
        <f t="shared" si="35"/>
        <v>4344954.0000000009</v>
      </c>
      <c r="L171" s="154">
        <f t="shared" si="33"/>
        <v>18.367005829313971</v>
      </c>
    </row>
    <row r="172" spans="1:12" ht="47.25">
      <c r="A172" s="212" t="s">
        <v>551</v>
      </c>
      <c r="B172" s="132" t="s">
        <v>556</v>
      </c>
      <c r="C172" s="233">
        <v>55861800</v>
      </c>
      <c r="D172" s="233">
        <v>41886700</v>
      </c>
      <c r="E172" s="210">
        <f t="shared" si="21"/>
        <v>74.982725225467135</v>
      </c>
      <c r="F172" s="203"/>
      <c r="G172" s="203"/>
      <c r="H172" s="203"/>
      <c r="I172" s="210">
        <f t="shared" si="27"/>
        <v>0</v>
      </c>
      <c r="J172" s="211">
        <f t="shared" si="35"/>
        <v>55861800</v>
      </c>
      <c r="K172" s="211">
        <f t="shared" si="35"/>
        <v>41886700</v>
      </c>
      <c r="L172" s="154">
        <f>IF(J172=0,0,K172/J172*100)</f>
        <v>74.982725225467135</v>
      </c>
    </row>
    <row r="173" spans="1:12" s="23" customFormat="1" ht="40.9" customHeight="1">
      <c r="A173" s="207" t="s">
        <v>314</v>
      </c>
      <c r="B173" s="133" t="s">
        <v>388</v>
      </c>
      <c r="C173" s="76">
        <f>SUM(C174:C177)</f>
        <v>105756400</v>
      </c>
      <c r="D173" s="76">
        <f>SUM(D174:D177)</f>
        <v>17194200</v>
      </c>
      <c r="E173" s="210">
        <f t="shared" si="21"/>
        <v>16.258306825875312</v>
      </c>
      <c r="F173" s="76">
        <f>SUM(F174:F177)</f>
        <v>0</v>
      </c>
      <c r="G173" s="76">
        <f>SUM(G174:G177)</f>
        <v>0</v>
      </c>
      <c r="H173" s="76">
        <f>SUM(H174:H177)</f>
        <v>0</v>
      </c>
      <c r="I173" s="210">
        <f t="shared" si="27"/>
        <v>0</v>
      </c>
      <c r="J173" s="76">
        <f>SUM(J174:J177)</f>
        <v>105756400</v>
      </c>
      <c r="K173" s="76">
        <f>SUM(K174:K177)</f>
        <v>17194200</v>
      </c>
      <c r="L173" s="209">
        <f t="shared" si="33"/>
        <v>16.258306825875312</v>
      </c>
    </row>
    <row r="174" spans="1:12" s="23" customFormat="1" ht="35.25" customHeight="1">
      <c r="A174" s="212" t="s">
        <v>523</v>
      </c>
      <c r="B174" s="165" t="s">
        <v>524</v>
      </c>
      <c r="C174" s="233">
        <v>35402700</v>
      </c>
      <c r="D174" s="233">
        <v>0</v>
      </c>
      <c r="E174" s="210">
        <f t="shared" si="21"/>
        <v>0</v>
      </c>
      <c r="F174" s="226">
        <v>0</v>
      </c>
      <c r="G174" s="226">
        <v>0</v>
      </c>
      <c r="H174" s="226">
        <v>0</v>
      </c>
      <c r="I174" s="210">
        <f t="shared" si="27"/>
        <v>0</v>
      </c>
      <c r="J174" s="211">
        <f t="shared" ref="J174:K177" si="36">C174+G174</f>
        <v>35402700</v>
      </c>
      <c r="K174" s="211">
        <f t="shared" si="36"/>
        <v>0</v>
      </c>
      <c r="L174" s="154">
        <f t="shared" ref="L174:L184" si="37">IF(J174=0,0,K174/J174*100)</f>
        <v>0</v>
      </c>
    </row>
    <row r="175" spans="1:12" ht="75.75" customHeight="1">
      <c r="A175" s="212" t="s">
        <v>315</v>
      </c>
      <c r="B175" s="213" t="s">
        <v>345</v>
      </c>
      <c r="C175" s="233">
        <v>67571500</v>
      </c>
      <c r="D175" s="233">
        <v>16894200</v>
      </c>
      <c r="E175" s="210">
        <f t="shared" si="21"/>
        <v>25.001960885876439</v>
      </c>
      <c r="F175" s="211">
        <v>0</v>
      </c>
      <c r="G175" s="211">
        <v>0</v>
      </c>
      <c r="H175" s="211">
        <v>0</v>
      </c>
      <c r="I175" s="210">
        <f t="shared" si="27"/>
        <v>0</v>
      </c>
      <c r="J175" s="211">
        <f t="shared" si="36"/>
        <v>67571500</v>
      </c>
      <c r="K175" s="211">
        <f t="shared" si="36"/>
        <v>16894200</v>
      </c>
      <c r="L175" s="154">
        <f t="shared" si="37"/>
        <v>25.001960885876439</v>
      </c>
    </row>
    <row r="176" spans="1:12" ht="29.45" customHeight="1">
      <c r="A176" s="212" t="s">
        <v>560</v>
      </c>
      <c r="B176" s="213" t="s">
        <v>89</v>
      </c>
      <c r="C176" s="233">
        <v>1800000</v>
      </c>
      <c r="D176" s="233">
        <v>300000</v>
      </c>
      <c r="E176" s="210">
        <f t="shared" si="21"/>
        <v>16.666666666666664</v>
      </c>
      <c r="F176" s="77"/>
      <c r="G176" s="77"/>
      <c r="H176" s="211"/>
      <c r="I176" s="210">
        <f>IF(G176=0,0,H176/G176*100)</f>
        <v>0</v>
      </c>
      <c r="J176" s="211">
        <f t="shared" si="36"/>
        <v>1800000</v>
      </c>
      <c r="K176" s="211">
        <f t="shared" si="36"/>
        <v>300000</v>
      </c>
      <c r="L176" s="154">
        <f>IF(J176=0,0,K176/J176*100)</f>
        <v>16.666666666666664</v>
      </c>
    </row>
    <row r="177" spans="1:12" ht="47.25">
      <c r="A177" s="212" t="s">
        <v>316</v>
      </c>
      <c r="B177" s="213" t="s">
        <v>556</v>
      </c>
      <c r="C177" s="169">
        <v>982200</v>
      </c>
      <c r="D177" s="169"/>
      <c r="E177" s="210">
        <f t="shared" si="21"/>
        <v>0</v>
      </c>
      <c r="F177" s="77"/>
      <c r="G177" s="77"/>
      <c r="H177" s="211"/>
      <c r="I177" s="210">
        <f>IF(G177=0,0,H177/G177*100)</f>
        <v>0</v>
      </c>
      <c r="J177" s="211">
        <f t="shared" si="36"/>
        <v>982200</v>
      </c>
      <c r="K177" s="211">
        <f t="shared" si="36"/>
        <v>0</v>
      </c>
      <c r="L177" s="154">
        <f>IF(J177=0,0,K177/J177*100)</f>
        <v>0</v>
      </c>
    </row>
    <row r="178" spans="1:12" ht="47.25">
      <c r="A178" s="207" t="s">
        <v>525</v>
      </c>
      <c r="B178" s="228" t="s">
        <v>532</v>
      </c>
      <c r="C178" s="229">
        <f>SUM(C179:C183)</f>
        <v>121129800</v>
      </c>
      <c r="D178" s="229">
        <f>SUM(D179:D183)</f>
        <v>27284311.710000001</v>
      </c>
      <c r="E178" s="210">
        <f t="shared" si="21"/>
        <v>22.524854915966181</v>
      </c>
      <c r="F178" s="229">
        <f>SUM(F179:F183)</f>
        <v>0</v>
      </c>
      <c r="G178" s="229">
        <f>SUM(G179:G183)</f>
        <v>0</v>
      </c>
      <c r="H178" s="229">
        <f>SUM(H179:H183)</f>
        <v>0</v>
      </c>
      <c r="I178" s="210"/>
      <c r="J178" s="229">
        <f>SUM(J179:J183)</f>
        <v>121129800</v>
      </c>
      <c r="K178" s="229">
        <f>SUM(K179:K183)</f>
        <v>27284311.710000001</v>
      </c>
      <c r="L178" s="154">
        <f t="shared" si="37"/>
        <v>22.524854915966181</v>
      </c>
    </row>
    <row r="179" spans="1:12" ht="31.5">
      <c r="A179" s="227" t="s">
        <v>526</v>
      </c>
      <c r="B179" s="165" t="s">
        <v>529</v>
      </c>
      <c r="C179" s="233">
        <v>52800000</v>
      </c>
      <c r="D179" s="233">
        <v>14649557.5</v>
      </c>
      <c r="E179" s="210">
        <f t="shared" si="21"/>
        <v>27.745374053030304</v>
      </c>
      <c r="F179" s="77">
        <v>0</v>
      </c>
      <c r="G179" s="211">
        <v>0</v>
      </c>
      <c r="H179" s="211">
        <v>0</v>
      </c>
      <c r="I179" s="210">
        <f>IF(G179=0,0,H179/G179*100)</f>
        <v>0</v>
      </c>
      <c r="J179" s="211">
        <f t="shared" ref="J179:K181" si="38">C179+G179</f>
        <v>52800000</v>
      </c>
      <c r="K179" s="211">
        <f t="shared" si="38"/>
        <v>14649557.5</v>
      </c>
      <c r="L179" s="154">
        <f t="shared" si="37"/>
        <v>27.745374053030304</v>
      </c>
    </row>
    <row r="180" spans="1:12" ht="94.5">
      <c r="A180" s="227" t="s">
        <v>527</v>
      </c>
      <c r="B180" s="165" t="s">
        <v>530</v>
      </c>
      <c r="C180" s="233">
        <v>45292500</v>
      </c>
      <c r="D180" s="233">
        <v>7676472.6300000008</v>
      </c>
      <c r="E180" s="210">
        <f t="shared" si="21"/>
        <v>16.948661765192917</v>
      </c>
      <c r="F180" s="77">
        <v>0</v>
      </c>
      <c r="G180" s="211">
        <v>0</v>
      </c>
      <c r="H180" s="211">
        <v>0</v>
      </c>
      <c r="I180" s="210">
        <f>IF(G180=0,0,H180/G180*100)</f>
        <v>0</v>
      </c>
      <c r="J180" s="211">
        <f t="shared" si="38"/>
        <v>45292500</v>
      </c>
      <c r="K180" s="211">
        <f t="shared" si="38"/>
        <v>7676472.6300000008</v>
      </c>
      <c r="L180" s="154">
        <f t="shared" si="37"/>
        <v>16.948661765192917</v>
      </c>
    </row>
    <row r="181" spans="1:12" ht="63">
      <c r="A181" s="227" t="s">
        <v>528</v>
      </c>
      <c r="B181" s="165" t="s">
        <v>519</v>
      </c>
      <c r="C181" s="233">
        <v>19584500</v>
      </c>
      <c r="D181" s="233">
        <v>3916581.58</v>
      </c>
      <c r="E181" s="210">
        <f t="shared" si="21"/>
        <v>19.998374122392708</v>
      </c>
      <c r="F181" s="77"/>
      <c r="G181" s="211"/>
      <c r="H181" s="211"/>
      <c r="I181" s="210">
        <f>IF(G181=0,0,H181/G181*100)</f>
        <v>0</v>
      </c>
      <c r="J181" s="211">
        <f t="shared" si="38"/>
        <v>19584500</v>
      </c>
      <c r="K181" s="211">
        <f t="shared" si="38"/>
        <v>3916581.58</v>
      </c>
      <c r="L181" s="154">
        <f t="shared" si="37"/>
        <v>19.998374122392708</v>
      </c>
    </row>
    <row r="182" spans="1:12" ht="110.25">
      <c r="A182" s="240">
        <v>5119245</v>
      </c>
      <c r="B182" s="165" t="s">
        <v>554</v>
      </c>
      <c r="C182" s="233">
        <v>41700</v>
      </c>
      <c r="D182" s="233">
        <v>41700</v>
      </c>
      <c r="E182" s="210">
        <f t="shared" si="21"/>
        <v>100</v>
      </c>
      <c r="F182" s="77"/>
      <c r="G182" s="211"/>
      <c r="H182" s="211"/>
      <c r="I182" s="210">
        <f>IF(G182=0,0,H182/G182*100)</f>
        <v>0</v>
      </c>
      <c r="J182" s="211">
        <f>C182+G182</f>
        <v>41700</v>
      </c>
      <c r="K182" s="211">
        <f>D182+H182</f>
        <v>41700</v>
      </c>
      <c r="L182" s="154">
        <f>IF(J182=0,0,K182/J182*100)</f>
        <v>100</v>
      </c>
    </row>
    <row r="183" spans="1:12" ht="47.25">
      <c r="A183" s="240" t="s">
        <v>552</v>
      </c>
      <c r="B183" s="165" t="s">
        <v>556</v>
      </c>
      <c r="C183" s="233">
        <v>3411100</v>
      </c>
      <c r="D183" s="233">
        <v>1000000</v>
      </c>
      <c r="E183" s="210">
        <f>IF(C183=0,0,D183/C183*100)</f>
        <v>29.316056404092521</v>
      </c>
      <c r="F183" s="77"/>
      <c r="G183" s="211"/>
      <c r="H183" s="211"/>
      <c r="I183" s="210">
        <f>IF(G183=0,0,H183/G183*100)</f>
        <v>0</v>
      </c>
      <c r="J183" s="211">
        <f>C183+G183</f>
        <v>3411100</v>
      </c>
      <c r="K183" s="211">
        <f>D183+H183</f>
        <v>1000000</v>
      </c>
      <c r="L183" s="154">
        <f>IF(J183=0,0,K183/J183*100)</f>
        <v>29.316056404092521</v>
      </c>
    </row>
    <row r="184" spans="1:12" s="23" customFormat="1" ht="30.6" customHeight="1">
      <c r="A184" s="230"/>
      <c r="B184" s="231" t="s">
        <v>360</v>
      </c>
      <c r="C184" s="76">
        <f>C10+C22+C29+C66+C81+C100+C104+C116+C121+C124+C136+C141+C146+C149+C152+C155+C164+C168+C173+C178</f>
        <v>2696836149.1999998</v>
      </c>
      <c r="D184" s="76">
        <f>D10+D22+D29+D66+D81+D100+D104+D116+D121+D124+D136+D141+D146+D149+D152+D155+D164+D168+D173+D178</f>
        <v>584846351.83000004</v>
      </c>
      <c r="E184" s="208">
        <f>IF(C184=0,0,D184/C184*100)</f>
        <v>21.686388029302083</v>
      </c>
      <c r="F184" s="76">
        <f>F10+F22+F29+F66+F81+F100+F104+F116+F121+F124+F136+F141+F146+F149+F152+F155+F164+F168+F173+F178</f>
        <v>591762677.5</v>
      </c>
      <c r="G184" s="76">
        <f>G10+G22+G29+G66+G81+G100+G104+G116+G121+G124+G136+G141+G146+G149+G152+G155+G164+G168+G173+G178</f>
        <v>622987730.61000001</v>
      </c>
      <c r="H184" s="76">
        <f>H10+H22+H29+H66+H81+H100+H104+H116+H121+H124+H136+H141+H146+H149+H152+H155+H164+H168+H173+H178</f>
        <v>84961503.25</v>
      </c>
      <c r="I184" s="208">
        <f t="shared" si="27"/>
        <v>13.637749039906408</v>
      </c>
      <c r="J184" s="76">
        <f>J10+J22+J29+J66+J81+J100+J104+J116+J121+J124+J136+J141+J146+J149+J152+J155+J164+J168+J173+J178</f>
        <v>3319823879.8099999</v>
      </c>
      <c r="K184" s="76">
        <f>K10+K22+K29+K66+K81+K100+K104+K116+K121+K124+K136+K141+K146+K149+K152+K155+K164+K168+K173+K178</f>
        <v>669807855.08000004</v>
      </c>
      <c r="L184" s="209">
        <f t="shared" si="37"/>
        <v>20.176005695770055</v>
      </c>
    </row>
    <row r="185" spans="1:12">
      <c r="J185" s="243"/>
      <c r="K185" s="243"/>
    </row>
    <row r="186" spans="1:12">
      <c r="J186" s="243"/>
      <c r="K186" s="243"/>
    </row>
    <row r="187" spans="1:12">
      <c r="B187" s="197"/>
      <c r="C187" s="198"/>
      <c r="D187" s="198"/>
      <c r="E187" s="198"/>
      <c r="F187" s="199"/>
      <c r="G187" s="199"/>
      <c r="H187" s="198"/>
      <c r="I187" s="198"/>
      <c r="J187" s="199"/>
      <c r="K187" s="199"/>
    </row>
    <row r="188" spans="1:12" ht="18.75">
      <c r="B188" s="175"/>
      <c r="C188" s="198"/>
      <c r="D188" s="200"/>
      <c r="E188" s="200"/>
      <c r="F188" s="199"/>
      <c r="G188" s="199">
        <f>G28+G64+G80+G99+G115+G118+G120+G135+G140+G145+G148+G151+G154+G163+G172+G176+G177+G183+G182+G167+G134+G123</f>
        <v>0</v>
      </c>
      <c r="H188" s="199"/>
      <c r="I188" s="198"/>
      <c r="J188" s="315"/>
      <c r="K188" s="315"/>
    </row>
    <row r="189" spans="1:12">
      <c r="G189" s="284"/>
    </row>
  </sheetData>
  <customSheetViews>
    <customSheetView guid="{85DC9BB0-28A9-4114-8FF0-A0FEF2049BAC}" zeroValues="0">
      <pane xSplit="2" ySplit="6" topLeftCell="C193" activePane="bottomRight" state="frozen"/>
      <selection pane="bottomRight" activeCell="H199" sqref="H199"/>
      <pageMargins left="0.19685039370078741" right="0.23622047244094491" top="0.78740157480314965" bottom="0.43307086614173229" header="0" footer="0"/>
      <pageSetup paperSize="9" scale="67" orientation="landscape" r:id="rId1"/>
      <headerFooter alignWithMargins="0">
        <oddFooter>&amp;R&amp;P</oddFooter>
      </headerFooter>
    </customSheetView>
  </customSheetViews>
  <mergeCells count="18">
    <mergeCell ref="J188:K188"/>
    <mergeCell ref="A4:L4"/>
    <mergeCell ref="A5:L5"/>
    <mergeCell ref="A7:A9"/>
    <mergeCell ref="B7:B9"/>
    <mergeCell ref="C7:E7"/>
    <mergeCell ref="F7:I7"/>
    <mergeCell ref="J7:L7"/>
    <mergeCell ref="C8:C9"/>
    <mergeCell ref="D8:D9"/>
    <mergeCell ref="E8:E9"/>
    <mergeCell ref="J8:J9"/>
    <mergeCell ref="K8:K9"/>
    <mergeCell ref="L8:L9"/>
    <mergeCell ref="F8:F9"/>
    <mergeCell ref="G8:G9"/>
    <mergeCell ref="H8:H9"/>
    <mergeCell ref="I8:I9"/>
  </mergeCells>
  <phoneticPr fontId="0" type="noConversion"/>
  <conditionalFormatting sqref="B134 B46:B48 B178:B183">
    <cfRule type="expression" dxfId="99" priority="406" stopIfTrue="1">
      <formula>XDQ46=1</formula>
    </cfRule>
  </conditionalFormatting>
  <conditionalFormatting sqref="B94">
    <cfRule type="expression" dxfId="98" priority="396" stopIfTrue="1">
      <formula>XDQ94=1</formula>
    </cfRule>
  </conditionalFormatting>
  <conditionalFormatting sqref="D178 F170:F172 F56:F57 F59:F60 F178 C117:C120 F46 F80 C80 C103 C134:C135 C175:C183 C64:C65">
    <cfRule type="expression" dxfId="97" priority="359" stopIfTrue="1">
      <formula>XDQ46=1</formula>
    </cfRule>
  </conditionalFormatting>
  <conditionalFormatting sqref="H170:H172 H56:H57 H59:H60 D117:D120 H46 D46 H80 D80 D103 D134:D135 D163 D175:D177 D179:D183 D64:D65">
    <cfRule type="expression" dxfId="96" priority="358" stopIfTrue="1">
      <formula>XDP46=1</formula>
    </cfRule>
  </conditionalFormatting>
  <conditionalFormatting sqref="F23:F28 F68 F82:F83 F106 F122:F123 F137:F140 F47:F55 F58 F73 F87:F94 F96:F99 F108:F109 F115 F12:F16 F117:F120 F18:F21 F33:F35 F38:F45 F61:F65 F75:F78 F131:F135 F157:F163 F165:F167">
    <cfRule type="expression" dxfId="95" priority="355" stopIfTrue="1">
      <formula>XDQ12=1</formula>
    </cfRule>
  </conditionalFormatting>
  <conditionalFormatting sqref="G23:G28 G68 G82:G83 G106 G122:G123 G137:G140 G47:G55 G58 G73 G87:G94 G96:G99 G108:G109 G115 G12:G16 G117:G120 G18:G21 G33:G35 G38:G45 G61:G65 G75:G78 G131:G135 G157:G163 G165:G167">
    <cfRule type="expression" dxfId="94" priority="356" stopIfTrue="1">
      <formula>XDQ12=1</formula>
    </cfRule>
  </conditionalFormatting>
  <conditionalFormatting sqref="H23:H28 H68 H82:H83 H106 H122:H123 H137:H140 H47:H55 H58 H73 H87:H94 H96:H99 H108:H109 H115 H12:H16 H117:H120 H18:H21 H33:H35 H38:H45 H61:H65 H75:H78 H131:H135 H157:H163 H165:H167">
    <cfRule type="expression" dxfId="93" priority="357" stopIfTrue="1">
      <formula>XDQ12=1</formula>
    </cfRule>
  </conditionalFormatting>
  <conditionalFormatting sqref="G170:G172 G56:G57 G59:G60 C46 G46 C163">
    <cfRule type="expression" dxfId="92" priority="353" stopIfTrue="1">
      <formula>XDP46=1</formula>
    </cfRule>
  </conditionalFormatting>
  <conditionalFormatting sqref="F101">
    <cfRule type="expression" dxfId="91" priority="315" stopIfTrue="1">
      <formula>XDQ101=1</formula>
    </cfRule>
  </conditionalFormatting>
  <conditionalFormatting sqref="G101">
    <cfRule type="expression" dxfId="90" priority="316" stopIfTrue="1">
      <formula>XDQ101=1</formula>
    </cfRule>
  </conditionalFormatting>
  <conditionalFormatting sqref="H101">
    <cfRule type="expression" dxfId="89" priority="317" stopIfTrue="1">
      <formula>XDQ101=1</formula>
    </cfRule>
  </conditionalFormatting>
  <conditionalFormatting sqref="C79">
    <cfRule type="expression" dxfId="88" priority="218" stopIfTrue="1">
      <formula>XDP79=1</formula>
    </cfRule>
  </conditionalFormatting>
  <conditionalFormatting sqref="D79">
    <cfRule type="expression" dxfId="87" priority="219" stopIfTrue="1">
      <formula>XDP79=1</formula>
    </cfRule>
  </conditionalFormatting>
  <conditionalFormatting sqref="B87:B88">
    <cfRule type="expression" dxfId="86" priority="217" stopIfTrue="1">
      <formula>XDQ87=1</formula>
    </cfRule>
  </conditionalFormatting>
  <conditionalFormatting sqref="G178:H178 G80">
    <cfRule type="expression" dxfId="85" priority="210" stopIfTrue="1">
      <formula>A80=1</formula>
    </cfRule>
  </conditionalFormatting>
  <conditionalFormatting sqref="B143:B144">
    <cfRule type="expression" dxfId="84" priority="205" stopIfTrue="1">
      <formula>XDQ143=1</formula>
    </cfRule>
  </conditionalFormatting>
  <conditionalFormatting sqref="B174">
    <cfRule type="expression" dxfId="83" priority="197" stopIfTrue="1">
      <formula>XDQ174=1</formula>
    </cfRule>
  </conditionalFormatting>
  <conditionalFormatting sqref="A179:A183">
    <cfRule type="expression" dxfId="82" priority="196" stopIfTrue="1">
      <formula>XDR179=1</formula>
    </cfRule>
  </conditionalFormatting>
  <conditionalFormatting sqref="C28">
    <cfRule type="expression" dxfId="81" priority="186" stopIfTrue="1">
      <formula>XDQ28=1</formula>
    </cfRule>
  </conditionalFormatting>
  <conditionalFormatting sqref="D28">
    <cfRule type="expression" dxfId="80" priority="185" stopIfTrue="1">
      <formula>XDP28=1</formula>
    </cfRule>
  </conditionalFormatting>
  <conditionalFormatting sqref="D99">
    <cfRule type="expression" dxfId="79" priority="131" stopIfTrue="1">
      <formula>XDP99=1</formula>
    </cfRule>
  </conditionalFormatting>
  <conditionalFormatting sqref="C99">
    <cfRule type="expression" dxfId="78" priority="129" stopIfTrue="1">
      <formula>XDQ99=1</formula>
    </cfRule>
  </conditionalFormatting>
  <conditionalFormatting sqref="C101:C102">
    <cfRule type="expression" dxfId="77" priority="121" stopIfTrue="1">
      <formula>XDP101=1</formula>
    </cfRule>
  </conditionalFormatting>
  <conditionalFormatting sqref="D101:D102">
    <cfRule type="expression" dxfId="76" priority="122" stopIfTrue="1">
      <formula>XDP101=1</formula>
    </cfRule>
  </conditionalFormatting>
  <conditionalFormatting sqref="C115">
    <cfRule type="expression" dxfId="75" priority="118" stopIfTrue="1">
      <formula>XDQ115=1</formula>
    </cfRule>
  </conditionalFormatting>
  <conditionalFormatting sqref="D115">
    <cfRule type="expression" dxfId="74" priority="117" stopIfTrue="1">
      <formula>XDP115=1</formula>
    </cfRule>
  </conditionalFormatting>
  <conditionalFormatting sqref="C122:C123">
    <cfRule type="expression" dxfId="73" priority="100" stopIfTrue="1">
      <formula>XDQ122=1</formula>
    </cfRule>
  </conditionalFormatting>
  <conditionalFormatting sqref="D122:D123">
    <cfRule type="expression" dxfId="72" priority="99" stopIfTrue="1">
      <formula>XDP122=1</formula>
    </cfRule>
  </conditionalFormatting>
  <conditionalFormatting sqref="C157:C162">
    <cfRule type="expression" dxfId="71" priority="92" stopIfTrue="1">
      <formula>XDQ157=1</formula>
    </cfRule>
  </conditionalFormatting>
  <conditionalFormatting sqref="D157:D162">
    <cfRule type="expression" dxfId="70" priority="90" stopIfTrue="1">
      <formula>XDP157=1</formula>
    </cfRule>
  </conditionalFormatting>
  <conditionalFormatting sqref="C170:C172">
    <cfRule type="expression" dxfId="69" priority="89" stopIfTrue="1">
      <formula>XDQ170=1</formula>
    </cfRule>
  </conditionalFormatting>
  <conditionalFormatting sqref="D170:D172">
    <cfRule type="expression" dxfId="68" priority="88" stopIfTrue="1">
      <formula>XDP170=1</formula>
    </cfRule>
  </conditionalFormatting>
  <conditionalFormatting sqref="J178:K178">
    <cfRule type="expression" dxfId="67" priority="82" stopIfTrue="1">
      <formula>D178=1</formula>
    </cfRule>
  </conditionalFormatting>
  <conditionalFormatting sqref="C12:C16 C30:C45 C47:C63 C67:C78 C131:C133">
    <cfRule type="expression" dxfId="66" priority="80" stopIfTrue="1">
      <formula>XEZ12=1</formula>
    </cfRule>
  </conditionalFormatting>
  <conditionalFormatting sqref="D12:D16 D30:D45 D47:D63 D67:D78 D131:D133">
    <cfRule type="expression" dxfId="65" priority="81" stopIfTrue="1">
      <formula>XEZ12=1</formula>
    </cfRule>
  </conditionalFormatting>
  <conditionalFormatting sqref="C18:C20">
    <cfRule type="expression" dxfId="64" priority="78" stopIfTrue="1">
      <formula>XEZ18=1</formula>
    </cfRule>
  </conditionalFormatting>
  <conditionalFormatting sqref="D18:D20">
    <cfRule type="expression" dxfId="63" priority="79" stopIfTrue="1">
      <formula>XEZ18=1</formula>
    </cfRule>
  </conditionalFormatting>
  <conditionalFormatting sqref="C23:C27">
    <cfRule type="expression" dxfId="62" priority="76" stopIfTrue="1">
      <formula>XEZ23=1</formula>
    </cfRule>
  </conditionalFormatting>
  <conditionalFormatting sqref="D23:D27">
    <cfRule type="expression" dxfId="61" priority="77" stopIfTrue="1">
      <formula>XEZ23=1</formula>
    </cfRule>
  </conditionalFormatting>
  <conditionalFormatting sqref="C82:C98">
    <cfRule type="expression" dxfId="60" priority="56" stopIfTrue="1">
      <formula>XEZ82=1</formula>
    </cfRule>
  </conditionalFormatting>
  <conditionalFormatting sqref="D82:D98">
    <cfRule type="expression" dxfId="59" priority="57" stopIfTrue="1">
      <formula>XEZ82=1</formula>
    </cfRule>
  </conditionalFormatting>
  <conditionalFormatting sqref="C105:C114">
    <cfRule type="expression" dxfId="58" priority="54" stopIfTrue="1">
      <formula>XEZ105=1</formula>
    </cfRule>
  </conditionalFormatting>
  <conditionalFormatting sqref="D105:D114">
    <cfRule type="expression" dxfId="57" priority="55" stopIfTrue="1">
      <formula>XEZ105=1</formula>
    </cfRule>
  </conditionalFormatting>
  <conditionalFormatting sqref="C137:C140">
    <cfRule type="expression" dxfId="56" priority="50" stopIfTrue="1">
      <formula>XEZ137=1</formula>
    </cfRule>
  </conditionalFormatting>
  <conditionalFormatting sqref="D137:D140">
    <cfRule type="expression" dxfId="55" priority="51" stopIfTrue="1">
      <formula>XEZ137=1</formula>
    </cfRule>
  </conditionalFormatting>
  <conditionalFormatting sqref="C142:C145">
    <cfRule type="expression" dxfId="54" priority="48" stopIfTrue="1">
      <formula>XEZ142=1</formula>
    </cfRule>
  </conditionalFormatting>
  <conditionalFormatting sqref="D142:D145">
    <cfRule type="expression" dxfId="53" priority="49" stopIfTrue="1">
      <formula>XEZ142=1</formula>
    </cfRule>
  </conditionalFormatting>
  <conditionalFormatting sqref="F30:F32">
    <cfRule type="expression" dxfId="52" priority="45" stopIfTrue="1">
      <formula>XFD30=1</formula>
    </cfRule>
  </conditionalFormatting>
  <conditionalFormatting sqref="G30:G32">
    <cfRule type="expression" dxfId="51" priority="46" stopIfTrue="1">
      <formula>XFD30=1</formula>
    </cfRule>
  </conditionalFormatting>
  <conditionalFormatting sqref="H30:H32">
    <cfRule type="expression" dxfId="50" priority="47" stopIfTrue="1">
      <formula>XFD30=1</formula>
    </cfRule>
  </conditionalFormatting>
  <conditionalFormatting sqref="F36:F37">
    <cfRule type="expression" dxfId="49" priority="42" stopIfTrue="1">
      <formula>XFD36=1</formula>
    </cfRule>
  </conditionalFormatting>
  <conditionalFormatting sqref="G36:G37">
    <cfRule type="expression" dxfId="48" priority="43" stopIfTrue="1">
      <formula>XFD36=1</formula>
    </cfRule>
  </conditionalFormatting>
  <conditionalFormatting sqref="H36:H37">
    <cfRule type="expression" dxfId="47" priority="44" stopIfTrue="1">
      <formula>XFD36=1</formula>
    </cfRule>
  </conditionalFormatting>
  <conditionalFormatting sqref="F67">
    <cfRule type="expression" dxfId="46" priority="39" stopIfTrue="1">
      <formula>XFD67=1</formula>
    </cfRule>
  </conditionalFormatting>
  <conditionalFormatting sqref="G67">
    <cfRule type="expression" dxfId="45" priority="40" stopIfTrue="1">
      <formula>XFD67=1</formula>
    </cfRule>
  </conditionalFormatting>
  <conditionalFormatting sqref="H67">
    <cfRule type="expression" dxfId="44" priority="41" stopIfTrue="1">
      <formula>XFD67=1</formula>
    </cfRule>
  </conditionalFormatting>
  <conditionalFormatting sqref="F69:F70">
    <cfRule type="expression" dxfId="43" priority="36" stopIfTrue="1">
      <formula>XFD69=1</formula>
    </cfRule>
  </conditionalFormatting>
  <conditionalFormatting sqref="G69:G70">
    <cfRule type="expression" dxfId="42" priority="37" stopIfTrue="1">
      <formula>XFD69=1</formula>
    </cfRule>
  </conditionalFormatting>
  <conditionalFormatting sqref="H69:H70">
    <cfRule type="expression" dxfId="41" priority="38" stopIfTrue="1">
      <formula>XFD69=1</formula>
    </cfRule>
  </conditionalFormatting>
  <conditionalFormatting sqref="F71:F72">
    <cfRule type="expression" dxfId="40" priority="33" stopIfTrue="1">
      <formula>XFD71=1</formula>
    </cfRule>
  </conditionalFormatting>
  <conditionalFormatting sqref="G71:G72">
    <cfRule type="expression" dxfId="39" priority="34" stopIfTrue="1">
      <formula>XFD71=1</formula>
    </cfRule>
  </conditionalFormatting>
  <conditionalFormatting sqref="H71:H72">
    <cfRule type="expression" dxfId="38" priority="35" stopIfTrue="1">
      <formula>XFD71=1</formula>
    </cfRule>
  </conditionalFormatting>
  <conditionalFormatting sqref="F74">
    <cfRule type="expression" dxfId="37" priority="30" stopIfTrue="1">
      <formula>XFD74=1</formula>
    </cfRule>
  </conditionalFormatting>
  <conditionalFormatting sqref="G74">
    <cfRule type="expression" dxfId="36" priority="31" stopIfTrue="1">
      <formula>XFD74=1</formula>
    </cfRule>
  </conditionalFormatting>
  <conditionalFormatting sqref="H74">
    <cfRule type="expression" dxfId="35" priority="32" stopIfTrue="1">
      <formula>XFD74=1</formula>
    </cfRule>
  </conditionalFormatting>
  <conditionalFormatting sqref="F79">
    <cfRule type="expression" dxfId="34" priority="27" stopIfTrue="1">
      <formula>XFD79=1</formula>
    </cfRule>
  </conditionalFormatting>
  <conditionalFormatting sqref="G79">
    <cfRule type="expression" dxfId="33" priority="28" stopIfTrue="1">
      <formula>XFD79=1</formula>
    </cfRule>
  </conditionalFormatting>
  <conditionalFormatting sqref="H79">
    <cfRule type="expression" dxfId="32" priority="29" stopIfTrue="1">
      <formula>XFD79=1</formula>
    </cfRule>
  </conditionalFormatting>
  <conditionalFormatting sqref="F84:F86">
    <cfRule type="expression" dxfId="31" priority="24" stopIfTrue="1">
      <formula>XFD84=1</formula>
    </cfRule>
  </conditionalFormatting>
  <conditionalFormatting sqref="G84:G86">
    <cfRule type="expression" dxfId="30" priority="25" stopIfTrue="1">
      <formula>XFD84=1</formula>
    </cfRule>
  </conditionalFormatting>
  <conditionalFormatting sqref="H84:H86">
    <cfRule type="expression" dxfId="29" priority="26" stopIfTrue="1">
      <formula>XFD84=1</formula>
    </cfRule>
  </conditionalFormatting>
  <conditionalFormatting sqref="F95">
    <cfRule type="expression" dxfId="28" priority="21" stopIfTrue="1">
      <formula>XFD95=1</formula>
    </cfRule>
  </conditionalFormatting>
  <conditionalFormatting sqref="G95">
    <cfRule type="expression" dxfId="27" priority="22" stopIfTrue="1">
      <formula>XFD95=1</formula>
    </cfRule>
  </conditionalFormatting>
  <conditionalFormatting sqref="H95">
    <cfRule type="expression" dxfId="26" priority="23" stopIfTrue="1">
      <formula>XFD95=1</formula>
    </cfRule>
  </conditionalFormatting>
  <conditionalFormatting sqref="F105">
    <cfRule type="expression" dxfId="25" priority="18" stopIfTrue="1">
      <formula>XFD105=1</formula>
    </cfRule>
  </conditionalFormatting>
  <conditionalFormatting sqref="G105">
    <cfRule type="expression" dxfId="24" priority="19" stopIfTrue="1">
      <formula>XFD105=1</formula>
    </cfRule>
  </conditionalFormatting>
  <conditionalFormatting sqref="H105">
    <cfRule type="expression" dxfId="23" priority="20" stopIfTrue="1">
      <formula>XFD105=1</formula>
    </cfRule>
  </conditionalFormatting>
  <conditionalFormatting sqref="F107">
    <cfRule type="expression" dxfId="22" priority="15" stopIfTrue="1">
      <formula>XFD107=1</formula>
    </cfRule>
  </conditionalFormatting>
  <conditionalFormatting sqref="G107">
    <cfRule type="expression" dxfId="21" priority="16" stopIfTrue="1">
      <formula>XFD107=1</formula>
    </cfRule>
  </conditionalFormatting>
  <conditionalFormatting sqref="H107">
    <cfRule type="expression" dxfId="20" priority="17" stopIfTrue="1">
      <formula>XFD107=1</formula>
    </cfRule>
  </conditionalFormatting>
  <conditionalFormatting sqref="F110:F114">
    <cfRule type="expression" dxfId="19" priority="12" stopIfTrue="1">
      <formula>XFD110=1</formula>
    </cfRule>
  </conditionalFormatting>
  <conditionalFormatting sqref="G110:G114">
    <cfRule type="expression" dxfId="18" priority="13" stopIfTrue="1">
      <formula>XFD110=1</formula>
    </cfRule>
  </conditionalFormatting>
  <conditionalFormatting sqref="H110:H114">
    <cfRule type="expression" dxfId="17" priority="14" stopIfTrue="1">
      <formula>XFD110=1</formula>
    </cfRule>
  </conditionalFormatting>
  <conditionalFormatting sqref="D147:D148">
    <cfRule type="expression" dxfId="16" priority="11" stopIfTrue="1">
      <formula>XEZ147=1</formula>
    </cfRule>
  </conditionalFormatting>
  <conditionalFormatting sqref="F125:F129">
    <cfRule type="expression" dxfId="15" priority="3" stopIfTrue="1">
      <formula>XDQ125=1</formula>
    </cfRule>
  </conditionalFormatting>
  <conditionalFormatting sqref="G125:G129">
    <cfRule type="expression" dxfId="14" priority="4" stopIfTrue="1">
      <formula>XDQ125=1</formula>
    </cfRule>
  </conditionalFormatting>
  <conditionalFormatting sqref="H125:H129">
    <cfRule type="expression" dxfId="13" priority="5" stopIfTrue="1">
      <formula>XDQ125=1</formula>
    </cfRule>
  </conditionalFormatting>
  <conditionalFormatting sqref="C125:C129">
    <cfRule type="expression" dxfId="12" priority="1" stopIfTrue="1">
      <formula>XEZ125=1</formula>
    </cfRule>
  </conditionalFormatting>
  <conditionalFormatting sqref="D125:D129">
    <cfRule type="expression" dxfId="11" priority="2" stopIfTrue="1">
      <formula>XEZ125=1</formula>
    </cfRule>
  </conditionalFormatting>
  <pageMargins left="0.19685039370078741" right="0.23622047244094491" top="0.78740157480314965" bottom="0.43307086614173229" header="0" footer="0"/>
  <pageSetup paperSize="9" scale="65" orientation="landscape" r:id="rId2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FF2F-DC86-40E0-9302-29A5485BB868}">
  <sheetPr codeName="Лист3">
    <pageSetUpPr fitToPage="1"/>
  </sheetPr>
  <dimension ref="A1:L19"/>
  <sheetViews>
    <sheetView showZeros="0" workbookViewId="0">
      <pane xSplit="2" ySplit="9" topLeftCell="C10" activePane="bottomRight" state="frozen"/>
      <selection activeCell="F9" sqref="F9"/>
      <selection pane="topRight" activeCell="F9" sqref="F9"/>
      <selection pane="bottomLeft" activeCell="F9" sqref="F9"/>
      <selection pane="bottomRight" activeCell="G11" sqref="G11:G14"/>
    </sheetView>
  </sheetViews>
  <sheetFormatPr defaultColWidth="11.140625" defaultRowHeight="12.75"/>
  <cols>
    <col min="1" max="1" width="8.85546875" style="31" customWidth="1"/>
    <col min="2" max="2" width="36.140625" style="36" customWidth="1"/>
    <col min="3" max="3" width="14.85546875" style="31" customWidth="1"/>
    <col min="4" max="4" width="13.85546875" style="31" customWidth="1"/>
    <col min="5" max="5" width="11.140625" style="31" customWidth="1"/>
    <col min="6" max="6" width="15.42578125" style="31" customWidth="1"/>
    <col min="7" max="7" width="15" style="31" customWidth="1"/>
    <col min="8" max="8" width="11.140625" style="31" customWidth="1"/>
    <col min="9" max="9" width="15.140625" style="31" customWidth="1"/>
    <col min="10" max="10" width="16.42578125" style="31" customWidth="1"/>
    <col min="11" max="11" width="11.140625" style="31"/>
    <col min="12" max="12" width="14.140625" style="31" bestFit="1" customWidth="1"/>
    <col min="13" max="16384" width="11.140625" style="31"/>
  </cols>
  <sheetData>
    <row r="1" spans="1:12" ht="15.75">
      <c r="J1" s="196"/>
    </row>
    <row r="2" spans="1:12" ht="15.75">
      <c r="J2" s="196"/>
    </row>
    <row r="3" spans="1:12" ht="15.75">
      <c r="J3" s="196"/>
    </row>
    <row r="4" spans="1:12" ht="15.75">
      <c r="A4" s="325" t="s">
        <v>12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</row>
    <row r="5" spans="1:12" ht="15.75">
      <c r="A5" s="325" t="s">
        <v>591</v>
      </c>
      <c r="B5" s="325"/>
      <c r="C5" s="325"/>
      <c r="D5" s="325"/>
      <c r="E5" s="325"/>
      <c r="F5" s="325"/>
      <c r="G5" s="325"/>
      <c r="H5" s="325"/>
      <c r="I5" s="325"/>
      <c r="J5" s="325"/>
      <c r="K5" s="325"/>
    </row>
    <row r="6" spans="1:12">
      <c r="A6" s="32"/>
      <c r="B6" s="32"/>
      <c r="C6" s="32"/>
      <c r="D6" s="32"/>
      <c r="E6" s="32"/>
      <c r="F6" s="32"/>
      <c r="G6" s="32"/>
      <c r="H6" s="32"/>
      <c r="I6" s="33" t="s">
        <v>13</v>
      </c>
      <c r="J6" s="32"/>
      <c r="K6" s="32"/>
    </row>
    <row r="7" spans="1:12" s="87" customFormat="1" ht="12">
      <c r="A7" s="326" t="s">
        <v>288</v>
      </c>
      <c r="B7" s="327" t="s">
        <v>417</v>
      </c>
      <c r="C7" s="328" t="s">
        <v>93</v>
      </c>
      <c r="D7" s="328"/>
      <c r="E7" s="328"/>
      <c r="F7" s="328" t="s">
        <v>418</v>
      </c>
      <c r="G7" s="328"/>
      <c r="H7" s="328"/>
      <c r="I7" s="328" t="s">
        <v>95</v>
      </c>
      <c r="J7" s="328"/>
      <c r="K7" s="328"/>
    </row>
    <row r="8" spans="1:12" s="87" customFormat="1" ht="12.95" customHeight="1">
      <c r="A8" s="326"/>
      <c r="B8" s="327"/>
      <c r="C8" s="314" t="s">
        <v>592</v>
      </c>
      <c r="D8" s="314" t="s">
        <v>254</v>
      </c>
      <c r="E8" s="314" t="s">
        <v>96</v>
      </c>
      <c r="F8" s="314" t="s">
        <v>592</v>
      </c>
      <c r="G8" s="314" t="s">
        <v>254</v>
      </c>
      <c r="H8" s="314" t="s">
        <v>97</v>
      </c>
      <c r="I8" s="314" t="s">
        <v>592</v>
      </c>
      <c r="J8" s="314" t="s">
        <v>254</v>
      </c>
      <c r="K8" s="314" t="s">
        <v>97</v>
      </c>
    </row>
    <row r="9" spans="1:12" s="87" customFormat="1" ht="42.95" customHeight="1">
      <c r="A9" s="326"/>
      <c r="B9" s="327"/>
      <c r="C9" s="314"/>
      <c r="D9" s="314"/>
      <c r="E9" s="314"/>
      <c r="F9" s="314"/>
      <c r="G9" s="314"/>
      <c r="H9" s="314"/>
      <c r="I9" s="314"/>
      <c r="J9" s="314"/>
      <c r="K9" s="314"/>
    </row>
    <row r="10" spans="1:12" s="34" customFormat="1" ht="68.45" customHeight="1">
      <c r="A10" s="24" t="s">
        <v>113</v>
      </c>
      <c r="B10" s="133" t="s">
        <v>386</v>
      </c>
      <c r="C10" s="38">
        <f>SUM(C11:C14)</f>
        <v>12000000</v>
      </c>
      <c r="D10" s="38">
        <f>SUM(D11:D14)</f>
        <v>1317000</v>
      </c>
      <c r="E10" s="39">
        <f t="shared" ref="E10:E15" si="0">IF(C10=0,0,D10/C10*100)</f>
        <v>10.975</v>
      </c>
      <c r="F10" s="38">
        <f>SUM(F11:F14)</f>
        <v>3640989</v>
      </c>
      <c r="G10" s="38">
        <f>SUM(G11:G14)</f>
        <v>-1347766.75</v>
      </c>
      <c r="H10" s="39">
        <f>IF(F10=0,0,G10/F10*100)</f>
        <v>-37.01650156042767</v>
      </c>
      <c r="I10" s="38">
        <f>SUM(I11:I14)</f>
        <v>15640989</v>
      </c>
      <c r="J10" s="38">
        <f>SUM(J11:J14)</f>
        <v>-30766.75</v>
      </c>
      <c r="K10" s="39">
        <f t="shared" ref="K10:K15" si="1">IF(I10=0,0,J10/I10*100)</f>
        <v>-0.19670591162745527</v>
      </c>
      <c r="L10" s="60"/>
    </row>
    <row r="11" spans="1:12" ht="88.9" customHeight="1">
      <c r="A11" s="40">
        <v>2718821</v>
      </c>
      <c r="B11" s="136" t="s">
        <v>471</v>
      </c>
      <c r="C11" s="27"/>
      <c r="D11" s="27"/>
      <c r="E11" s="42">
        <f t="shared" si="0"/>
        <v>0</v>
      </c>
      <c r="F11" s="233">
        <v>11001489</v>
      </c>
      <c r="G11" s="27"/>
      <c r="H11" s="42">
        <f>IF(F11=0,0,G11/F11*100)</f>
        <v>0</v>
      </c>
      <c r="I11" s="43">
        <f t="shared" ref="I11:J14" si="2">C11+F11</f>
        <v>11001489</v>
      </c>
      <c r="J11" s="44">
        <f t="shared" si="2"/>
        <v>0</v>
      </c>
      <c r="K11" s="42">
        <f t="shared" si="1"/>
        <v>0</v>
      </c>
    </row>
    <row r="12" spans="1:12" ht="88.9" customHeight="1">
      <c r="A12" s="40">
        <v>2718822</v>
      </c>
      <c r="B12" s="41" t="s">
        <v>472</v>
      </c>
      <c r="C12" s="27"/>
      <c r="D12" s="27"/>
      <c r="E12" s="42"/>
      <c r="F12" s="233">
        <v>-7360500</v>
      </c>
      <c r="G12" s="27">
        <v>-497996.75</v>
      </c>
      <c r="H12" s="42">
        <f>IF(F12=0,0,G12/F12*100)</f>
        <v>6.7658005570273749</v>
      </c>
      <c r="I12" s="43">
        <f t="shared" si="2"/>
        <v>-7360500</v>
      </c>
      <c r="J12" s="44">
        <f t="shared" si="2"/>
        <v>-497996.75</v>
      </c>
      <c r="K12" s="42">
        <f t="shared" si="1"/>
        <v>6.7658005570273749</v>
      </c>
    </row>
    <row r="13" spans="1:12" ht="47.25">
      <c r="A13" s="40">
        <v>2718831</v>
      </c>
      <c r="B13" s="41" t="s">
        <v>49</v>
      </c>
      <c r="C13" s="233">
        <v>12000000</v>
      </c>
      <c r="D13" s="233">
        <v>1317000</v>
      </c>
      <c r="E13" s="42">
        <f t="shared" si="0"/>
        <v>10.975</v>
      </c>
      <c r="F13" s="233">
        <v>14400000</v>
      </c>
      <c r="G13" s="233">
        <v>2225230</v>
      </c>
      <c r="H13" s="42">
        <f>IF(F13=0,0,G13/F13*100)</f>
        <v>15.452986111111111</v>
      </c>
      <c r="I13" s="43">
        <f t="shared" si="2"/>
        <v>26400000</v>
      </c>
      <c r="J13" s="44">
        <f t="shared" si="2"/>
        <v>3542230</v>
      </c>
      <c r="K13" s="42">
        <f t="shared" si="1"/>
        <v>13.417537878787877</v>
      </c>
    </row>
    <row r="14" spans="1:12" ht="58.5" customHeight="1">
      <c r="A14" s="40">
        <v>2718832</v>
      </c>
      <c r="B14" s="41" t="s">
        <v>50</v>
      </c>
      <c r="C14" s="72"/>
      <c r="D14" s="232"/>
      <c r="E14" s="42"/>
      <c r="F14" s="233">
        <v>-14400000</v>
      </c>
      <c r="G14" s="27">
        <v>-3075000</v>
      </c>
      <c r="H14" s="42">
        <f>IF(F14=0,0,G14/F14*100)</f>
        <v>21.354166666666664</v>
      </c>
      <c r="I14" s="43">
        <f t="shared" si="2"/>
        <v>-14400000</v>
      </c>
      <c r="J14" s="44">
        <f t="shared" si="2"/>
        <v>-3075000</v>
      </c>
      <c r="K14" s="42">
        <f t="shared" si="1"/>
        <v>21.354166666666664</v>
      </c>
    </row>
    <row r="15" spans="1:12" ht="15.75">
      <c r="A15" s="47"/>
      <c r="B15" s="48" t="s">
        <v>51</v>
      </c>
      <c r="C15" s="46">
        <f>C10</f>
        <v>12000000</v>
      </c>
      <c r="D15" s="46">
        <f>D10</f>
        <v>1317000</v>
      </c>
      <c r="E15" s="39">
        <f t="shared" si="0"/>
        <v>10.975</v>
      </c>
      <c r="F15" s="46">
        <f>F10</f>
        <v>3640989</v>
      </c>
      <c r="G15" s="46">
        <f>G10</f>
        <v>-1347766.75</v>
      </c>
      <c r="H15" s="244"/>
      <c r="I15" s="46">
        <f>I10</f>
        <v>15640989</v>
      </c>
      <c r="J15" s="46">
        <f>J10</f>
        <v>-30766.75</v>
      </c>
      <c r="K15" s="39">
        <f t="shared" si="1"/>
        <v>-0.19670591162745527</v>
      </c>
    </row>
    <row r="16" spans="1:12">
      <c r="A16" s="35"/>
      <c r="I16" s="242"/>
      <c r="J16" s="242"/>
    </row>
    <row r="17" spans="2:11">
      <c r="C17" s="37"/>
      <c r="J17" s="37"/>
    </row>
    <row r="18" spans="2:11">
      <c r="B18" s="197"/>
      <c r="C18" s="198"/>
      <c r="D18" s="198"/>
      <c r="E18" s="198"/>
      <c r="F18" s="199"/>
      <c r="G18" s="198"/>
      <c r="H18" s="198"/>
      <c r="I18" s="198"/>
      <c r="J18" s="199"/>
      <c r="K18" s="199"/>
    </row>
    <row r="19" spans="2:11" ht="18.75">
      <c r="B19" s="175"/>
      <c r="C19" s="198"/>
      <c r="D19" s="200"/>
      <c r="E19" s="200"/>
      <c r="F19" s="198"/>
      <c r="G19" s="198"/>
      <c r="H19" s="199"/>
      <c r="I19" s="198"/>
      <c r="J19" s="315"/>
      <c r="K19" s="315"/>
    </row>
  </sheetData>
  <customSheetViews>
    <customSheetView guid="{85DC9BB0-28A9-4114-8FF0-A0FEF2049BAC}" zeroValues="0" fitToPage="1">
      <pane xSplit="2" ySplit="6" topLeftCell="C7" activePane="bottomRight" state="frozen"/>
      <selection pane="bottomRight" activeCell="G13" sqref="G13"/>
      <pageMargins left="0.19685039370078741" right="0.19685039370078741" top="0.78740157480314965" bottom="0.23622047244094491" header="0" footer="0"/>
      <pageSetup paperSize="9" scale="87" orientation="landscape" r:id="rId1"/>
      <headerFooter alignWithMargins="0"/>
    </customSheetView>
  </customSheetViews>
  <mergeCells count="17">
    <mergeCell ref="J19:K19"/>
    <mergeCell ref="A4:K4"/>
    <mergeCell ref="A7:A9"/>
    <mergeCell ref="B7:B9"/>
    <mergeCell ref="C7:E7"/>
    <mergeCell ref="F7:H7"/>
    <mergeCell ref="I7:K7"/>
    <mergeCell ref="C8:C9"/>
    <mergeCell ref="D8:D9"/>
    <mergeCell ref="I8:I9"/>
    <mergeCell ref="A5:K5"/>
    <mergeCell ref="J8:J9"/>
    <mergeCell ref="K8:K9"/>
    <mergeCell ref="E8:E9"/>
    <mergeCell ref="F8:F9"/>
    <mergeCell ref="G8:G9"/>
    <mergeCell ref="H8:H9"/>
  </mergeCells>
  <phoneticPr fontId="0" type="noConversion"/>
  <pageMargins left="0.19685039370078741" right="0.19685039370078741" top="0.78740157480314965" bottom="0.23622047244094491" header="0" footer="0"/>
  <pageSetup paperSize="9" scale="87" orientation="landscape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F5243-DA5B-4CF2-9F1F-CED197607BD1}">
  <sheetPr codeName="Лист4"/>
  <dimension ref="A1:H19"/>
  <sheetViews>
    <sheetView showZeros="0" zoomScaleNormal="100" workbookViewId="0">
      <pane xSplit="1" ySplit="9" topLeftCell="B10" activePane="bottomRight" state="frozen"/>
      <selection activeCell="F9" sqref="F9"/>
      <selection pane="topRight" activeCell="F9" sqref="F9"/>
      <selection pane="bottomLeft" activeCell="F9" sqref="F9"/>
      <selection pane="bottomRight" activeCell="E16" sqref="E16"/>
    </sheetView>
  </sheetViews>
  <sheetFormatPr defaultColWidth="10.140625" defaultRowHeight="12.75"/>
  <cols>
    <col min="1" max="1" width="33.28515625" style="32" customWidth="1"/>
    <col min="2" max="2" width="17.85546875" style="32" customWidth="1"/>
    <col min="3" max="4" width="17.42578125" style="32" customWidth="1"/>
    <col min="5" max="5" width="16.7109375" style="32" customWidth="1"/>
    <col min="6" max="6" width="17.42578125" style="32" customWidth="1"/>
    <col min="7" max="7" width="18.5703125" style="32" customWidth="1"/>
    <col min="8" max="8" width="13.42578125" style="32" bestFit="1" customWidth="1"/>
    <col min="9" max="16384" width="10.140625" style="32"/>
  </cols>
  <sheetData>
    <row r="1" spans="1:7" ht="15.75">
      <c r="F1" s="196"/>
    </row>
    <row r="2" spans="1:7" ht="15.75">
      <c r="F2" s="196"/>
    </row>
    <row r="3" spans="1:7" ht="15.75">
      <c r="F3" s="196"/>
    </row>
    <row r="4" spans="1:7" ht="12.75" customHeight="1">
      <c r="A4" s="325" t="s">
        <v>52</v>
      </c>
      <c r="B4" s="325"/>
      <c r="C4" s="325"/>
      <c r="D4" s="325"/>
      <c r="E4" s="325"/>
      <c r="F4" s="325"/>
      <c r="G4" s="325"/>
    </row>
    <row r="5" spans="1:7" ht="12.75" customHeight="1">
      <c r="A5" s="329" t="s">
        <v>591</v>
      </c>
      <c r="B5" s="329"/>
      <c r="C5" s="329"/>
      <c r="D5" s="329"/>
      <c r="E5" s="329"/>
      <c r="F5" s="329"/>
      <c r="G5" s="329"/>
    </row>
    <row r="6" spans="1:7">
      <c r="G6" s="33" t="s">
        <v>13</v>
      </c>
    </row>
    <row r="7" spans="1:7" ht="14.25">
      <c r="A7" s="331" t="s">
        <v>53</v>
      </c>
      <c r="B7" s="330" t="s">
        <v>93</v>
      </c>
      <c r="C7" s="330"/>
      <c r="D7" s="330" t="s">
        <v>418</v>
      </c>
      <c r="E7" s="330"/>
      <c r="F7" s="330" t="s">
        <v>95</v>
      </c>
      <c r="G7" s="330"/>
    </row>
    <row r="8" spans="1:7" ht="15" customHeight="1">
      <c r="A8" s="331"/>
      <c r="B8" s="314" t="s">
        <v>592</v>
      </c>
      <c r="C8" s="314" t="s">
        <v>254</v>
      </c>
      <c r="D8" s="314" t="s">
        <v>592</v>
      </c>
      <c r="E8" s="314" t="s">
        <v>254</v>
      </c>
      <c r="F8" s="314" t="s">
        <v>592</v>
      </c>
      <c r="G8" s="314" t="s">
        <v>254</v>
      </c>
    </row>
    <row r="9" spans="1:7" ht="35.1" customHeight="1">
      <c r="A9" s="331"/>
      <c r="B9" s="314"/>
      <c r="C9" s="314"/>
      <c r="D9" s="314"/>
      <c r="E9" s="314"/>
      <c r="F9" s="314"/>
      <c r="G9" s="314"/>
    </row>
    <row r="10" spans="1:7" ht="15.75">
      <c r="A10" s="48" t="s">
        <v>54</v>
      </c>
      <c r="B10" s="50">
        <f>Доходи!C99-Видатки!C184-Кредитування!C15</f>
        <v>176721504.80000019</v>
      </c>
      <c r="C10" s="50">
        <f>Доходи!D99-Видатки!D184-Кредитування!D15</f>
        <v>150066062.14999998</v>
      </c>
      <c r="D10" s="50">
        <f>Доходи!F99-Видатки!F184-Кредитування!F15</f>
        <v>-380145566.5</v>
      </c>
      <c r="E10" s="78">
        <f>Доходи!H99-Видатки!H184-Кредитування!G15</f>
        <v>12577987.060000002</v>
      </c>
      <c r="F10" s="50">
        <f>B10+D10</f>
        <v>-203424061.69999981</v>
      </c>
      <c r="G10" s="50">
        <f>C10+E10</f>
        <v>162644049.20999998</v>
      </c>
    </row>
    <row r="11" spans="1:7" s="49" customFormat="1" ht="31.5">
      <c r="A11" s="53" t="s">
        <v>407</v>
      </c>
      <c r="B11" s="51">
        <f t="shared" ref="B11:G11" si="0">B12-B13+B14+B16</f>
        <v>-176721504.80000001</v>
      </c>
      <c r="C11" s="51">
        <f t="shared" si="0"/>
        <v>-150066062.14999998</v>
      </c>
      <c r="D11" s="51">
        <f t="shared" si="0"/>
        <v>380145566.5</v>
      </c>
      <c r="E11" s="51">
        <f t="shared" si="0"/>
        <v>-12577987.060000021</v>
      </c>
      <c r="F11" s="51">
        <f t="shared" si="0"/>
        <v>203424061.70000002</v>
      </c>
      <c r="G11" s="51">
        <f t="shared" si="0"/>
        <v>-162644049.21000004</v>
      </c>
    </row>
    <row r="12" spans="1:7" ht="20.45" customHeight="1">
      <c r="A12" s="54" t="s">
        <v>408</v>
      </c>
      <c r="B12" s="72">
        <v>296126100.94</v>
      </c>
      <c r="C12" s="72">
        <v>296126100.94</v>
      </c>
      <c r="D12" s="77">
        <v>89976487.530000001</v>
      </c>
      <c r="E12" s="77">
        <v>167035761.50999999</v>
      </c>
      <c r="F12" s="52">
        <f t="shared" ref="F12:G16" si="1">B12+D12</f>
        <v>386102588.47000003</v>
      </c>
      <c r="G12" s="52">
        <f t="shared" si="1"/>
        <v>463161862.44999999</v>
      </c>
    </row>
    <row r="13" spans="1:7" ht="21" customHeight="1">
      <c r="A13" s="55" t="s">
        <v>409</v>
      </c>
      <c r="B13" s="72">
        <v>10000053.24</v>
      </c>
      <c r="C13" s="72">
        <v>299224810.58999997</v>
      </c>
      <c r="D13" s="77">
        <v>27334922.260000002</v>
      </c>
      <c r="E13" s="77">
        <v>180763940.52000001</v>
      </c>
      <c r="F13" s="52">
        <f t="shared" si="1"/>
        <v>37334975.5</v>
      </c>
      <c r="G13" s="52">
        <f t="shared" si="1"/>
        <v>479988751.11000001</v>
      </c>
    </row>
    <row r="14" spans="1:7" ht="67.150000000000006" customHeight="1">
      <c r="A14" s="55" t="s">
        <v>410</v>
      </c>
      <c r="B14" s="72">
        <v>-323354400</v>
      </c>
      <c r="C14" s="72">
        <v>-7474200</v>
      </c>
      <c r="D14" s="72">
        <v>323354400</v>
      </c>
      <c r="E14" s="72">
        <v>7474200</v>
      </c>
      <c r="F14" s="52">
        <f t="shared" si="1"/>
        <v>0</v>
      </c>
      <c r="G14" s="52">
        <f t="shared" si="1"/>
        <v>0</v>
      </c>
    </row>
    <row r="15" spans="1:7" ht="24" hidden="1" customHeight="1">
      <c r="A15" s="55" t="s">
        <v>411</v>
      </c>
      <c r="B15" s="85"/>
      <c r="C15" s="86"/>
      <c r="D15" s="85"/>
      <c r="E15" s="77"/>
      <c r="F15" s="52">
        <f t="shared" si="1"/>
        <v>0</v>
      </c>
      <c r="G15" s="52">
        <f t="shared" si="1"/>
        <v>0</v>
      </c>
    </row>
    <row r="16" spans="1:7" ht="15.75">
      <c r="A16" s="126" t="s">
        <v>411</v>
      </c>
      <c r="B16" s="166">
        <v>-139493152.5</v>
      </c>
      <c r="C16" s="166">
        <v>-139493152.5</v>
      </c>
      <c r="D16" s="166">
        <v>-5850398.7699999996</v>
      </c>
      <c r="E16" s="166">
        <v>-6324008.0499999998</v>
      </c>
      <c r="F16" s="52">
        <f t="shared" si="1"/>
        <v>-145343551.27000001</v>
      </c>
      <c r="G16" s="52">
        <f t="shared" si="1"/>
        <v>-145817160.55000001</v>
      </c>
    </row>
    <row r="17" spans="1:8">
      <c r="D17" s="241"/>
    </row>
    <row r="19" spans="1:8" ht="18.75">
      <c r="A19" s="175"/>
      <c r="B19" s="198"/>
      <c r="C19" s="200"/>
      <c r="D19" s="200"/>
      <c r="E19" s="198"/>
      <c r="F19" s="315"/>
      <c r="G19" s="315"/>
      <c r="H19" s="198"/>
    </row>
  </sheetData>
  <customSheetViews>
    <customSheetView guid="{85DC9BB0-28A9-4114-8FF0-A0FEF2049BAC}" zeroValues="0" hiddenRows="1">
      <pane xSplit="1" ySplit="6" topLeftCell="B7" activePane="bottomRight" state="frozen"/>
      <selection pane="bottomRight" activeCell="C21" sqref="C21"/>
      <pageMargins left="0.62992125984251968" right="3.937007874015748E-2" top="0.98425196850393704" bottom="0.98425196850393704" header="0.51181102362204722" footer="0.51181102362204722"/>
      <pageSetup paperSize="9" scale="70" orientation="portrait" r:id="rId1"/>
      <headerFooter alignWithMargins="0"/>
    </customSheetView>
  </customSheetViews>
  <mergeCells count="13">
    <mergeCell ref="B8:B9"/>
    <mergeCell ref="F7:G7"/>
    <mergeCell ref="C8:C9"/>
    <mergeCell ref="F19:G19"/>
    <mergeCell ref="E8:E9"/>
    <mergeCell ref="D8:D9"/>
    <mergeCell ref="A4:G4"/>
    <mergeCell ref="A5:G5"/>
    <mergeCell ref="B7:C7"/>
    <mergeCell ref="D7:E7"/>
    <mergeCell ref="A7:A9"/>
    <mergeCell ref="F8:F9"/>
    <mergeCell ref="G8:G9"/>
  </mergeCells>
  <phoneticPr fontId="46" type="noConversion"/>
  <pageMargins left="0.62992125984251968" right="3.937007874015748E-2" top="0.98425196850393704" bottom="0.98425196850393704" header="0.51181102362204722" footer="0.51181102362204722"/>
  <pageSetup paperSize="9" scale="70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2F17F-8E6E-4CB3-80EF-C20A0ACB65C3}">
  <sheetPr codeName="Лист5"/>
  <dimension ref="A1:N131"/>
  <sheetViews>
    <sheetView zoomScale="85" zoomScaleNormal="85" workbookViewId="0">
      <pane xSplit="2" ySplit="6" topLeftCell="C29" activePane="bottomRight" state="frozen"/>
      <selection pane="topRight" activeCell="C1" sqref="C1"/>
      <selection pane="bottomLeft" activeCell="A7" sqref="A7"/>
      <selection pane="bottomRight" sqref="A1:M1"/>
    </sheetView>
  </sheetViews>
  <sheetFormatPr defaultRowHeight="12.75"/>
  <cols>
    <col min="1" max="1" width="11.5703125" style="58" customWidth="1"/>
    <col min="2" max="2" width="38.28515625" style="1" customWidth="1"/>
    <col min="3" max="3" width="18.28515625" bestFit="1" customWidth="1"/>
    <col min="4" max="4" width="19.85546875" customWidth="1"/>
    <col min="5" max="5" width="9.7109375" customWidth="1"/>
    <col min="6" max="7" width="17.140625" bestFit="1" customWidth="1"/>
    <col min="8" max="8" width="17.28515625" customWidth="1"/>
    <col min="9" max="9" width="11.5703125" customWidth="1"/>
    <col min="10" max="10" width="17.140625" bestFit="1" customWidth="1"/>
    <col min="11" max="11" width="17.7109375" customWidth="1"/>
    <col min="12" max="12" width="18" customWidth="1"/>
    <col min="13" max="13" width="11.28515625" customWidth="1"/>
    <col min="14" max="14" width="17" customWidth="1"/>
  </cols>
  <sheetData>
    <row r="1" spans="1:14" ht="15.75">
      <c r="A1" s="312" t="s">
        <v>677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</row>
    <row r="2" spans="1:14" ht="15.75">
      <c r="C2" s="176"/>
      <c r="D2" s="142"/>
      <c r="F2" s="56"/>
      <c r="H2" s="73"/>
      <c r="I2" s="332"/>
      <c r="J2" s="332"/>
      <c r="M2" s="7" t="s">
        <v>370</v>
      </c>
    </row>
    <row r="3" spans="1:14" ht="16.899999999999999" customHeight="1">
      <c r="A3" s="337" t="s">
        <v>91</v>
      </c>
      <c r="B3" s="338" t="s">
        <v>92</v>
      </c>
      <c r="C3" s="335" t="s">
        <v>93</v>
      </c>
      <c r="D3" s="335"/>
      <c r="E3" s="335"/>
      <c r="F3" s="335"/>
      <c r="G3" s="335" t="s">
        <v>94</v>
      </c>
      <c r="H3" s="335"/>
      <c r="I3" s="335"/>
      <c r="J3" s="335"/>
      <c r="K3" s="335" t="s">
        <v>95</v>
      </c>
      <c r="L3" s="335"/>
      <c r="M3" s="335"/>
      <c r="N3" s="335"/>
    </row>
    <row r="4" spans="1:14" ht="28.15" customHeight="1">
      <c r="A4" s="337"/>
      <c r="B4" s="339"/>
      <c r="C4" s="333">
        <v>45748</v>
      </c>
      <c r="D4" s="333">
        <v>46113</v>
      </c>
      <c r="E4" s="334" t="s">
        <v>678</v>
      </c>
      <c r="F4" s="336" t="s">
        <v>341</v>
      </c>
      <c r="G4" s="333">
        <v>45748</v>
      </c>
      <c r="H4" s="333">
        <v>46113</v>
      </c>
      <c r="I4" s="334" t="s">
        <v>678</v>
      </c>
      <c r="J4" s="336" t="s">
        <v>341</v>
      </c>
      <c r="K4" s="333">
        <v>45748</v>
      </c>
      <c r="L4" s="333">
        <v>46113</v>
      </c>
      <c r="M4" s="334" t="s">
        <v>678</v>
      </c>
      <c r="N4" s="336" t="s">
        <v>341</v>
      </c>
    </row>
    <row r="5" spans="1:14" ht="27.6" customHeight="1">
      <c r="A5" s="337"/>
      <c r="B5" s="339"/>
      <c r="C5" s="334"/>
      <c r="D5" s="334"/>
      <c r="E5" s="334"/>
      <c r="F5" s="336"/>
      <c r="G5" s="334"/>
      <c r="H5" s="334"/>
      <c r="I5" s="334"/>
      <c r="J5" s="336"/>
      <c r="K5" s="334"/>
      <c r="L5" s="334"/>
      <c r="M5" s="334"/>
      <c r="N5" s="336"/>
    </row>
    <row r="6" spans="1:14" s="2" customFormat="1" ht="24" customHeight="1">
      <c r="A6" s="121"/>
      <c r="B6" s="178" t="s">
        <v>342</v>
      </c>
      <c r="C6" s="139">
        <f>C33+C34</f>
        <v>587817566.82999992</v>
      </c>
      <c r="D6" s="139">
        <f>D33+D34</f>
        <v>736229413.98000002</v>
      </c>
      <c r="E6" s="143">
        <f>IF(C6=0,0,D6/C6*100)</f>
        <v>125.24794349892603</v>
      </c>
      <c r="F6" s="104">
        <f>D6-C6</f>
        <v>148411847.1500001</v>
      </c>
      <c r="G6" s="139">
        <f t="shared" ref="G6:L6" si="0">G33+G34</f>
        <v>85340834.819999993</v>
      </c>
      <c r="H6" s="139">
        <f t="shared" si="0"/>
        <v>96191723.560000002</v>
      </c>
      <c r="I6" s="143">
        <f>IF(G6=0,0,H6/G6*100)</f>
        <v>112.71476751180909</v>
      </c>
      <c r="J6" s="105">
        <f>H6-G6</f>
        <v>10850888.74000001</v>
      </c>
      <c r="K6" s="139">
        <f t="shared" si="0"/>
        <v>673158401.64999998</v>
      </c>
      <c r="L6" s="139">
        <f t="shared" si="0"/>
        <v>832421137.54000008</v>
      </c>
      <c r="M6" s="143">
        <f>IF(K6=0,0,L6/K6*100)</f>
        <v>123.65902817221416</v>
      </c>
      <c r="N6" s="103">
        <f>L6-K6</f>
        <v>159262735.8900001</v>
      </c>
    </row>
    <row r="7" spans="1:14" s="2" customFormat="1" ht="22.15" customHeight="1">
      <c r="A7" s="90">
        <v>10000000</v>
      </c>
      <c r="B7" s="179" t="s">
        <v>317</v>
      </c>
      <c r="C7" s="91">
        <f>C8+C11+C14</f>
        <v>417900505.48999995</v>
      </c>
      <c r="D7" s="91">
        <f>D8+D11+D14</f>
        <v>557333994.31000006</v>
      </c>
      <c r="E7" s="144">
        <f>IF(C7=0,0,D7/C7*100)</f>
        <v>133.36523574110313</v>
      </c>
      <c r="F7" s="92">
        <f t="shared" ref="F7:F62" si="1">D7-C7</f>
        <v>139433488.82000011</v>
      </c>
      <c r="G7" s="91">
        <f>G8+G11+G14</f>
        <v>1701002.3</v>
      </c>
      <c r="H7" s="91">
        <f>H8+H11+H14</f>
        <v>1889605.95</v>
      </c>
      <c r="I7" s="238">
        <f>IF(G7=0,0,H7/G7*100)</f>
        <v>111.08779511938343</v>
      </c>
      <c r="J7" s="305">
        <f t="shared" ref="J7:J62" si="2">H7-G7</f>
        <v>188603.64999999991</v>
      </c>
      <c r="K7" s="91">
        <f>K8+K11+K14</f>
        <v>419601507.78999996</v>
      </c>
      <c r="L7" s="91">
        <f>L8+L11+L14</f>
        <v>559223600.26000011</v>
      </c>
      <c r="M7" s="144">
        <f>IF(K7=0,0,L7/K7*100)</f>
        <v>133.27492629980671</v>
      </c>
      <c r="N7" s="93">
        <f t="shared" ref="N7:N62" si="3">L7-K7</f>
        <v>139622092.47000015</v>
      </c>
    </row>
    <row r="8" spans="1:14" s="2" customFormat="1" ht="54.6" customHeight="1">
      <c r="A8" s="90">
        <v>11000000</v>
      </c>
      <c r="B8" s="179" t="s">
        <v>318</v>
      </c>
      <c r="C8" s="91">
        <f>SUM(C9:C10)</f>
        <v>412277993.66999996</v>
      </c>
      <c r="D8" s="91">
        <f>SUM(D9:D10)</f>
        <v>548012852.99000001</v>
      </c>
      <c r="E8" s="144">
        <f>IF(C8=0,0,D8/C8*100)</f>
        <v>132.92313958155293</v>
      </c>
      <c r="F8" s="92">
        <f t="shared" si="1"/>
        <v>135734859.32000005</v>
      </c>
      <c r="G8" s="91">
        <f>SUM(G9:G10)</f>
        <v>0</v>
      </c>
      <c r="H8" s="91">
        <f>SUM(H9:H10)</f>
        <v>0</v>
      </c>
      <c r="I8" s="238">
        <f t="shared" ref="I8:I47" si="4">IF(G8=0,0,H8/G8*100)</f>
        <v>0</v>
      </c>
      <c r="J8" s="305">
        <f t="shared" si="2"/>
        <v>0</v>
      </c>
      <c r="K8" s="91">
        <f>SUM(K9:K10)</f>
        <v>412277993.66999996</v>
      </c>
      <c r="L8" s="91">
        <f>SUM(L9:L10)</f>
        <v>548012852.99000001</v>
      </c>
      <c r="M8" s="144">
        <f>IF(K8=0,0,L8/K8*100)</f>
        <v>132.92313958155293</v>
      </c>
      <c r="N8" s="93">
        <f t="shared" si="3"/>
        <v>135734859.32000005</v>
      </c>
    </row>
    <row r="9" spans="1:14" s="57" customFormat="1" ht="38.450000000000003" customHeight="1">
      <c r="A9" s="94">
        <v>11010000</v>
      </c>
      <c r="B9" s="180" t="s">
        <v>319</v>
      </c>
      <c r="C9" s="123">
        <v>282682658.81999999</v>
      </c>
      <c r="D9" s="123">
        <v>358549619.10000002</v>
      </c>
      <c r="E9" s="145">
        <f>IF(C9=0,0,D9/C9*100)</f>
        <v>126.83820811530883</v>
      </c>
      <c r="F9" s="96">
        <f t="shared" si="1"/>
        <v>75866960.280000031</v>
      </c>
      <c r="G9" s="167"/>
      <c r="H9" s="167"/>
      <c r="I9" s="298">
        <f t="shared" si="4"/>
        <v>0</v>
      </c>
      <c r="J9" s="97">
        <f t="shared" si="2"/>
        <v>0</v>
      </c>
      <c r="K9" s="11">
        <f>C9+G9</f>
        <v>282682658.81999999</v>
      </c>
      <c r="L9" s="11">
        <f>D9+H9</f>
        <v>358549619.10000002</v>
      </c>
      <c r="M9" s="145">
        <f>IF(K9=0,0,L9/K9*100)</f>
        <v>126.83820811530883</v>
      </c>
      <c r="N9" s="98">
        <f t="shared" si="3"/>
        <v>75866960.280000031</v>
      </c>
    </row>
    <row r="10" spans="1:14" s="57" customFormat="1" ht="21.6" customHeight="1">
      <c r="A10" s="94">
        <v>11020000</v>
      </c>
      <c r="B10" s="180" t="s">
        <v>309</v>
      </c>
      <c r="C10" s="123">
        <v>129595334.84999999</v>
      </c>
      <c r="D10" s="123">
        <v>189463233.88999999</v>
      </c>
      <c r="E10" s="145">
        <f t="shared" ref="E10:E46" si="5">IF(C10=0,0,D10/C10*100)</f>
        <v>146.19602943986683</v>
      </c>
      <c r="F10" s="96">
        <f t="shared" si="1"/>
        <v>59867899.039999992</v>
      </c>
      <c r="G10" s="167"/>
      <c r="H10" s="167"/>
      <c r="I10" s="298">
        <f t="shared" si="4"/>
        <v>0</v>
      </c>
      <c r="J10" s="97">
        <f t="shared" si="2"/>
        <v>0</v>
      </c>
      <c r="K10" s="11">
        <f>C10+G10</f>
        <v>129595334.84999999</v>
      </c>
      <c r="L10" s="11">
        <f>D10+H10</f>
        <v>189463233.88999999</v>
      </c>
      <c r="M10" s="145">
        <f t="shared" ref="M10:M47" si="6">IF(K10=0,0,L10/K10*100)</f>
        <v>146.19602943986683</v>
      </c>
      <c r="N10" s="98">
        <f t="shared" si="3"/>
        <v>59867899.039999992</v>
      </c>
    </row>
    <row r="11" spans="1:14" s="2" customFormat="1" ht="51.6" customHeight="1">
      <c r="A11" s="90">
        <v>13000000</v>
      </c>
      <c r="B11" s="179" t="s">
        <v>245</v>
      </c>
      <c r="C11" s="91">
        <f>SUM(C12:C13)</f>
        <v>5622511.8200000003</v>
      </c>
      <c r="D11" s="91">
        <f>SUM(D12:D13)</f>
        <v>9321141.3200000003</v>
      </c>
      <c r="E11" s="144">
        <f t="shared" si="5"/>
        <v>165.78251177424826</v>
      </c>
      <c r="F11" s="92">
        <f t="shared" si="1"/>
        <v>3698629.5</v>
      </c>
      <c r="G11" s="91">
        <f>SUM(G12:G13)</f>
        <v>0</v>
      </c>
      <c r="H11" s="91">
        <f>SUM(H12:H13)</f>
        <v>0</v>
      </c>
      <c r="I11" s="238">
        <f t="shared" si="4"/>
        <v>0</v>
      </c>
      <c r="J11" s="305">
        <f t="shared" si="2"/>
        <v>0</v>
      </c>
      <c r="K11" s="91">
        <f>SUM(K12:K13)</f>
        <v>5622511.8200000003</v>
      </c>
      <c r="L11" s="91">
        <f>SUM(L12:L13)</f>
        <v>9321141.3200000003</v>
      </c>
      <c r="M11" s="144">
        <f t="shared" si="6"/>
        <v>165.78251177424826</v>
      </c>
      <c r="N11" s="93">
        <f t="shared" si="3"/>
        <v>3698629.5</v>
      </c>
    </row>
    <row r="12" spans="1:14" s="57" customFormat="1" ht="39" customHeight="1">
      <c r="A12" s="94">
        <v>13020000</v>
      </c>
      <c r="B12" s="180" t="s">
        <v>246</v>
      </c>
      <c r="C12" s="294">
        <v>2019866.07</v>
      </c>
      <c r="D12" s="282">
        <v>2148998.21</v>
      </c>
      <c r="E12" s="145">
        <f t="shared" si="5"/>
        <v>106.39310407347948</v>
      </c>
      <c r="F12" s="96">
        <f t="shared" si="1"/>
        <v>129132.1399999999</v>
      </c>
      <c r="G12" s="167"/>
      <c r="H12" s="167"/>
      <c r="I12" s="298">
        <f t="shared" si="4"/>
        <v>0</v>
      </c>
      <c r="J12" s="97">
        <f t="shared" si="2"/>
        <v>0</v>
      </c>
      <c r="K12" s="11">
        <f>C12+G12</f>
        <v>2019866.07</v>
      </c>
      <c r="L12" s="11">
        <f>D12+H12</f>
        <v>2148998.21</v>
      </c>
      <c r="M12" s="145">
        <f t="shared" si="6"/>
        <v>106.39310407347948</v>
      </c>
      <c r="N12" s="98">
        <f t="shared" si="3"/>
        <v>129132.1399999999</v>
      </c>
    </row>
    <row r="13" spans="1:14" s="57" customFormat="1" ht="31.5">
      <c r="A13" s="94">
        <v>13030000</v>
      </c>
      <c r="B13" s="180" t="s">
        <v>102</v>
      </c>
      <c r="C13" s="123">
        <v>3602645.75</v>
      </c>
      <c r="D13" s="123">
        <v>7172143.1100000003</v>
      </c>
      <c r="E13" s="145">
        <f t="shared" si="5"/>
        <v>199.07988760760063</v>
      </c>
      <c r="F13" s="96">
        <f t="shared" si="1"/>
        <v>3569497.3600000003</v>
      </c>
      <c r="G13" s="167"/>
      <c r="H13" s="167"/>
      <c r="I13" s="298">
        <f t="shared" si="4"/>
        <v>0</v>
      </c>
      <c r="J13" s="97">
        <f t="shared" si="2"/>
        <v>0</v>
      </c>
      <c r="K13" s="11">
        <f>C13+G13</f>
        <v>3602645.75</v>
      </c>
      <c r="L13" s="11">
        <f>D13+H13</f>
        <v>7172143.1100000003</v>
      </c>
      <c r="M13" s="145">
        <f t="shared" si="6"/>
        <v>199.07988760760063</v>
      </c>
      <c r="N13" s="98">
        <f t="shared" si="3"/>
        <v>3569497.3600000003</v>
      </c>
    </row>
    <row r="14" spans="1:14" s="2" customFormat="1" ht="28.9" customHeight="1">
      <c r="A14" s="90">
        <v>19000000</v>
      </c>
      <c r="B14" s="179" t="s">
        <v>105</v>
      </c>
      <c r="C14" s="79">
        <f>SUM(C15:C15)</f>
        <v>0</v>
      </c>
      <c r="D14" s="79">
        <f>SUM(D15:D15)</f>
        <v>0</v>
      </c>
      <c r="E14" s="144">
        <f t="shared" si="5"/>
        <v>0</v>
      </c>
      <c r="F14" s="92">
        <f t="shared" si="1"/>
        <v>0</v>
      </c>
      <c r="G14" s="79">
        <f>SUM(G15:G15)</f>
        <v>1701002.3</v>
      </c>
      <c r="H14" s="79">
        <f>SUM(H15:H15)</f>
        <v>1889605.95</v>
      </c>
      <c r="I14" s="238">
        <f t="shared" si="4"/>
        <v>111.08779511938343</v>
      </c>
      <c r="J14" s="305">
        <f t="shared" si="2"/>
        <v>188603.64999999991</v>
      </c>
      <c r="K14" s="13">
        <f>SUM(K15:K15)</f>
        <v>1701002.3</v>
      </c>
      <c r="L14" s="13">
        <f>SUM(L15:L15)</f>
        <v>1889605.95</v>
      </c>
      <c r="M14" s="144">
        <f t="shared" si="6"/>
        <v>111.08779511938343</v>
      </c>
      <c r="N14" s="93">
        <f t="shared" si="3"/>
        <v>188603.64999999991</v>
      </c>
    </row>
    <row r="15" spans="1:14" s="57" customFormat="1" ht="22.15" customHeight="1">
      <c r="A15" s="94">
        <v>19010000</v>
      </c>
      <c r="B15" s="180" t="s">
        <v>106</v>
      </c>
      <c r="C15" s="80"/>
      <c r="D15" s="80"/>
      <c r="E15" s="145">
        <f t="shared" si="5"/>
        <v>0</v>
      </c>
      <c r="F15" s="96">
        <f t="shared" si="1"/>
        <v>0</v>
      </c>
      <c r="G15" s="80">
        <v>1701002.3</v>
      </c>
      <c r="H15" s="141">
        <v>1889605.95</v>
      </c>
      <c r="I15" s="298">
        <f t="shared" si="4"/>
        <v>111.08779511938343</v>
      </c>
      <c r="J15" s="97">
        <f t="shared" si="2"/>
        <v>188603.64999999991</v>
      </c>
      <c r="K15" s="11">
        <f>C15+G15</f>
        <v>1701002.3</v>
      </c>
      <c r="L15" s="11">
        <f>D15+H15</f>
        <v>1889605.95</v>
      </c>
      <c r="M15" s="145">
        <f t="shared" si="6"/>
        <v>111.08779511938343</v>
      </c>
      <c r="N15" s="98">
        <f t="shared" si="3"/>
        <v>188603.64999999991</v>
      </c>
    </row>
    <row r="16" spans="1:14" s="2" customFormat="1" ht="29.45" customHeight="1">
      <c r="A16" s="90">
        <v>20000000</v>
      </c>
      <c r="B16" s="179" t="s">
        <v>218</v>
      </c>
      <c r="C16" s="91">
        <f>C21+C25+C28+C17</f>
        <v>12098126.34</v>
      </c>
      <c r="D16" s="91">
        <f>D21+D25+D28+D17</f>
        <v>18629076.509999998</v>
      </c>
      <c r="E16" s="144">
        <f t="shared" si="5"/>
        <v>153.98315397324575</v>
      </c>
      <c r="F16" s="92">
        <f t="shared" si="1"/>
        <v>6530950.1699999981</v>
      </c>
      <c r="G16" s="91">
        <f>G21+G25+G28+G17</f>
        <v>72691199.859999999</v>
      </c>
      <c r="H16" s="91">
        <f>H21+H25+H28+H17</f>
        <v>51887915.809999995</v>
      </c>
      <c r="I16" s="238">
        <f t="shared" si="4"/>
        <v>71.381289495748874</v>
      </c>
      <c r="J16" s="305">
        <f t="shared" si="2"/>
        <v>-20803284.050000004</v>
      </c>
      <c r="K16" s="91">
        <f>K21+K25+K28+K17</f>
        <v>84789326.200000003</v>
      </c>
      <c r="L16" s="91">
        <f>L21+L25+L28+L17</f>
        <v>70516992.319999993</v>
      </c>
      <c r="M16" s="144">
        <f t="shared" si="6"/>
        <v>83.167298857482834</v>
      </c>
      <c r="N16" s="93">
        <f t="shared" si="3"/>
        <v>-14272333.88000001</v>
      </c>
    </row>
    <row r="17" spans="1:14" s="57" customFormat="1" ht="39.6" customHeight="1">
      <c r="A17" s="94">
        <v>21000000</v>
      </c>
      <c r="B17" s="180" t="s">
        <v>219</v>
      </c>
      <c r="C17" s="123">
        <v>120</v>
      </c>
      <c r="D17" s="123">
        <v>1205</v>
      </c>
      <c r="E17" s="145">
        <f t="shared" si="5"/>
        <v>1004.1666666666666</v>
      </c>
      <c r="F17" s="96">
        <f t="shared" si="1"/>
        <v>1085</v>
      </c>
      <c r="G17" s="95"/>
      <c r="H17" s="95">
        <v>595263</v>
      </c>
      <c r="I17" s="298">
        <f t="shared" si="4"/>
        <v>0</v>
      </c>
      <c r="J17" s="97">
        <f t="shared" si="2"/>
        <v>595263</v>
      </c>
      <c r="K17" s="11">
        <f t="shared" ref="K17:L20" si="7">C17+G17</f>
        <v>120</v>
      </c>
      <c r="L17" s="11">
        <f t="shared" si="7"/>
        <v>596468</v>
      </c>
      <c r="M17" s="145">
        <f t="shared" si="6"/>
        <v>497056.66666666669</v>
      </c>
      <c r="N17" s="98">
        <f t="shared" si="3"/>
        <v>596348</v>
      </c>
    </row>
    <row r="18" spans="1:14" s="57" customFormat="1" ht="132" customHeight="1">
      <c r="A18" s="94">
        <v>21010000</v>
      </c>
      <c r="B18" s="180" t="s">
        <v>220</v>
      </c>
      <c r="C18" s="123">
        <v>120</v>
      </c>
      <c r="D18" s="123">
        <v>1205</v>
      </c>
      <c r="E18" s="145">
        <f t="shared" si="5"/>
        <v>1004.1666666666666</v>
      </c>
      <c r="F18" s="96">
        <f t="shared" si="1"/>
        <v>1085</v>
      </c>
      <c r="G18" s="167"/>
      <c r="H18" s="167"/>
      <c r="I18" s="298">
        <f t="shared" si="4"/>
        <v>0</v>
      </c>
      <c r="J18" s="97">
        <f t="shared" si="2"/>
        <v>0</v>
      </c>
      <c r="K18" s="11">
        <f t="shared" si="7"/>
        <v>120</v>
      </c>
      <c r="L18" s="11">
        <f t="shared" si="7"/>
        <v>1205</v>
      </c>
      <c r="M18" s="145">
        <f t="shared" si="6"/>
        <v>1004.1666666666666</v>
      </c>
      <c r="N18" s="98">
        <f t="shared" si="3"/>
        <v>1085</v>
      </c>
    </row>
    <row r="19" spans="1:14" s="2" customFormat="1" ht="43.15" hidden="1" customHeight="1">
      <c r="A19" s="90">
        <v>21050000</v>
      </c>
      <c r="B19" s="181" t="s">
        <v>222</v>
      </c>
      <c r="C19" s="168"/>
      <c r="D19" s="168"/>
      <c r="E19" s="144">
        <f t="shared" si="5"/>
        <v>0</v>
      </c>
      <c r="F19" s="92">
        <f t="shared" si="1"/>
        <v>0</v>
      </c>
      <c r="G19" s="79"/>
      <c r="H19" s="79"/>
      <c r="I19" s="238">
        <f t="shared" si="4"/>
        <v>0</v>
      </c>
      <c r="J19" s="305">
        <f t="shared" si="2"/>
        <v>0</v>
      </c>
      <c r="K19" s="9">
        <f t="shared" si="7"/>
        <v>0</v>
      </c>
      <c r="L19" s="9">
        <f t="shared" si="7"/>
        <v>0</v>
      </c>
      <c r="M19" s="144">
        <f t="shared" si="6"/>
        <v>0</v>
      </c>
      <c r="N19" s="93">
        <f t="shared" si="3"/>
        <v>0</v>
      </c>
    </row>
    <row r="20" spans="1:14" s="2" customFormat="1" ht="25.15" customHeight="1">
      <c r="A20" s="84">
        <v>21080000</v>
      </c>
      <c r="B20" s="182" t="s">
        <v>215</v>
      </c>
      <c r="C20" s="168">
        <v>731</v>
      </c>
      <c r="D20" s="170"/>
      <c r="E20" s="144">
        <f t="shared" si="5"/>
        <v>0</v>
      </c>
      <c r="F20" s="92">
        <f t="shared" si="1"/>
        <v>-731</v>
      </c>
      <c r="G20" s="79"/>
      <c r="H20" s="79"/>
      <c r="I20" s="238">
        <f t="shared" si="4"/>
        <v>0</v>
      </c>
      <c r="J20" s="305">
        <f t="shared" si="2"/>
        <v>0</v>
      </c>
      <c r="K20" s="9">
        <f t="shared" si="7"/>
        <v>731</v>
      </c>
      <c r="L20" s="9">
        <f t="shared" si="7"/>
        <v>0</v>
      </c>
      <c r="M20" s="144">
        <f t="shared" si="6"/>
        <v>0</v>
      </c>
      <c r="N20" s="93">
        <f t="shared" si="3"/>
        <v>-731</v>
      </c>
    </row>
    <row r="21" spans="1:14" s="2" customFormat="1" ht="54.6" customHeight="1">
      <c r="A21" s="90">
        <v>22000000</v>
      </c>
      <c r="B21" s="179" t="s">
        <v>171</v>
      </c>
      <c r="C21" s="168">
        <f>SUM(C22:C24)</f>
        <v>9915001.8000000007</v>
      </c>
      <c r="D21" s="168">
        <f>SUM(D22:D24)</f>
        <v>14694039.939999999</v>
      </c>
      <c r="E21" s="144">
        <f t="shared" si="5"/>
        <v>148.20007334744002</v>
      </c>
      <c r="F21" s="92">
        <f t="shared" si="1"/>
        <v>4779038.1399999987</v>
      </c>
      <c r="G21" s="168">
        <f>SUM(G22:G24)</f>
        <v>0</v>
      </c>
      <c r="H21" s="168">
        <f>SUM(H22:H24)</f>
        <v>0</v>
      </c>
      <c r="I21" s="238">
        <f t="shared" si="4"/>
        <v>0</v>
      </c>
      <c r="J21" s="305">
        <f t="shared" si="2"/>
        <v>0</v>
      </c>
      <c r="K21" s="9">
        <f>SUM(K22:K24)</f>
        <v>9915001.8000000007</v>
      </c>
      <c r="L21" s="9">
        <f>SUM(L22:L24)</f>
        <v>14694039.939999999</v>
      </c>
      <c r="M21" s="144">
        <f t="shared" si="6"/>
        <v>148.20007334744002</v>
      </c>
      <c r="N21" s="93">
        <f t="shared" si="3"/>
        <v>4779038.1399999987</v>
      </c>
    </row>
    <row r="22" spans="1:14" s="57" customFormat="1" ht="41.45" customHeight="1">
      <c r="A22" s="94">
        <v>22010000</v>
      </c>
      <c r="B22" s="180" t="s">
        <v>172</v>
      </c>
      <c r="C22" s="123">
        <v>7367649.6500000004</v>
      </c>
      <c r="D22" s="123">
        <v>10789523.43</v>
      </c>
      <c r="E22" s="145">
        <f t="shared" si="5"/>
        <v>146.44457788516044</v>
      </c>
      <c r="F22" s="96">
        <f t="shared" si="1"/>
        <v>3421873.7799999993</v>
      </c>
      <c r="G22" s="167"/>
      <c r="H22" s="167"/>
      <c r="I22" s="298">
        <f t="shared" si="4"/>
        <v>0</v>
      </c>
      <c r="J22" s="97">
        <f t="shared" si="2"/>
        <v>0</v>
      </c>
      <c r="K22" s="11">
        <f t="shared" ref="K22:L27" si="8">C22+G22</f>
        <v>7367649.6500000004</v>
      </c>
      <c r="L22" s="11">
        <f t="shared" si="8"/>
        <v>10789523.43</v>
      </c>
      <c r="M22" s="145">
        <f t="shared" si="6"/>
        <v>146.44457788516044</v>
      </c>
      <c r="N22" s="98">
        <f t="shared" si="3"/>
        <v>3421873.7799999993</v>
      </c>
    </row>
    <row r="23" spans="1:14" s="57" customFormat="1" ht="69" customHeight="1">
      <c r="A23" s="94">
        <v>22080000</v>
      </c>
      <c r="B23" s="180" t="s">
        <v>223</v>
      </c>
      <c r="C23" s="123">
        <v>2546452.15</v>
      </c>
      <c r="D23" s="123">
        <v>3904516.51</v>
      </c>
      <c r="E23" s="145">
        <f t="shared" si="5"/>
        <v>153.33162690687118</v>
      </c>
      <c r="F23" s="96">
        <f t="shared" si="1"/>
        <v>1358064.3599999999</v>
      </c>
      <c r="G23" s="167"/>
      <c r="H23" s="167"/>
      <c r="I23" s="298">
        <f t="shared" si="4"/>
        <v>0</v>
      </c>
      <c r="J23" s="97">
        <f t="shared" si="2"/>
        <v>0</v>
      </c>
      <c r="K23" s="11">
        <f t="shared" si="8"/>
        <v>2546452.15</v>
      </c>
      <c r="L23" s="11">
        <f t="shared" si="8"/>
        <v>3904516.51</v>
      </c>
      <c r="M23" s="145">
        <f t="shared" si="6"/>
        <v>153.33162690687118</v>
      </c>
      <c r="N23" s="98">
        <f t="shared" si="3"/>
        <v>1358064.3599999999</v>
      </c>
    </row>
    <row r="24" spans="1:14" s="2" customFormat="1" ht="160.15" customHeight="1">
      <c r="A24" s="84">
        <v>22130000</v>
      </c>
      <c r="B24" s="182" t="s">
        <v>225</v>
      </c>
      <c r="C24" s="170">
        <v>900</v>
      </c>
      <c r="D24" s="170"/>
      <c r="E24" s="144">
        <f>IF(C24=0,0,D24/C24*100)</f>
        <v>0</v>
      </c>
      <c r="F24" s="92">
        <f t="shared" si="1"/>
        <v>-900</v>
      </c>
      <c r="G24" s="168"/>
      <c r="H24" s="168"/>
      <c r="I24" s="238">
        <f>IF(G24=0,0,H24/G24*100)</f>
        <v>0</v>
      </c>
      <c r="J24" s="305">
        <f t="shared" si="2"/>
        <v>0</v>
      </c>
      <c r="K24" s="9">
        <f t="shared" si="8"/>
        <v>900</v>
      </c>
      <c r="L24" s="9">
        <f t="shared" si="8"/>
        <v>0</v>
      </c>
      <c r="M24" s="144">
        <f>IF(K24=0,0,L24/K24*100)</f>
        <v>0</v>
      </c>
      <c r="N24" s="93">
        <f t="shared" si="3"/>
        <v>-900</v>
      </c>
    </row>
    <row r="25" spans="1:14" s="2" customFormat="1" ht="27.6" customHeight="1">
      <c r="A25" s="90">
        <v>24000000</v>
      </c>
      <c r="B25" s="179" t="s">
        <v>226</v>
      </c>
      <c r="C25" s="91">
        <f>C26+C27</f>
        <v>2183004.54</v>
      </c>
      <c r="D25" s="91">
        <f>D26+D27</f>
        <v>3933831.57</v>
      </c>
      <c r="E25" s="144">
        <f t="shared" si="5"/>
        <v>180.20262889604436</v>
      </c>
      <c r="F25" s="92">
        <f t="shared" si="1"/>
        <v>1750827.0299999998</v>
      </c>
      <c r="G25" s="91">
        <f>G26+G27</f>
        <v>3808402.52</v>
      </c>
      <c r="H25" s="91">
        <f>H26+H27</f>
        <v>2314162.7999999998</v>
      </c>
      <c r="I25" s="238">
        <f t="shared" si="4"/>
        <v>60.764658878547316</v>
      </c>
      <c r="J25" s="305">
        <f t="shared" si="2"/>
        <v>-1494239.7200000002</v>
      </c>
      <c r="K25" s="9">
        <f t="shared" si="8"/>
        <v>5991407.0600000005</v>
      </c>
      <c r="L25" s="9">
        <f t="shared" si="8"/>
        <v>6247994.3699999992</v>
      </c>
      <c r="M25" s="144">
        <f t="shared" si="6"/>
        <v>104.28258850434374</v>
      </c>
      <c r="N25" s="93">
        <f t="shared" si="3"/>
        <v>256587.30999999866</v>
      </c>
    </row>
    <row r="26" spans="1:14" s="57" customFormat="1" ht="27.6" customHeight="1">
      <c r="A26" s="94">
        <v>24060000</v>
      </c>
      <c r="B26" s="180" t="s">
        <v>227</v>
      </c>
      <c r="C26" s="123">
        <v>2183004.54</v>
      </c>
      <c r="D26" s="123">
        <v>3933831.57</v>
      </c>
      <c r="E26" s="145">
        <f t="shared" si="5"/>
        <v>180.20262889604436</v>
      </c>
      <c r="F26" s="96">
        <f t="shared" si="1"/>
        <v>1750827.0299999998</v>
      </c>
      <c r="G26" s="167">
        <v>3774402.45</v>
      </c>
      <c r="H26" s="141">
        <v>2286678.09</v>
      </c>
      <c r="I26" s="298">
        <f t="shared" si="4"/>
        <v>60.58384394064813</v>
      </c>
      <c r="J26" s="97">
        <f t="shared" si="2"/>
        <v>-1487724.3600000003</v>
      </c>
      <c r="K26" s="11">
        <f t="shared" si="8"/>
        <v>5957406.9900000002</v>
      </c>
      <c r="L26" s="11">
        <f t="shared" si="8"/>
        <v>6220509.6600000001</v>
      </c>
      <c r="M26" s="145">
        <f t="shared" si="6"/>
        <v>104.41639576482922</v>
      </c>
      <c r="N26" s="98">
        <f t="shared" si="3"/>
        <v>263102.66999999993</v>
      </c>
    </row>
    <row r="27" spans="1:14" s="57" customFormat="1" ht="47.45" customHeight="1">
      <c r="A27" s="94">
        <v>24110000</v>
      </c>
      <c r="B27" s="180" t="s">
        <v>229</v>
      </c>
      <c r="C27" s="80"/>
      <c r="D27" s="80"/>
      <c r="E27" s="145">
        <f t="shared" si="5"/>
        <v>0</v>
      </c>
      <c r="F27" s="96">
        <f t="shared" si="1"/>
        <v>0</v>
      </c>
      <c r="G27" s="80">
        <v>34000.07</v>
      </c>
      <c r="H27" s="141">
        <v>27484.71</v>
      </c>
      <c r="I27" s="298">
        <f t="shared" si="4"/>
        <v>80.837215923378977</v>
      </c>
      <c r="J27" s="97">
        <f t="shared" si="2"/>
        <v>-6515.3600000000006</v>
      </c>
      <c r="K27" s="11">
        <f t="shared" si="8"/>
        <v>34000.07</v>
      </c>
      <c r="L27" s="11">
        <f t="shared" si="8"/>
        <v>27484.71</v>
      </c>
      <c r="M27" s="145">
        <f t="shared" si="6"/>
        <v>80.837215923378977</v>
      </c>
      <c r="N27" s="98">
        <f t="shared" si="3"/>
        <v>-6515.3600000000006</v>
      </c>
    </row>
    <row r="28" spans="1:14" s="2" customFormat="1" ht="49.15" customHeight="1">
      <c r="A28" s="90">
        <v>25000000</v>
      </c>
      <c r="B28" s="179" t="s">
        <v>290</v>
      </c>
      <c r="C28" s="79">
        <f>SUM(C29:C30)</f>
        <v>0</v>
      </c>
      <c r="D28" s="79">
        <f>SUM(D29:D30)</f>
        <v>0</v>
      </c>
      <c r="E28" s="144">
        <f t="shared" si="5"/>
        <v>0</v>
      </c>
      <c r="F28" s="92">
        <f t="shared" si="1"/>
        <v>0</v>
      </c>
      <c r="G28" s="79">
        <f>SUM(G29:G30)</f>
        <v>68882797.340000004</v>
      </c>
      <c r="H28" s="79">
        <f>SUM(H29:H30)</f>
        <v>48978490.009999998</v>
      </c>
      <c r="I28" s="238">
        <f t="shared" si="4"/>
        <v>71.104095509138617</v>
      </c>
      <c r="J28" s="305">
        <f t="shared" si="2"/>
        <v>-19904307.330000006</v>
      </c>
      <c r="K28" s="13">
        <f>SUM(K29:K30)</f>
        <v>68882797.340000004</v>
      </c>
      <c r="L28" s="13">
        <f>SUM(L29:L30)</f>
        <v>48978490.009999998</v>
      </c>
      <c r="M28" s="144">
        <f t="shared" si="6"/>
        <v>71.104095509138617</v>
      </c>
      <c r="N28" s="93">
        <f t="shared" si="3"/>
        <v>-19904307.330000006</v>
      </c>
    </row>
    <row r="29" spans="1:14" s="57" customFormat="1" ht="64.150000000000006" customHeight="1">
      <c r="A29" s="94">
        <v>25010000</v>
      </c>
      <c r="B29" s="180" t="s">
        <v>291</v>
      </c>
      <c r="C29" s="80"/>
      <c r="D29" s="80">
        <v>0</v>
      </c>
      <c r="E29" s="145">
        <f t="shared" si="5"/>
        <v>0</v>
      </c>
      <c r="F29" s="96">
        <f t="shared" si="1"/>
        <v>0</v>
      </c>
      <c r="G29" s="80">
        <v>18651736.530000001</v>
      </c>
      <c r="H29" s="141">
        <v>21171030.039999999</v>
      </c>
      <c r="I29" s="298">
        <f t="shared" si="4"/>
        <v>113.50701853389305</v>
      </c>
      <c r="J29" s="97">
        <f t="shared" si="2"/>
        <v>2519293.5099999979</v>
      </c>
      <c r="K29" s="11">
        <f>C29+G29</f>
        <v>18651736.530000001</v>
      </c>
      <c r="L29" s="11">
        <f>D29+H29</f>
        <v>21171030.039999999</v>
      </c>
      <c r="M29" s="145">
        <f t="shared" si="6"/>
        <v>113.50701853389305</v>
      </c>
      <c r="N29" s="98">
        <f t="shared" si="3"/>
        <v>2519293.5099999979</v>
      </c>
    </row>
    <row r="30" spans="1:14" s="57" customFormat="1" ht="46.9" customHeight="1">
      <c r="A30" s="94">
        <v>25020000</v>
      </c>
      <c r="B30" s="180" t="s">
        <v>340</v>
      </c>
      <c r="C30" s="80"/>
      <c r="D30" s="80">
        <v>0</v>
      </c>
      <c r="E30" s="145">
        <f t="shared" si="5"/>
        <v>0</v>
      </c>
      <c r="F30" s="96">
        <f t="shared" si="1"/>
        <v>0</v>
      </c>
      <c r="G30" s="80">
        <v>50231060.810000002</v>
      </c>
      <c r="H30" s="141">
        <v>27807459.969999999</v>
      </c>
      <c r="I30" s="298">
        <f t="shared" si="4"/>
        <v>55.359093599839106</v>
      </c>
      <c r="J30" s="97">
        <f t="shared" si="2"/>
        <v>-22423600.840000004</v>
      </c>
      <c r="K30" s="11">
        <f>C30+G30</f>
        <v>50231060.810000002</v>
      </c>
      <c r="L30" s="11">
        <f>D30+H30</f>
        <v>27807459.969999999</v>
      </c>
      <c r="M30" s="145">
        <f t="shared" si="6"/>
        <v>55.359093599839106</v>
      </c>
      <c r="N30" s="98">
        <f t="shared" si="3"/>
        <v>-22423600.840000004</v>
      </c>
    </row>
    <row r="31" spans="1:14" s="57" customFormat="1" ht="46.9" customHeight="1">
      <c r="A31" s="90">
        <v>30000000</v>
      </c>
      <c r="B31" s="177" t="s">
        <v>486</v>
      </c>
      <c r="C31" s="79">
        <f>C32</f>
        <v>0</v>
      </c>
      <c r="D31" s="79">
        <f>D32</f>
        <v>0</v>
      </c>
      <c r="E31" s="238">
        <f>IF(C31=0,0,D31/C31*100)</f>
        <v>0</v>
      </c>
      <c r="F31" s="79">
        <f>F32</f>
        <v>0</v>
      </c>
      <c r="G31" s="79">
        <f>G32</f>
        <v>4834132.66</v>
      </c>
      <c r="H31" s="79">
        <f>H32</f>
        <v>25414201.800000001</v>
      </c>
      <c r="I31" s="238">
        <f>IF(G31=0,0,H31/G31*100)</f>
        <v>525.72412855546247</v>
      </c>
      <c r="J31" s="79">
        <f>J32</f>
        <v>20580069.140000001</v>
      </c>
      <c r="K31" s="79">
        <f>K32</f>
        <v>4834132.66</v>
      </c>
      <c r="L31" s="79">
        <f>L32</f>
        <v>25414201.800000001</v>
      </c>
      <c r="M31" s="79">
        <f>M32</f>
        <v>525.72412855546247</v>
      </c>
      <c r="N31" s="13">
        <f>N32</f>
        <v>20580069.140000001</v>
      </c>
    </row>
    <row r="32" spans="1:14" s="57" customFormat="1" ht="74.45" customHeight="1">
      <c r="A32" s="10">
        <v>31030000</v>
      </c>
      <c r="B32" s="183" t="s">
        <v>488</v>
      </c>
      <c r="C32" s="80"/>
      <c r="D32" s="80"/>
      <c r="E32" s="145">
        <f>IF(C32=0,0,D32/C32*100)</f>
        <v>0</v>
      </c>
      <c r="F32" s="96">
        <f>D32-C32</f>
        <v>0</v>
      </c>
      <c r="G32" s="80">
        <v>4834132.66</v>
      </c>
      <c r="H32" s="80">
        <v>25414201.800000001</v>
      </c>
      <c r="I32" s="298">
        <f>IF(G32=0,0,H32/G32*100)</f>
        <v>525.72412855546247</v>
      </c>
      <c r="J32" s="97">
        <f>H32-G32</f>
        <v>20580069.140000001</v>
      </c>
      <c r="K32" s="11">
        <f>C32+G32</f>
        <v>4834132.66</v>
      </c>
      <c r="L32" s="11">
        <f>D32+H32</f>
        <v>25414201.800000001</v>
      </c>
      <c r="M32" s="145">
        <f>IF(K32=0,0,L32/K32*100)</f>
        <v>525.72412855546247</v>
      </c>
      <c r="N32" s="98">
        <f>L32-K32</f>
        <v>20580069.140000001</v>
      </c>
    </row>
    <row r="33" spans="1:14" s="2" customFormat="1" ht="36.6" customHeight="1">
      <c r="A33" s="90"/>
      <c r="B33" s="181" t="s">
        <v>98</v>
      </c>
      <c r="C33" s="79">
        <f>C7+C16+C31</f>
        <v>429998631.82999992</v>
      </c>
      <c r="D33" s="79">
        <f>D7+D16+D31</f>
        <v>575963070.82000005</v>
      </c>
      <c r="E33" s="144">
        <f t="shared" si="5"/>
        <v>133.94532637669116</v>
      </c>
      <c r="F33" s="13">
        <f>F7+F16+F31</f>
        <v>145964438.9900001</v>
      </c>
      <c r="G33" s="79">
        <f t="shared" ref="G33:N33" si="9">G7+G16+G31</f>
        <v>79226334.819999993</v>
      </c>
      <c r="H33" s="79">
        <f t="shared" si="9"/>
        <v>79191723.560000002</v>
      </c>
      <c r="I33" s="238">
        <f t="shared" si="4"/>
        <v>99.956313440374814</v>
      </c>
      <c r="J33" s="79">
        <f t="shared" si="9"/>
        <v>-34611.260000005364</v>
      </c>
      <c r="K33" s="79">
        <f t="shared" si="9"/>
        <v>509224966.64999998</v>
      </c>
      <c r="L33" s="79">
        <f t="shared" si="9"/>
        <v>655154794.38000011</v>
      </c>
      <c r="M33" s="144">
        <f t="shared" si="6"/>
        <v>128.65724135444844</v>
      </c>
      <c r="N33" s="79">
        <f t="shared" si="9"/>
        <v>145929827.73000014</v>
      </c>
    </row>
    <row r="34" spans="1:14" s="2" customFormat="1" ht="34.9" customHeight="1">
      <c r="A34" s="90">
        <v>40000000</v>
      </c>
      <c r="B34" s="179" t="s">
        <v>127</v>
      </c>
      <c r="C34" s="168">
        <f>C35</f>
        <v>157818935</v>
      </c>
      <c r="D34" s="168">
        <f t="shared" ref="D34:L34" si="10">D35</f>
        <v>160266343.16</v>
      </c>
      <c r="E34" s="238">
        <f t="shared" si="5"/>
        <v>101.55076965891323</v>
      </c>
      <c r="F34" s="92">
        <f t="shared" si="1"/>
        <v>2447408.1599999964</v>
      </c>
      <c r="G34" s="168">
        <f t="shared" si="10"/>
        <v>6114500</v>
      </c>
      <c r="H34" s="168">
        <f t="shared" si="10"/>
        <v>17000000</v>
      </c>
      <c r="I34" s="238">
        <f t="shared" si="4"/>
        <v>278.02763921825169</v>
      </c>
      <c r="J34" s="305">
        <f t="shared" si="2"/>
        <v>10885500</v>
      </c>
      <c r="K34" s="9">
        <f t="shared" si="10"/>
        <v>163933435</v>
      </c>
      <c r="L34" s="9">
        <f t="shared" si="10"/>
        <v>177266343.16</v>
      </c>
      <c r="M34" s="144">
        <f t="shared" si="6"/>
        <v>108.13312315452914</v>
      </c>
      <c r="N34" s="93">
        <f t="shared" si="3"/>
        <v>13332908.159999996</v>
      </c>
    </row>
    <row r="35" spans="1:14" s="2" customFormat="1" ht="44.45" customHeight="1">
      <c r="A35" s="90">
        <v>41000000</v>
      </c>
      <c r="B35" s="179" t="s">
        <v>128</v>
      </c>
      <c r="C35" s="168">
        <f>C36+C41+C51</f>
        <v>157818935</v>
      </c>
      <c r="D35" s="168">
        <f>D36+D41+D51</f>
        <v>160266343.16</v>
      </c>
      <c r="E35" s="238">
        <f t="shared" si="5"/>
        <v>101.55076965891323</v>
      </c>
      <c r="F35" s="92">
        <f t="shared" si="1"/>
        <v>2447408.1599999964</v>
      </c>
      <c r="G35" s="168">
        <f>G36+G41+G51</f>
        <v>6114500</v>
      </c>
      <c r="H35" s="168">
        <f>H36+H41+H51</f>
        <v>17000000</v>
      </c>
      <c r="I35" s="238">
        <f t="shared" si="4"/>
        <v>278.02763921825169</v>
      </c>
      <c r="J35" s="305">
        <f t="shared" si="2"/>
        <v>10885500</v>
      </c>
      <c r="K35" s="9">
        <f>K36+K41+K51</f>
        <v>163933435</v>
      </c>
      <c r="L35" s="9">
        <f>L36+L41+L51</f>
        <v>177266343.16</v>
      </c>
      <c r="M35" s="144">
        <f t="shared" si="6"/>
        <v>108.13312315452914</v>
      </c>
      <c r="N35" s="93">
        <f t="shared" si="3"/>
        <v>13332908.159999996</v>
      </c>
    </row>
    <row r="36" spans="1:14" s="2" customFormat="1" ht="37.15" customHeight="1">
      <c r="A36" s="90">
        <v>41020000</v>
      </c>
      <c r="B36" s="179" t="s">
        <v>129</v>
      </c>
      <c r="C36" s="168">
        <f>SUM(C37:C40)</f>
        <v>83068984</v>
      </c>
      <c r="D36" s="168">
        <f>SUM(D37:D40)</f>
        <v>75542400</v>
      </c>
      <c r="E36" s="238">
        <f t="shared" si="5"/>
        <v>90.9393571010812</v>
      </c>
      <c r="F36" s="168">
        <f>SUM(F37:F39)</f>
        <v>-18471484</v>
      </c>
      <c r="G36" s="168">
        <f>SUM(G37:G40)</f>
        <v>0</v>
      </c>
      <c r="H36" s="168">
        <f>SUM(H37:H40)</f>
        <v>0</v>
      </c>
      <c r="I36" s="238">
        <f t="shared" si="4"/>
        <v>0</v>
      </c>
      <c r="J36" s="168">
        <f>SUM(J37:J39)</f>
        <v>0</v>
      </c>
      <c r="K36" s="168">
        <f>SUM(K37:K40)</f>
        <v>83068984</v>
      </c>
      <c r="L36" s="168">
        <f>SUM(L37:L40)</f>
        <v>75542400</v>
      </c>
      <c r="M36" s="144">
        <f t="shared" si="6"/>
        <v>90.9393571010812</v>
      </c>
      <c r="N36" s="93">
        <f t="shared" si="3"/>
        <v>-7526584</v>
      </c>
    </row>
    <row r="37" spans="1:14" s="57" customFormat="1" ht="25.9" customHeight="1">
      <c r="A37" s="94">
        <v>41020100</v>
      </c>
      <c r="B37" s="184" t="s">
        <v>130</v>
      </c>
      <c r="C37" s="123">
        <v>45904500</v>
      </c>
      <c r="D37" s="233">
        <v>30811800</v>
      </c>
      <c r="E37" s="298">
        <f t="shared" si="5"/>
        <v>67.12152403359147</v>
      </c>
      <c r="F37" s="96">
        <f t="shared" si="1"/>
        <v>-15092700</v>
      </c>
      <c r="G37" s="80"/>
      <c r="H37" s="80"/>
      <c r="I37" s="298">
        <f t="shared" si="4"/>
        <v>0</v>
      </c>
      <c r="J37" s="97">
        <f t="shared" si="2"/>
        <v>0</v>
      </c>
      <c r="K37" s="167">
        <f t="shared" ref="K37:L39" si="11">C37+G37</f>
        <v>45904500</v>
      </c>
      <c r="L37" s="167">
        <f t="shared" si="11"/>
        <v>30811800</v>
      </c>
      <c r="M37" s="145">
        <f t="shared" si="6"/>
        <v>67.12152403359147</v>
      </c>
      <c r="N37" s="98">
        <f t="shared" si="3"/>
        <v>-15092700</v>
      </c>
    </row>
    <row r="38" spans="1:14" s="57" customFormat="1" ht="91.9" customHeight="1">
      <c r="A38" s="137">
        <v>41020200</v>
      </c>
      <c r="B38" s="185" t="s">
        <v>131</v>
      </c>
      <c r="C38" s="123">
        <v>33603900</v>
      </c>
      <c r="D38" s="233">
        <v>33785700</v>
      </c>
      <c r="E38" s="298">
        <f t="shared" si="5"/>
        <v>100.54100863292655</v>
      </c>
      <c r="F38" s="96">
        <f t="shared" si="1"/>
        <v>181800</v>
      </c>
      <c r="G38" s="80"/>
      <c r="H38" s="80"/>
      <c r="I38" s="298">
        <f t="shared" si="4"/>
        <v>0</v>
      </c>
      <c r="J38" s="97">
        <f t="shared" si="2"/>
        <v>0</v>
      </c>
      <c r="K38" s="167">
        <f t="shared" si="11"/>
        <v>33603900</v>
      </c>
      <c r="L38" s="167">
        <f t="shared" si="11"/>
        <v>33785700</v>
      </c>
      <c r="M38" s="145">
        <f t="shared" si="6"/>
        <v>100.54100863292655</v>
      </c>
      <c r="N38" s="98">
        <f t="shared" si="3"/>
        <v>181800</v>
      </c>
    </row>
    <row r="39" spans="1:14" s="57" customFormat="1" ht="167.45" customHeight="1">
      <c r="A39" s="100">
        <v>41021300</v>
      </c>
      <c r="B39" s="186" t="s">
        <v>357</v>
      </c>
      <c r="C39" s="123">
        <v>3560584</v>
      </c>
      <c r="D39" s="233"/>
      <c r="E39" s="298">
        <f>IF(C39=0,0,D39/C39*100)</f>
        <v>0</v>
      </c>
      <c r="F39" s="96">
        <f>D39-C39</f>
        <v>-3560584</v>
      </c>
      <c r="G39" s="80"/>
      <c r="H39" s="80"/>
      <c r="I39" s="298">
        <f>IF(G39=0,0,H39/G39*100)</f>
        <v>0</v>
      </c>
      <c r="J39" s="97">
        <f>H39-G39</f>
        <v>0</v>
      </c>
      <c r="K39" s="167">
        <f t="shared" si="11"/>
        <v>3560584</v>
      </c>
      <c r="L39" s="167">
        <f t="shared" si="11"/>
        <v>0</v>
      </c>
      <c r="M39" s="145">
        <f>IF(K39=0,0,L39/K39*100)</f>
        <v>0</v>
      </c>
      <c r="N39" s="98">
        <f t="shared" ref="N39:N44" si="12">L39-K39</f>
        <v>-3560584</v>
      </c>
    </row>
    <row r="40" spans="1:14" s="57" customFormat="1" ht="167.45" customHeight="1">
      <c r="A40" s="100">
        <v>41021400</v>
      </c>
      <c r="B40" s="186" t="s">
        <v>595</v>
      </c>
      <c r="C40" s="123"/>
      <c r="D40" s="233">
        <v>10944900</v>
      </c>
      <c r="E40" s="298">
        <f>IF(C40=0,0,D40/C40*100)</f>
        <v>0</v>
      </c>
      <c r="F40" s="96">
        <f>D40-C40</f>
        <v>10944900</v>
      </c>
      <c r="G40" s="80"/>
      <c r="H40" s="80"/>
      <c r="I40" s="298">
        <f>IF(G40=0,0,H40/G40*100)</f>
        <v>0</v>
      </c>
      <c r="J40" s="97">
        <f>H40-G40</f>
        <v>0</v>
      </c>
      <c r="K40" s="167">
        <f>C40+G40</f>
        <v>0</v>
      </c>
      <c r="L40" s="167">
        <f>D40+H40</f>
        <v>10944900</v>
      </c>
      <c r="M40" s="145">
        <f>IF(K40=0,0,L40/K40*100)</f>
        <v>0</v>
      </c>
      <c r="N40" s="98">
        <f t="shared" si="12"/>
        <v>10944900</v>
      </c>
    </row>
    <row r="41" spans="1:14" s="2" customFormat="1" ht="46.9" customHeight="1">
      <c r="A41" s="90">
        <v>41030000</v>
      </c>
      <c r="B41" s="237" t="s">
        <v>132</v>
      </c>
      <c r="C41" s="168">
        <f>SUM(C42:C50)</f>
        <v>74699951</v>
      </c>
      <c r="D41" s="168">
        <f>SUM(D42:D50)</f>
        <v>84252045</v>
      </c>
      <c r="E41" s="238">
        <f t="shared" si="5"/>
        <v>112.7872828189673</v>
      </c>
      <c r="F41" s="168">
        <f>SUM(F42:F50)</f>
        <v>9552094</v>
      </c>
      <c r="G41" s="168">
        <f>SUM(G42:G50)</f>
        <v>0</v>
      </c>
      <c r="H41" s="168">
        <f>SUM(H42:H50)</f>
        <v>0</v>
      </c>
      <c r="I41" s="238">
        <f t="shared" si="4"/>
        <v>0</v>
      </c>
      <c r="J41" s="168">
        <f>SUM(J42:J50)</f>
        <v>0</v>
      </c>
      <c r="K41" s="168">
        <f>SUM(K42:K50)</f>
        <v>74699951</v>
      </c>
      <c r="L41" s="168">
        <f>SUM(L42:L50)</f>
        <v>84252045</v>
      </c>
      <c r="M41" s="144">
        <f t="shared" si="6"/>
        <v>112.7872828189673</v>
      </c>
      <c r="N41" s="93">
        <f t="shared" si="12"/>
        <v>9552094</v>
      </c>
    </row>
    <row r="42" spans="1:14" s="2" customFormat="1" ht="110.25">
      <c r="A42" s="10">
        <v>41030900</v>
      </c>
      <c r="B42" s="202" t="s">
        <v>508</v>
      </c>
      <c r="C42" s="167">
        <v>13722451</v>
      </c>
      <c r="D42" s="233"/>
      <c r="E42" s="298">
        <f t="shared" si="5"/>
        <v>0</v>
      </c>
      <c r="F42" s="96">
        <f t="shared" si="1"/>
        <v>-13722451</v>
      </c>
      <c r="G42" s="167"/>
      <c r="H42" s="167"/>
      <c r="I42" s="298">
        <f t="shared" si="4"/>
        <v>0</v>
      </c>
      <c r="J42" s="97"/>
      <c r="K42" s="11">
        <f t="shared" ref="K42:L44" si="13">C42+G42</f>
        <v>13722451</v>
      </c>
      <c r="L42" s="11">
        <f t="shared" si="13"/>
        <v>0</v>
      </c>
      <c r="M42" s="145">
        <f>IF(K42=0,0,L42/K42*100)</f>
        <v>0</v>
      </c>
      <c r="N42" s="98">
        <f t="shared" si="12"/>
        <v>-13722451</v>
      </c>
    </row>
    <row r="43" spans="1:14" s="2" customFormat="1" ht="74.45" customHeight="1">
      <c r="A43" s="10">
        <v>41031100</v>
      </c>
      <c r="B43" s="202" t="s">
        <v>582</v>
      </c>
      <c r="C43" s="167"/>
      <c r="D43" s="233">
        <v>286200</v>
      </c>
      <c r="E43" s="298">
        <f>IF(C43=0,0,D43/C43*100)</f>
        <v>0</v>
      </c>
      <c r="F43" s="96">
        <f>D43-C43</f>
        <v>286200</v>
      </c>
      <c r="G43" s="167"/>
      <c r="H43" s="167"/>
      <c r="I43" s="298">
        <f>IF(G43=0,0,H43/G43*100)</f>
        <v>0</v>
      </c>
      <c r="J43" s="97"/>
      <c r="K43" s="11">
        <f t="shared" si="13"/>
        <v>0</v>
      </c>
      <c r="L43" s="11">
        <f t="shared" si="13"/>
        <v>286200</v>
      </c>
      <c r="M43" s="145">
        <f>IF(K43=0,0,L43/K43*100)</f>
        <v>0</v>
      </c>
      <c r="N43" s="98">
        <f t="shared" si="12"/>
        <v>286200</v>
      </c>
    </row>
    <row r="44" spans="1:14" s="2" customFormat="1" ht="137.44999999999999" customHeight="1">
      <c r="A44" s="74">
        <v>41032300</v>
      </c>
      <c r="B44" s="202" t="s">
        <v>596</v>
      </c>
      <c r="C44" s="167"/>
      <c r="D44" s="233">
        <v>4900245</v>
      </c>
      <c r="E44" s="298">
        <f>IF(C44=0,0,D44/C44*100)</f>
        <v>0</v>
      </c>
      <c r="F44" s="96">
        <f>D44-C44</f>
        <v>4900245</v>
      </c>
      <c r="G44" s="167"/>
      <c r="H44" s="167"/>
      <c r="I44" s="298">
        <f>IF(G44=0,0,H44/G44*100)</f>
        <v>0</v>
      </c>
      <c r="J44" s="97"/>
      <c r="K44" s="11">
        <f t="shared" si="13"/>
        <v>0</v>
      </c>
      <c r="L44" s="11">
        <f t="shared" si="13"/>
        <v>4900245</v>
      </c>
      <c r="M44" s="145">
        <f>IF(K44=0,0,L44/K44*100)</f>
        <v>0</v>
      </c>
      <c r="N44" s="98">
        <f t="shared" si="12"/>
        <v>4900245</v>
      </c>
    </row>
    <row r="45" spans="1:14" s="57" customFormat="1" ht="79.150000000000006" customHeight="1">
      <c r="A45" s="94">
        <v>41033000</v>
      </c>
      <c r="B45" s="184" t="s">
        <v>133</v>
      </c>
      <c r="C45" s="167">
        <v>6264300</v>
      </c>
      <c r="D45" s="233">
        <v>6413400</v>
      </c>
      <c r="E45" s="298">
        <f t="shared" si="5"/>
        <v>102.38015420717399</v>
      </c>
      <c r="F45" s="96">
        <f t="shared" si="1"/>
        <v>149100</v>
      </c>
      <c r="G45" s="80"/>
      <c r="H45" s="80"/>
      <c r="I45" s="298">
        <f t="shared" si="4"/>
        <v>0</v>
      </c>
      <c r="J45" s="97">
        <f t="shared" si="2"/>
        <v>0</v>
      </c>
      <c r="K45" s="11">
        <f t="shared" ref="K45:L47" si="14">C45+G45</f>
        <v>6264300</v>
      </c>
      <c r="L45" s="11">
        <f t="shared" si="14"/>
        <v>6413400</v>
      </c>
      <c r="M45" s="145">
        <f t="shared" si="6"/>
        <v>102.38015420717399</v>
      </c>
      <c r="N45" s="98">
        <f t="shared" si="3"/>
        <v>149100</v>
      </c>
    </row>
    <row r="46" spans="1:14" s="57" customFormat="1" ht="48" customHeight="1">
      <c r="A46" s="94">
        <v>41033900</v>
      </c>
      <c r="B46" s="184" t="s">
        <v>86</v>
      </c>
      <c r="C46" s="167">
        <v>48255900</v>
      </c>
      <c r="D46" s="233">
        <v>59986200</v>
      </c>
      <c r="E46" s="298">
        <f t="shared" si="5"/>
        <v>124.30853014864505</v>
      </c>
      <c r="F46" s="96">
        <f t="shared" si="1"/>
        <v>11730300</v>
      </c>
      <c r="G46" s="80"/>
      <c r="H46" s="80"/>
      <c r="I46" s="298">
        <f t="shared" si="4"/>
        <v>0</v>
      </c>
      <c r="J46" s="97">
        <f t="shared" si="2"/>
        <v>0</v>
      </c>
      <c r="K46" s="11">
        <f t="shared" si="14"/>
        <v>48255900</v>
      </c>
      <c r="L46" s="11">
        <f t="shared" si="14"/>
        <v>59986200</v>
      </c>
      <c r="M46" s="145">
        <f t="shared" si="6"/>
        <v>124.30853014864505</v>
      </c>
      <c r="N46" s="98">
        <f t="shared" si="3"/>
        <v>11730300</v>
      </c>
    </row>
    <row r="47" spans="1:14" s="57" customFormat="1" ht="73.150000000000006" customHeight="1">
      <c r="A47" s="94">
        <v>41035400</v>
      </c>
      <c r="B47" s="184" t="s">
        <v>87</v>
      </c>
      <c r="C47" s="123">
        <v>2700</v>
      </c>
      <c r="D47" s="233"/>
      <c r="E47" s="298">
        <f t="shared" ref="E47:E76" si="15">IF(C47=0,0,D47/C47*100)</f>
        <v>0</v>
      </c>
      <c r="F47" s="96">
        <f t="shared" si="1"/>
        <v>-2700</v>
      </c>
      <c r="G47" s="80"/>
      <c r="H47" s="80"/>
      <c r="I47" s="298">
        <f t="shared" si="4"/>
        <v>0</v>
      </c>
      <c r="J47" s="97">
        <f t="shared" si="2"/>
        <v>0</v>
      </c>
      <c r="K47" s="11">
        <f t="shared" si="14"/>
        <v>2700</v>
      </c>
      <c r="L47" s="11">
        <f t="shared" si="14"/>
        <v>0</v>
      </c>
      <c r="M47" s="145">
        <f t="shared" si="6"/>
        <v>0</v>
      </c>
      <c r="N47" s="98">
        <f t="shared" si="3"/>
        <v>-2700</v>
      </c>
    </row>
    <row r="48" spans="1:14" s="57" customFormat="1" ht="126">
      <c r="A48" s="94">
        <v>41035800</v>
      </c>
      <c r="B48" s="202" t="s">
        <v>484</v>
      </c>
      <c r="C48" s="123">
        <v>3286100</v>
      </c>
      <c r="D48" s="233">
        <v>9490800</v>
      </c>
      <c r="E48" s="298">
        <f t="shared" si="15"/>
        <v>288.81653023340738</v>
      </c>
      <c r="F48" s="96">
        <f t="shared" si="1"/>
        <v>6204700</v>
      </c>
      <c r="G48" s="80"/>
      <c r="H48" s="80"/>
      <c r="I48" s="298">
        <f>IF(G48=0,0,H48/G48*100)</f>
        <v>0</v>
      </c>
      <c r="J48" s="97">
        <f t="shared" ref="J48:J53" si="16">H48-G48</f>
        <v>0</v>
      </c>
      <c r="K48" s="11">
        <f t="shared" ref="K48:L50" si="17">C48+G48</f>
        <v>3286100</v>
      </c>
      <c r="L48" s="11">
        <f t="shared" si="17"/>
        <v>9490800</v>
      </c>
      <c r="M48" s="145">
        <f>IF(K48=0,0,L48/K48*100)</f>
        <v>288.81653023340738</v>
      </c>
      <c r="N48" s="98">
        <f t="shared" ref="N48:N53" si="18">L48-K48</f>
        <v>6204700</v>
      </c>
    </row>
    <row r="49" spans="1:14" s="57" customFormat="1" ht="78" customHeight="1">
      <c r="A49" s="94">
        <v>41036300</v>
      </c>
      <c r="B49" s="202" t="s">
        <v>510</v>
      </c>
      <c r="C49" s="123">
        <v>1631100</v>
      </c>
      <c r="D49" s="233">
        <v>3175200</v>
      </c>
      <c r="E49" s="298">
        <f t="shared" si="15"/>
        <v>194.66617620011036</v>
      </c>
      <c r="F49" s="96">
        <f t="shared" si="1"/>
        <v>1544100</v>
      </c>
      <c r="G49" s="80"/>
      <c r="H49" s="80"/>
      <c r="I49" s="298">
        <f>IF(G49=0,0,H49/G49*100)</f>
        <v>0</v>
      </c>
      <c r="J49" s="97">
        <f t="shared" si="16"/>
        <v>0</v>
      </c>
      <c r="K49" s="11">
        <f t="shared" si="17"/>
        <v>1631100</v>
      </c>
      <c r="L49" s="11">
        <f t="shared" si="17"/>
        <v>3175200</v>
      </c>
      <c r="M49" s="145">
        <f>IF(K49=0,0,L49/K49*100)</f>
        <v>194.66617620011036</v>
      </c>
      <c r="N49" s="98">
        <f t="shared" si="18"/>
        <v>1544100</v>
      </c>
    </row>
    <row r="50" spans="1:14" s="57" customFormat="1" ht="88.9" customHeight="1">
      <c r="A50" s="94">
        <v>41037200</v>
      </c>
      <c r="B50" s="184" t="s">
        <v>479</v>
      </c>
      <c r="C50" s="167">
        <v>1537400</v>
      </c>
      <c r="D50" s="233"/>
      <c r="E50" s="298">
        <f>IF(C50=0,0,D50/C50*100)</f>
        <v>0</v>
      </c>
      <c r="F50" s="96">
        <f>D50-C50</f>
        <v>-1537400</v>
      </c>
      <c r="G50" s="80"/>
      <c r="H50" s="80"/>
      <c r="I50" s="298">
        <f>IF(G50=0,0,H50/G50*100)</f>
        <v>0</v>
      </c>
      <c r="J50" s="97">
        <f t="shared" si="16"/>
        <v>0</v>
      </c>
      <c r="K50" s="11">
        <f t="shared" si="17"/>
        <v>1537400</v>
      </c>
      <c r="L50" s="11">
        <f t="shared" si="17"/>
        <v>0</v>
      </c>
      <c r="M50" s="145">
        <f>IF(K50=0,0,L50/K50*100)</f>
        <v>0</v>
      </c>
      <c r="N50" s="98">
        <f t="shared" si="18"/>
        <v>-1537400</v>
      </c>
    </row>
    <row r="51" spans="1:14" s="57" customFormat="1" ht="51" customHeight="1">
      <c r="A51" s="84">
        <v>41050000</v>
      </c>
      <c r="B51" s="187" t="s">
        <v>88</v>
      </c>
      <c r="C51" s="79">
        <f>C53+C52</f>
        <v>50000</v>
      </c>
      <c r="D51" s="79">
        <f>D53+D52</f>
        <v>471898.16</v>
      </c>
      <c r="E51" s="299">
        <f>E53</f>
        <v>943.79631999999992</v>
      </c>
      <c r="F51" s="92">
        <f>D51-C51</f>
        <v>421898.16</v>
      </c>
      <c r="G51" s="79">
        <f>G53+G52</f>
        <v>6114500</v>
      </c>
      <c r="H51" s="79">
        <f>H53+H52</f>
        <v>17000000</v>
      </c>
      <c r="I51" s="299">
        <f>I53</f>
        <v>0</v>
      </c>
      <c r="J51" s="305">
        <f t="shared" si="16"/>
        <v>10885500</v>
      </c>
      <c r="K51" s="79">
        <f>K53+K52</f>
        <v>6164500</v>
      </c>
      <c r="L51" s="79">
        <f>L53+L52</f>
        <v>17471898.16</v>
      </c>
      <c r="M51" s="146">
        <f>M53</f>
        <v>7.6550922215913699</v>
      </c>
      <c r="N51" s="93">
        <f t="shared" si="18"/>
        <v>11307398.16</v>
      </c>
    </row>
    <row r="52" spans="1:14" s="57" customFormat="1" ht="70.900000000000006" customHeight="1">
      <c r="A52" s="275">
        <v>41053400</v>
      </c>
      <c r="B52" s="251" t="s">
        <v>597</v>
      </c>
      <c r="C52" s="80"/>
      <c r="D52" s="80"/>
      <c r="E52" s="298">
        <f>IF(C52=0,0,D52/C52*100)</f>
        <v>0</v>
      </c>
      <c r="F52" s="96">
        <f>D52-C52</f>
        <v>0</v>
      </c>
      <c r="G52" s="80"/>
      <c r="H52" s="80">
        <v>17000000</v>
      </c>
      <c r="I52" s="298">
        <f>IF(G52=0,0,H52/G52*100)</f>
        <v>0</v>
      </c>
      <c r="J52" s="97">
        <f t="shared" si="16"/>
        <v>17000000</v>
      </c>
      <c r="K52" s="11">
        <f>C52+G52</f>
        <v>0</v>
      </c>
      <c r="L52" s="11">
        <f>D52+H52</f>
        <v>17000000</v>
      </c>
      <c r="M52" s="145">
        <f>IF(K52=0,0,L52/K52*100)</f>
        <v>0</v>
      </c>
      <c r="N52" s="98">
        <f>L52-K52</f>
        <v>17000000</v>
      </c>
    </row>
    <row r="53" spans="1:14" s="57" customFormat="1" ht="39.6" customHeight="1">
      <c r="A53" s="100">
        <v>41053900</v>
      </c>
      <c r="B53" s="140" t="s">
        <v>89</v>
      </c>
      <c r="C53" s="123">
        <v>50000</v>
      </c>
      <c r="D53" s="77">
        <v>471898.16</v>
      </c>
      <c r="E53" s="298">
        <f>IF(C53=0,0,D53/C53*100)</f>
        <v>943.79631999999992</v>
      </c>
      <c r="F53" s="96">
        <f>D53-C53</f>
        <v>421898.16</v>
      </c>
      <c r="G53" s="167">
        <v>6114500</v>
      </c>
      <c r="H53" s="123"/>
      <c r="I53" s="298">
        <f>IF(G53=0,0,H53/G53*100)</f>
        <v>0</v>
      </c>
      <c r="J53" s="97">
        <f t="shared" si="16"/>
        <v>-6114500</v>
      </c>
      <c r="K53" s="11">
        <f>C53+G53</f>
        <v>6164500</v>
      </c>
      <c r="L53" s="11">
        <f>D53+H53</f>
        <v>471898.16</v>
      </c>
      <c r="M53" s="145">
        <f>IF(K53=0,0,L53/K53*100)</f>
        <v>7.6550922215913699</v>
      </c>
      <c r="N53" s="98">
        <f t="shared" si="18"/>
        <v>-5692601.8399999999</v>
      </c>
    </row>
    <row r="54" spans="1:14" s="59" customFormat="1" ht="39.6" customHeight="1">
      <c r="A54" s="101"/>
      <c r="B54" s="188" t="s">
        <v>343</v>
      </c>
      <c r="C54" s="104">
        <f>C64+C65</f>
        <v>429323087.47000009</v>
      </c>
      <c r="D54" s="104">
        <f>D64+D65</f>
        <v>584846351.82999992</v>
      </c>
      <c r="E54" s="302">
        <f t="shared" si="15"/>
        <v>136.2252273169137</v>
      </c>
      <c r="F54" s="104">
        <f t="shared" si="1"/>
        <v>155523264.35999984</v>
      </c>
      <c r="G54" s="104">
        <f t="shared" ref="G54:L54" si="19">G64+G65</f>
        <v>70222582.810000002</v>
      </c>
      <c r="H54" s="104">
        <f t="shared" si="19"/>
        <v>84961503.250000015</v>
      </c>
      <c r="I54" s="302">
        <f t="shared" ref="I54:I83" si="20">IF(G54=0,0,H54/G54*100)</f>
        <v>120.98886120420669</v>
      </c>
      <c r="J54" s="105">
        <f t="shared" si="2"/>
        <v>14738920.440000013</v>
      </c>
      <c r="K54" s="103">
        <f t="shared" si="19"/>
        <v>499545670.27999997</v>
      </c>
      <c r="L54" s="103">
        <f t="shared" si="19"/>
        <v>669807855.08000004</v>
      </c>
      <c r="M54" s="143">
        <f t="shared" ref="M54:M85" si="21">IF(K54=0,0,L54/K54*100)</f>
        <v>134.08340716967211</v>
      </c>
      <c r="N54" s="103">
        <f t="shared" si="3"/>
        <v>170262184.80000007</v>
      </c>
    </row>
    <row r="55" spans="1:14" s="57" customFormat="1" ht="31.15" customHeight="1">
      <c r="A55" s="106" t="s">
        <v>344</v>
      </c>
      <c r="B55" s="189" t="s">
        <v>301</v>
      </c>
      <c r="C55" s="233">
        <v>13804689.740000002</v>
      </c>
      <c r="D55" s="233">
        <v>16954240.069999997</v>
      </c>
      <c r="E55" s="298">
        <f t="shared" si="15"/>
        <v>122.81507508911238</v>
      </c>
      <c r="F55" s="96">
        <f t="shared" si="1"/>
        <v>3149550.3299999945</v>
      </c>
      <c r="G55" s="233">
        <v>1957784.83</v>
      </c>
      <c r="H55" s="233">
        <v>4546247.83</v>
      </c>
      <c r="I55" s="298">
        <f t="shared" si="20"/>
        <v>232.21386540215451</v>
      </c>
      <c r="J55" s="97">
        <f t="shared" si="2"/>
        <v>2588463</v>
      </c>
      <c r="K55" s="11">
        <f t="shared" ref="K55:K63" si="22">C55+G55</f>
        <v>15762474.570000002</v>
      </c>
      <c r="L55" s="11">
        <f t="shared" ref="L55:L63" si="23">D55+H55</f>
        <v>21500487.899999999</v>
      </c>
      <c r="M55" s="145">
        <f t="shared" si="21"/>
        <v>136.40299817467044</v>
      </c>
      <c r="N55" s="98">
        <f t="shared" si="3"/>
        <v>5738013.3299999963</v>
      </c>
    </row>
    <row r="56" spans="1:14" s="57" customFormat="1" ht="32.450000000000003" customHeight="1">
      <c r="A56" s="106" t="s">
        <v>302</v>
      </c>
      <c r="B56" s="189" t="s">
        <v>303</v>
      </c>
      <c r="C56" s="233">
        <v>165740865.63</v>
      </c>
      <c r="D56" s="233">
        <v>203244136.24000004</v>
      </c>
      <c r="E56" s="298">
        <f t="shared" si="15"/>
        <v>122.62765460253019</v>
      </c>
      <c r="F56" s="96">
        <f t="shared" si="1"/>
        <v>37503270.610000044</v>
      </c>
      <c r="G56" s="233">
        <v>26520653.030000005</v>
      </c>
      <c r="H56" s="233">
        <v>64385912.140000001</v>
      </c>
      <c r="I56" s="298">
        <f t="shared" si="20"/>
        <v>242.7764959903779</v>
      </c>
      <c r="J56" s="97">
        <f t="shared" si="2"/>
        <v>37865259.109999999</v>
      </c>
      <c r="K56" s="11">
        <f t="shared" si="22"/>
        <v>192261518.66</v>
      </c>
      <c r="L56" s="11">
        <f t="shared" si="23"/>
        <v>267630048.38000005</v>
      </c>
      <c r="M56" s="145">
        <f t="shared" si="21"/>
        <v>139.20104774231169</v>
      </c>
      <c r="N56" s="98">
        <f t="shared" si="3"/>
        <v>75368529.720000058</v>
      </c>
    </row>
    <row r="57" spans="1:14" s="57" customFormat="1" ht="30" customHeight="1">
      <c r="A57" s="106" t="s">
        <v>304</v>
      </c>
      <c r="B57" s="189" t="s">
        <v>305</v>
      </c>
      <c r="C57" s="233">
        <v>39293676.68</v>
      </c>
      <c r="D57" s="233">
        <v>43163635.609999999</v>
      </c>
      <c r="E57" s="298">
        <f t="shared" si="15"/>
        <v>109.84880840119948</v>
      </c>
      <c r="F57" s="96">
        <f t="shared" si="1"/>
        <v>3869958.9299999997</v>
      </c>
      <c r="G57" s="233">
        <v>8045765.3499999996</v>
      </c>
      <c r="H57" s="233">
        <v>0</v>
      </c>
      <c r="I57" s="298">
        <f t="shared" si="20"/>
        <v>0</v>
      </c>
      <c r="J57" s="97">
        <f t="shared" si="2"/>
        <v>-8045765.3499999996</v>
      </c>
      <c r="K57" s="11">
        <f t="shared" si="22"/>
        <v>47339442.030000001</v>
      </c>
      <c r="L57" s="11">
        <f t="shared" si="23"/>
        <v>43163635.609999999</v>
      </c>
      <c r="M57" s="145">
        <f t="shared" si="21"/>
        <v>91.179012170541213</v>
      </c>
      <c r="N57" s="98">
        <f t="shared" si="3"/>
        <v>-4175806.4200000018</v>
      </c>
    </row>
    <row r="58" spans="1:14" s="57" customFormat="1" ht="43.9" customHeight="1">
      <c r="A58" s="106" t="s">
        <v>306</v>
      </c>
      <c r="B58" s="189" t="s">
        <v>197</v>
      </c>
      <c r="C58" s="233">
        <v>78269372.770000011</v>
      </c>
      <c r="D58" s="233">
        <v>123169237.38000001</v>
      </c>
      <c r="E58" s="298">
        <f t="shared" si="15"/>
        <v>157.36581630970952</v>
      </c>
      <c r="F58" s="96">
        <f t="shared" si="1"/>
        <v>44899864.609999999</v>
      </c>
      <c r="G58" s="233">
        <v>30626137.289999999</v>
      </c>
      <c r="H58" s="233">
        <v>11131867.029999999</v>
      </c>
      <c r="I58" s="298">
        <f t="shared" si="20"/>
        <v>36.347603762733605</v>
      </c>
      <c r="J58" s="97">
        <f t="shared" si="2"/>
        <v>-19494270.259999998</v>
      </c>
      <c r="K58" s="11">
        <f t="shared" si="22"/>
        <v>108895510.06</v>
      </c>
      <c r="L58" s="11">
        <f t="shared" si="23"/>
        <v>134301104.41</v>
      </c>
      <c r="M58" s="145">
        <f t="shared" si="21"/>
        <v>123.33024964574007</v>
      </c>
      <c r="N58" s="98">
        <f t="shared" si="3"/>
        <v>25405594.349999994</v>
      </c>
    </row>
    <row r="59" spans="1:14" s="57" customFormat="1" ht="34.15" customHeight="1">
      <c r="A59" s="106" t="s">
        <v>198</v>
      </c>
      <c r="B59" s="189" t="s">
        <v>199</v>
      </c>
      <c r="C59" s="233">
        <v>39018147.490000002</v>
      </c>
      <c r="D59" s="233">
        <v>45568541.930000007</v>
      </c>
      <c r="E59" s="298">
        <f t="shared" si="15"/>
        <v>116.78807134982205</v>
      </c>
      <c r="F59" s="96">
        <f t="shared" si="1"/>
        <v>6550394.4400000051</v>
      </c>
      <c r="G59" s="233">
        <v>2376757.4499999997</v>
      </c>
      <c r="H59" s="233">
        <v>4164819.7100000009</v>
      </c>
      <c r="I59" s="298">
        <f t="shared" si="20"/>
        <v>175.23116252354657</v>
      </c>
      <c r="J59" s="97">
        <f t="shared" si="2"/>
        <v>1788062.2600000012</v>
      </c>
      <c r="K59" s="11">
        <f t="shared" si="22"/>
        <v>41394904.940000005</v>
      </c>
      <c r="L59" s="11">
        <f t="shared" si="23"/>
        <v>49733361.640000008</v>
      </c>
      <c r="M59" s="145">
        <f t="shared" si="21"/>
        <v>120.14367882251744</v>
      </c>
      <c r="N59" s="98">
        <f t="shared" si="3"/>
        <v>8338456.700000003</v>
      </c>
    </row>
    <row r="60" spans="1:14" s="57" customFormat="1" ht="29.45" customHeight="1">
      <c r="A60" s="106" t="s">
        <v>200</v>
      </c>
      <c r="B60" s="189" t="s">
        <v>201</v>
      </c>
      <c r="C60" s="233">
        <v>25553636.599999998</v>
      </c>
      <c r="D60" s="233">
        <v>28323348.02</v>
      </c>
      <c r="E60" s="298">
        <f t="shared" si="15"/>
        <v>110.83881509060829</v>
      </c>
      <c r="F60" s="96">
        <f t="shared" si="1"/>
        <v>2769711.4200000018</v>
      </c>
      <c r="G60" s="233">
        <v>80800.3</v>
      </c>
      <c r="H60" s="233">
        <v>413305.2</v>
      </c>
      <c r="I60" s="298">
        <f t="shared" si="20"/>
        <v>511.51443744639556</v>
      </c>
      <c r="J60" s="97">
        <f t="shared" si="2"/>
        <v>332504.90000000002</v>
      </c>
      <c r="K60" s="11">
        <f t="shared" si="22"/>
        <v>25634436.899999999</v>
      </c>
      <c r="L60" s="11">
        <f t="shared" si="23"/>
        <v>28736653.219999999</v>
      </c>
      <c r="M60" s="145">
        <f t="shared" si="21"/>
        <v>112.10175332542609</v>
      </c>
      <c r="N60" s="98">
        <f t="shared" si="3"/>
        <v>3102216.3200000003</v>
      </c>
    </row>
    <row r="61" spans="1:14" s="57" customFormat="1" ht="30" customHeight="1">
      <c r="A61" s="106" t="s">
        <v>202</v>
      </c>
      <c r="B61" s="189" t="s">
        <v>203</v>
      </c>
      <c r="C61" s="233">
        <v>513597.42</v>
      </c>
      <c r="D61" s="233">
        <v>1604258.15</v>
      </c>
      <c r="E61" s="298">
        <f t="shared" si="15"/>
        <v>312.35712788432619</v>
      </c>
      <c r="F61" s="96">
        <f t="shared" si="1"/>
        <v>1090660.73</v>
      </c>
      <c r="G61" s="233">
        <v>0</v>
      </c>
      <c r="H61" s="233">
        <v>0</v>
      </c>
      <c r="I61" s="298">
        <f t="shared" si="20"/>
        <v>0</v>
      </c>
      <c r="J61" s="97">
        <f t="shared" si="2"/>
        <v>0</v>
      </c>
      <c r="K61" s="11">
        <f t="shared" si="22"/>
        <v>513597.42</v>
      </c>
      <c r="L61" s="11">
        <f t="shared" si="23"/>
        <v>1604258.15</v>
      </c>
      <c r="M61" s="145">
        <f t="shared" si="21"/>
        <v>312.35712788432619</v>
      </c>
      <c r="N61" s="98">
        <f t="shared" si="3"/>
        <v>1090660.73</v>
      </c>
    </row>
    <row r="62" spans="1:14" s="57" customFormat="1" ht="31.15" customHeight="1">
      <c r="A62" s="106" t="s">
        <v>204</v>
      </c>
      <c r="B62" s="190" t="s">
        <v>205</v>
      </c>
      <c r="C62" s="233">
        <v>16635927.270000001</v>
      </c>
      <c r="D62" s="233">
        <v>30121666.02</v>
      </c>
      <c r="E62" s="298">
        <f t="shared" si="15"/>
        <v>181.06394390362107</v>
      </c>
      <c r="F62" s="96">
        <f t="shared" si="1"/>
        <v>13485738.749999998</v>
      </c>
      <c r="G62" s="233">
        <v>480484.56000000006</v>
      </c>
      <c r="H62" s="233">
        <v>319351.33999999997</v>
      </c>
      <c r="I62" s="298">
        <f t="shared" si="20"/>
        <v>66.464433321228867</v>
      </c>
      <c r="J62" s="97">
        <f t="shared" si="2"/>
        <v>-161133.22000000009</v>
      </c>
      <c r="K62" s="11">
        <f t="shared" si="22"/>
        <v>17116411.830000002</v>
      </c>
      <c r="L62" s="11">
        <f t="shared" si="23"/>
        <v>30441017.359999999</v>
      </c>
      <c r="M62" s="145">
        <f t="shared" si="21"/>
        <v>177.84695567236767</v>
      </c>
      <c r="N62" s="98">
        <f t="shared" si="3"/>
        <v>13324605.529999997</v>
      </c>
    </row>
    <row r="63" spans="1:14" s="57" customFormat="1" ht="30.6" customHeight="1">
      <c r="A63" s="106" t="s">
        <v>206</v>
      </c>
      <c r="B63" s="190" t="s">
        <v>207</v>
      </c>
      <c r="C63" s="233">
        <v>6013673.8700000001</v>
      </c>
      <c r="D63" s="233">
        <v>10389088.41</v>
      </c>
      <c r="E63" s="298">
        <f t="shared" si="15"/>
        <v>172.75776230279678</v>
      </c>
      <c r="F63" s="96">
        <f t="shared" ref="F63:F114" si="24">D63-C63</f>
        <v>4375414.54</v>
      </c>
      <c r="G63" s="233">
        <v>134200</v>
      </c>
      <c r="H63" s="233">
        <v>0</v>
      </c>
      <c r="I63" s="298">
        <f t="shared" si="20"/>
        <v>0</v>
      </c>
      <c r="J63" s="97">
        <f t="shared" ref="J63:J114" si="25">H63-G63</f>
        <v>-134200</v>
      </c>
      <c r="K63" s="11">
        <f t="shared" si="22"/>
        <v>6147873.8700000001</v>
      </c>
      <c r="L63" s="11">
        <f t="shared" si="23"/>
        <v>10389088.41</v>
      </c>
      <c r="M63" s="145">
        <f t="shared" si="21"/>
        <v>168.98668758798073</v>
      </c>
      <c r="N63" s="98">
        <f t="shared" ref="N63:N114" si="26">L63-K63</f>
        <v>4241214.54</v>
      </c>
    </row>
    <row r="64" spans="1:14" s="59" customFormat="1" ht="32.450000000000003" customHeight="1">
      <c r="A64" s="107"/>
      <c r="B64" s="191" t="s">
        <v>208</v>
      </c>
      <c r="C64" s="104">
        <f>SUM(C55:C63)</f>
        <v>384843587.47000009</v>
      </c>
      <c r="D64" s="104">
        <f>SUM(D55:D63)</f>
        <v>502538151.82999998</v>
      </c>
      <c r="E64" s="302">
        <f t="shared" si="15"/>
        <v>130.58244133252569</v>
      </c>
      <c r="F64" s="104">
        <f t="shared" si="24"/>
        <v>117694564.3599999</v>
      </c>
      <c r="G64" s="104">
        <f>SUM(G55:G63)</f>
        <v>70222582.810000002</v>
      </c>
      <c r="H64" s="104">
        <f>SUM(H55:H63)</f>
        <v>84961503.250000015</v>
      </c>
      <c r="I64" s="302">
        <f t="shared" si="20"/>
        <v>120.98886120420669</v>
      </c>
      <c r="J64" s="105">
        <f t="shared" si="25"/>
        <v>14738920.440000013</v>
      </c>
      <c r="K64" s="103">
        <f>SUM(K55:K63)</f>
        <v>455066170.27999997</v>
      </c>
      <c r="L64" s="103">
        <f>SUM(L55:L63)</f>
        <v>587499655.08000004</v>
      </c>
      <c r="M64" s="143">
        <f t="shared" si="21"/>
        <v>129.10202811132157</v>
      </c>
      <c r="N64" s="103">
        <f t="shared" si="26"/>
        <v>132433484.80000007</v>
      </c>
    </row>
    <row r="65" spans="1:14" s="59" customFormat="1" ht="35.450000000000003" customHeight="1">
      <c r="A65" s="107"/>
      <c r="B65" s="108" t="s">
        <v>209</v>
      </c>
      <c r="C65" s="104">
        <f>SUM(C66:C71)</f>
        <v>44479500</v>
      </c>
      <c r="D65" s="104">
        <f>SUM(D66:D71)</f>
        <v>82308200</v>
      </c>
      <c r="E65" s="302">
        <f t="shared" si="15"/>
        <v>185.04749378927372</v>
      </c>
      <c r="F65" s="104">
        <f t="shared" si="24"/>
        <v>37828700</v>
      </c>
      <c r="G65" s="104">
        <f>SUM(G66:G71)</f>
        <v>0</v>
      </c>
      <c r="H65" s="104">
        <f>SUM(H66:H71)</f>
        <v>0</v>
      </c>
      <c r="I65" s="302">
        <f t="shared" si="20"/>
        <v>0</v>
      </c>
      <c r="J65" s="105">
        <f t="shared" si="25"/>
        <v>0</v>
      </c>
      <c r="K65" s="103">
        <f>SUM(K66:K71)</f>
        <v>44479500</v>
      </c>
      <c r="L65" s="103">
        <f>SUM(L66:L71)</f>
        <v>82308200</v>
      </c>
      <c r="M65" s="143">
        <f t="shared" si="21"/>
        <v>185.04749378927372</v>
      </c>
      <c r="N65" s="103">
        <f t="shared" si="26"/>
        <v>37828700</v>
      </c>
    </row>
    <row r="66" spans="1:14" s="57" customFormat="1" ht="111.6" customHeight="1">
      <c r="A66" s="106">
        <v>9130</v>
      </c>
      <c r="B66" s="109" t="s">
        <v>345</v>
      </c>
      <c r="C66" s="273">
        <v>16803000</v>
      </c>
      <c r="D66" s="233">
        <v>16894200</v>
      </c>
      <c r="E66" s="298">
        <f t="shared" si="15"/>
        <v>100.54276022138905</v>
      </c>
      <c r="F66" s="96">
        <f t="shared" si="24"/>
        <v>91200</v>
      </c>
      <c r="G66" s="236"/>
      <c r="H66" s="80"/>
      <c r="I66" s="298">
        <f t="shared" si="20"/>
        <v>0</v>
      </c>
      <c r="J66" s="97">
        <f t="shared" si="25"/>
        <v>0</v>
      </c>
      <c r="K66" s="11">
        <f t="shared" ref="K66:L71" si="27">C66+G66</f>
        <v>16803000</v>
      </c>
      <c r="L66" s="11">
        <f t="shared" si="27"/>
        <v>16894200</v>
      </c>
      <c r="M66" s="145">
        <f t="shared" si="21"/>
        <v>100.54276022138905</v>
      </c>
      <c r="N66" s="98">
        <f t="shared" si="26"/>
        <v>91200</v>
      </c>
    </row>
    <row r="67" spans="1:14" s="57" customFormat="1" ht="34.15" customHeight="1">
      <c r="A67" s="106">
        <v>9150</v>
      </c>
      <c r="B67" s="126" t="s">
        <v>294</v>
      </c>
      <c r="C67" s="274">
        <v>2842300</v>
      </c>
      <c r="D67" s="295"/>
      <c r="E67" s="298">
        <f t="shared" si="15"/>
        <v>0</v>
      </c>
      <c r="F67" s="96">
        <f t="shared" si="24"/>
        <v>-2842300</v>
      </c>
      <c r="G67" s="236"/>
      <c r="H67" s="80"/>
      <c r="I67" s="298">
        <f>IF(G67=0,0,H67/G67*100)</f>
        <v>0</v>
      </c>
      <c r="J67" s="97">
        <f>H67-G67</f>
        <v>0</v>
      </c>
      <c r="K67" s="11">
        <f t="shared" si="27"/>
        <v>2842300</v>
      </c>
      <c r="L67" s="11">
        <f t="shared" si="27"/>
        <v>0</v>
      </c>
      <c r="M67" s="145">
        <f>IF(K67=0,0,L67/K67*100)</f>
        <v>0</v>
      </c>
      <c r="N67" s="98">
        <f>L67-K67</f>
        <v>-2842300</v>
      </c>
    </row>
    <row r="68" spans="1:14" s="57" customFormat="1" ht="148.15" customHeight="1">
      <c r="A68" s="106">
        <v>9245</v>
      </c>
      <c r="B68" s="126" t="s">
        <v>554</v>
      </c>
      <c r="C68" s="123"/>
      <c r="D68" s="233">
        <v>41700</v>
      </c>
      <c r="E68" s="298">
        <f>IF(C68=0,0,D68/C68*100)</f>
        <v>0</v>
      </c>
      <c r="F68" s="96">
        <f t="shared" si="24"/>
        <v>41700</v>
      </c>
      <c r="G68" s="236"/>
      <c r="H68" s="80"/>
      <c r="I68" s="298">
        <f>IF(G68=0,0,H68/G68*100)</f>
        <v>0</v>
      </c>
      <c r="J68" s="97">
        <f>H68-G68</f>
        <v>0</v>
      </c>
      <c r="K68" s="11">
        <f t="shared" si="27"/>
        <v>0</v>
      </c>
      <c r="L68" s="11">
        <f t="shared" si="27"/>
        <v>41700</v>
      </c>
      <c r="M68" s="145">
        <f>IF(K68=0,0,L68/K68*100)</f>
        <v>0</v>
      </c>
      <c r="N68" s="98">
        <f>L68-K68</f>
        <v>41700</v>
      </c>
    </row>
    <row r="69" spans="1:14" ht="70.150000000000006" customHeight="1">
      <c r="A69" s="112">
        <v>9310</v>
      </c>
      <c r="B69" s="192" t="s">
        <v>84</v>
      </c>
      <c r="C69" s="193">
        <v>18934200</v>
      </c>
      <c r="D69" s="233">
        <v>19435600</v>
      </c>
      <c r="E69" s="301">
        <f t="shared" si="15"/>
        <v>102.64811821994064</v>
      </c>
      <c r="F69" s="194">
        <f>D69-C69</f>
        <v>501400</v>
      </c>
      <c r="G69" s="236"/>
      <c r="H69" s="80"/>
      <c r="I69" s="298">
        <f>IF(G69=0,0,H69/G69*100)</f>
        <v>0</v>
      </c>
      <c r="J69" s="97">
        <f>H69-G69</f>
        <v>0</v>
      </c>
      <c r="K69" s="11">
        <f t="shared" si="27"/>
        <v>18934200</v>
      </c>
      <c r="L69" s="11">
        <f t="shared" si="27"/>
        <v>19435600</v>
      </c>
      <c r="M69" s="145">
        <f>IF(K69=0,0,L69/K69*100)</f>
        <v>102.64811821994064</v>
      </c>
      <c r="N69" s="98">
        <f>L69-K69</f>
        <v>501400</v>
      </c>
    </row>
    <row r="70" spans="1:14" ht="72.75" customHeight="1">
      <c r="A70" s="112" t="s">
        <v>320</v>
      </c>
      <c r="B70" s="111" t="s">
        <v>321</v>
      </c>
      <c r="C70" s="80">
        <v>5900000</v>
      </c>
      <c r="D70" s="233">
        <v>2800000</v>
      </c>
      <c r="E70" s="298">
        <f>IF(C70=0,0,D70/C70*100)</f>
        <v>47.457627118644069</v>
      </c>
      <c r="F70" s="96">
        <f>D70-C70</f>
        <v>-3100000</v>
      </c>
      <c r="G70" s="296"/>
      <c r="H70" s="306"/>
      <c r="I70" s="298">
        <f>IF(G70=0,0,H70/G70*100)</f>
        <v>0</v>
      </c>
      <c r="J70" s="97">
        <f>H70-G70</f>
        <v>0</v>
      </c>
      <c r="K70" s="11">
        <f t="shared" si="27"/>
        <v>5900000</v>
      </c>
      <c r="L70" s="11">
        <f t="shared" si="27"/>
        <v>2800000</v>
      </c>
      <c r="M70" s="145">
        <f>IF(K70=0,0,L70/K70*100)</f>
        <v>47.457627118644069</v>
      </c>
      <c r="N70" s="98">
        <f>L70-K70</f>
        <v>-3100000</v>
      </c>
    </row>
    <row r="71" spans="1:14" ht="84" customHeight="1">
      <c r="A71" s="112" t="s">
        <v>260</v>
      </c>
      <c r="B71" s="99" t="s">
        <v>261</v>
      </c>
      <c r="C71" s="110"/>
      <c r="D71" s="233">
        <v>43136700</v>
      </c>
      <c r="E71" s="298">
        <f t="shared" si="15"/>
        <v>0</v>
      </c>
      <c r="F71" s="96">
        <f t="shared" si="24"/>
        <v>43136700</v>
      </c>
      <c r="G71" s="297"/>
      <c r="H71" s="80"/>
      <c r="I71" s="298">
        <f t="shared" si="20"/>
        <v>0</v>
      </c>
      <c r="J71" s="97">
        <f t="shared" si="25"/>
        <v>0</v>
      </c>
      <c r="K71" s="11">
        <f t="shared" si="27"/>
        <v>0</v>
      </c>
      <c r="L71" s="11">
        <f t="shared" si="27"/>
        <v>43136700</v>
      </c>
      <c r="M71" s="145">
        <f t="shared" si="21"/>
        <v>0</v>
      </c>
      <c r="N71" s="98">
        <f t="shared" si="26"/>
        <v>43136700</v>
      </c>
    </row>
    <row r="72" spans="1:14" s="59" customFormat="1" ht="93" customHeight="1">
      <c r="A72" s="107"/>
      <c r="B72" s="113" t="s">
        <v>263</v>
      </c>
      <c r="C72" s="104">
        <f>C73+C100</f>
        <v>429323087.47000003</v>
      </c>
      <c r="D72" s="104">
        <f>D73+D100</f>
        <v>584846351.83000004</v>
      </c>
      <c r="E72" s="302">
        <f t="shared" si="15"/>
        <v>136.22522731691376</v>
      </c>
      <c r="F72" s="104">
        <f t="shared" si="24"/>
        <v>155523264.36000001</v>
      </c>
      <c r="G72" s="104">
        <f>G73+G100</f>
        <v>70222582.810000002</v>
      </c>
      <c r="H72" s="104">
        <f>H73+H100</f>
        <v>84961503.25</v>
      </c>
      <c r="I72" s="302">
        <f t="shared" si="20"/>
        <v>120.98886120420669</v>
      </c>
      <c r="J72" s="105">
        <f t="shared" si="25"/>
        <v>14738920.439999998</v>
      </c>
      <c r="K72" s="103">
        <f>K73+K100</f>
        <v>499545670.27999991</v>
      </c>
      <c r="L72" s="103">
        <f>L73+L100</f>
        <v>669807855.08000004</v>
      </c>
      <c r="M72" s="143">
        <f t="shared" si="21"/>
        <v>134.08340716967211</v>
      </c>
      <c r="N72" s="103">
        <f t="shared" si="26"/>
        <v>170262184.80000013</v>
      </c>
    </row>
    <row r="73" spans="1:14" s="2" customFormat="1" ht="21.6" customHeight="1">
      <c r="A73" s="83">
        <v>2000</v>
      </c>
      <c r="B73" s="114" t="s">
        <v>264</v>
      </c>
      <c r="C73" s="79">
        <f>C74+C78+C92+C95+C99</f>
        <v>429323087.47000003</v>
      </c>
      <c r="D73" s="79">
        <f>D74+D78+D92+D95+D99</f>
        <v>545999671.83000004</v>
      </c>
      <c r="E73" s="238">
        <f t="shared" si="15"/>
        <v>127.17687163007581</v>
      </c>
      <c r="F73" s="92">
        <f t="shared" si="24"/>
        <v>116676584.36000001</v>
      </c>
      <c r="G73" s="79">
        <f>G74+G78+G92+G95+G99</f>
        <v>52394646.240000002</v>
      </c>
      <c r="H73" s="79">
        <f>H74+H78+H92+H95+H99</f>
        <v>33249602.699999999</v>
      </c>
      <c r="I73" s="238">
        <f t="shared" si="20"/>
        <v>63.459924030589278</v>
      </c>
      <c r="J73" s="305">
        <f t="shared" si="25"/>
        <v>-19145043.540000003</v>
      </c>
      <c r="K73" s="79">
        <f>K74+K78+K92+K95+K99</f>
        <v>481717733.70999992</v>
      </c>
      <c r="L73" s="79">
        <f>L74+L78+L92+L95+L99</f>
        <v>579249274.53000009</v>
      </c>
      <c r="M73" s="144">
        <f t="shared" si="21"/>
        <v>120.24661622250248</v>
      </c>
      <c r="N73" s="93">
        <f t="shared" si="26"/>
        <v>97531540.820000172</v>
      </c>
    </row>
    <row r="74" spans="1:14" s="2" customFormat="1" ht="37.9" customHeight="1">
      <c r="A74" s="83">
        <v>2100</v>
      </c>
      <c r="B74" s="114" t="s">
        <v>265</v>
      </c>
      <c r="C74" s="115">
        <f>C75+C77</f>
        <v>189511201.33999997</v>
      </c>
      <c r="D74" s="115">
        <f>D75+D77</f>
        <v>258931312.44999999</v>
      </c>
      <c r="E74" s="238">
        <f t="shared" si="15"/>
        <v>136.63113875018615</v>
      </c>
      <c r="F74" s="92">
        <f t="shared" si="24"/>
        <v>69420111.110000014</v>
      </c>
      <c r="G74" s="115">
        <f>G75+G77</f>
        <v>3854485.7199999997</v>
      </c>
      <c r="H74" s="115">
        <f>H75+H77</f>
        <v>5986361.3099999996</v>
      </c>
      <c r="I74" s="238">
        <f t="shared" si="20"/>
        <v>155.30895026898685</v>
      </c>
      <c r="J74" s="305">
        <f t="shared" si="25"/>
        <v>2131875.59</v>
      </c>
      <c r="K74" s="115">
        <f>K75+K77</f>
        <v>193365687.05999997</v>
      </c>
      <c r="L74" s="115">
        <f>L75+L77</f>
        <v>264917673.75999999</v>
      </c>
      <c r="M74" s="144">
        <f t="shared" si="21"/>
        <v>137.00345588087609</v>
      </c>
      <c r="N74" s="93">
        <f t="shared" si="26"/>
        <v>71551986.700000018</v>
      </c>
    </row>
    <row r="75" spans="1:14" s="2" customFormat="1" ht="24.6" customHeight="1">
      <c r="A75" s="83">
        <v>2110</v>
      </c>
      <c r="B75" s="114" t="s">
        <v>266</v>
      </c>
      <c r="C75" s="115">
        <f>C76</f>
        <v>156030597.93999997</v>
      </c>
      <c r="D75" s="115">
        <f>D76</f>
        <v>213543579.57999998</v>
      </c>
      <c r="E75" s="238">
        <f t="shared" si="15"/>
        <v>136.86006616607088</v>
      </c>
      <c r="F75" s="92">
        <f t="shared" si="24"/>
        <v>57512981.640000015</v>
      </c>
      <c r="G75" s="115">
        <f>G76</f>
        <v>3179422.09</v>
      </c>
      <c r="H75" s="115">
        <f>H76</f>
        <v>4969650.5999999996</v>
      </c>
      <c r="I75" s="238">
        <f t="shared" si="20"/>
        <v>156.30672679889443</v>
      </c>
      <c r="J75" s="305">
        <f t="shared" si="25"/>
        <v>1790228.5099999998</v>
      </c>
      <c r="K75" s="115">
        <f>K76</f>
        <v>159210020.02999997</v>
      </c>
      <c r="L75" s="115">
        <f>L76</f>
        <v>218513230.17999998</v>
      </c>
      <c r="M75" s="144">
        <f t="shared" si="21"/>
        <v>137.24841573339762</v>
      </c>
      <c r="N75" s="93">
        <f t="shared" si="26"/>
        <v>59303210.150000006</v>
      </c>
    </row>
    <row r="76" spans="1:14" s="57" customFormat="1" ht="27" customHeight="1">
      <c r="A76" s="116">
        <v>2111</v>
      </c>
      <c r="B76" s="117" t="s">
        <v>267</v>
      </c>
      <c r="C76" s="233">
        <v>156030597.93999997</v>
      </c>
      <c r="D76" s="233">
        <v>213543579.57999998</v>
      </c>
      <c r="E76" s="298">
        <f t="shared" si="15"/>
        <v>136.86006616607088</v>
      </c>
      <c r="F76" s="96">
        <f t="shared" si="24"/>
        <v>57512981.640000015</v>
      </c>
      <c r="G76" s="233">
        <v>3179422.09</v>
      </c>
      <c r="H76" s="233">
        <v>4969650.5999999996</v>
      </c>
      <c r="I76" s="298">
        <f t="shared" si="20"/>
        <v>156.30672679889443</v>
      </c>
      <c r="J76" s="97">
        <f t="shared" si="25"/>
        <v>1790228.5099999998</v>
      </c>
      <c r="K76" s="11">
        <f>C76+G76</f>
        <v>159210020.02999997</v>
      </c>
      <c r="L76" s="11">
        <f>D76+H76</f>
        <v>218513230.17999998</v>
      </c>
      <c r="M76" s="145">
        <f t="shared" si="21"/>
        <v>137.24841573339762</v>
      </c>
      <c r="N76" s="98">
        <f t="shared" si="26"/>
        <v>59303210.150000006</v>
      </c>
    </row>
    <row r="77" spans="1:14" s="57" customFormat="1" ht="22.9" customHeight="1">
      <c r="A77" s="116">
        <v>2120</v>
      </c>
      <c r="B77" s="117" t="s">
        <v>268</v>
      </c>
      <c r="C77" s="233">
        <v>33480603.399999995</v>
      </c>
      <c r="D77" s="233">
        <v>45387732.869999997</v>
      </c>
      <c r="E77" s="298">
        <f t="shared" ref="E77:E127" si="28">IF(C77=0,0,D77/C77*100)</f>
        <v>135.56426187348822</v>
      </c>
      <c r="F77" s="96">
        <f t="shared" si="24"/>
        <v>11907129.470000003</v>
      </c>
      <c r="G77" s="233">
        <v>675063.62999999989</v>
      </c>
      <c r="H77" s="233">
        <v>1016710.7100000001</v>
      </c>
      <c r="I77" s="298">
        <f t="shared" si="20"/>
        <v>150.60961142285214</v>
      </c>
      <c r="J77" s="97">
        <f t="shared" si="25"/>
        <v>341647.08000000019</v>
      </c>
      <c r="K77" s="11">
        <f>C77+G77</f>
        <v>34155667.029999994</v>
      </c>
      <c r="L77" s="11">
        <f>D77+H77</f>
        <v>46404443.579999998</v>
      </c>
      <c r="M77" s="145">
        <f t="shared" si="21"/>
        <v>135.86162301922406</v>
      </c>
      <c r="N77" s="98">
        <f t="shared" si="26"/>
        <v>12248776.550000004</v>
      </c>
    </row>
    <row r="78" spans="1:14" s="2" customFormat="1" ht="27" customHeight="1">
      <c r="A78" s="83">
        <v>2200</v>
      </c>
      <c r="B78" s="114" t="s">
        <v>269</v>
      </c>
      <c r="C78" s="115">
        <f>SUM(C79:C83)+C84+C90</f>
        <v>81685060.129999995</v>
      </c>
      <c r="D78" s="115">
        <f>SUM(D79:D83)+D84+D90</f>
        <v>97177295.800000012</v>
      </c>
      <c r="E78" s="238">
        <f t="shared" si="28"/>
        <v>118.96581289815353</v>
      </c>
      <c r="F78" s="92">
        <f t="shared" si="24"/>
        <v>15492235.670000017</v>
      </c>
      <c r="G78" s="115">
        <f>SUM(G79:G83)+G84+G90</f>
        <v>48283594.370000005</v>
      </c>
      <c r="H78" s="115">
        <f>SUM(H79:H83)+H84+H90</f>
        <v>26846381.34</v>
      </c>
      <c r="I78" s="238">
        <f t="shared" si="20"/>
        <v>55.601455712419856</v>
      </c>
      <c r="J78" s="305">
        <f t="shared" si="25"/>
        <v>-21437213.030000005</v>
      </c>
      <c r="K78" s="115">
        <f>SUM(K79:K83)+K84+K90</f>
        <v>129968654.5</v>
      </c>
      <c r="L78" s="115">
        <f>SUM(L79:L83)+L84+L90</f>
        <v>124023677.14</v>
      </c>
      <c r="M78" s="144">
        <f t="shared" si="21"/>
        <v>95.425837573782076</v>
      </c>
      <c r="N78" s="93">
        <f t="shared" si="26"/>
        <v>-5944977.3599999994</v>
      </c>
    </row>
    <row r="79" spans="1:14" s="57" customFormat="1" ht="41.45" customHeight="1">
      <c r="A79" s="116">
        <v>2210</v>
      </c>
      <c r="B79" s="117" t="s">
        <v>270</v>
      </c>
      <c r="C79" s="233">
        <v>2941690.46</v>
      </c>
      <c r="D79" s="233">
        <v>4264799.4400000004</v>
      </c>
      <c r="E79" s="298">
        <f t="shared" si="28"/>
        <v>144.9778451537012</v>
      </c>
      <c r="F79" s="96">
        <f t="shared" si="24"/>
        <v>1323108.9800000004</v>
      </c>
      <c r="G79" s="233">
        <v>13815839.689999999</v>
      </c>
      <c r="H79" s="233">
        <v>7233180.6799999997</v>
      </c>
      <c r="I79" s="298">
        <f t="shared" si="20"/>
        <v>52.354260343911093</v>
      </c>
      <c r="J79" s="97">
        <f t="shared" si="25"/>
        <v>-6582659.0099999998</v>
      </c>
      <c r="K79" s="11">
        <f t="shared" ref="K79:L83" si="29">C79+G79</f>
        <v>16757530.149999999</v>
      </c>
      <c r="L79" s="11">
        <f t="shared" si="29"/>
        <v>11497980.120000001</v>
      </c>
      <c r="M79" s="145">
        <f t="shared" si="21"/>
        <v>68.61381132588923</v>
      </c>
      <c r="N79" s="98">
        <f t="shared" si="26"/>
        <v>-5259550.0299999975</v>
      </c>
    </row>
    <row r="80" spans="1:14" s="57" customFormat="1" ht="39.6" customHeight="1">
      <c r="A80" s="116">
        <v>2220</v>
      </c>
      <c r="B80" s="117" t="s">
        <v>271</v>
      </c>
      <c r="C80" s="233">
        <v>283421.59000000003</v>
      </c>
      <c r="D80" s="233">
        <v>315704.52999999997</v>
      </c>
      <c r="E80" s="298">
        <f t="shared" si="28"/>
        <v>111.39043077134664</v>
      </c>
      <c r="F80" s="96">
        <f t="shared" si="24"/>
        <v>32282.939999999944</v>
      </c>
      <c r="G80" s="233">
        <v>578505.94999999995</v>
      </c>
      <c r="H80" s="233">
        <v>1072320.27</v>
      </c>
      <c r="I80" s="298">
        <f t="shared" si="20"/>
        <v>185.36028367556116</v>
      </c>
      <c r="J80" s="97">
        <f t="shared" si="25"/>
        <v>493814.32000000007</v>
      </c>
      <c r="K80" s="11">
        <f t="shared" si="29"/>
        <v>861927.54</v>
      </c>
      <c r="L80" s="11">
        <f t="shared" si="29"/>
        <v>1388024.8</v>
      </c>
      <c r="M80" s="145">
        <f t="shared" si="21"/>
        <v>161.03729554806893</v>
      </c>
      <c r="N80" s="98">
        <f t="shared" si="26"/>
        <v>526097.26</v>
      </c>
    </row>
    <row r="81" spans="1:14" s="57" customFormat="1" ht="24.6" customHeight="1">
      <c r="A81" s="116">
        <v>2230</v>
      </c>
      <c r="B81" s="117" t="s">
        <v>272</v>
      </c>
      <c r="C81" s="233">
        <v>5692914.0599999996</v>
      </c>
      <c r="D81" s="233">
        <v>8645266.2799999993</v>
      </c>
      <c r="E81" s="298">
        <f t="shared" si="28"/>
        <v>151.86012275758821</v>
      </c>
      <c r="F81" s="96">
        <f t="shared" si="24"/>
        <v>2952352.2199999997</v>
      </c>
      <c r="G81" s="233">
        <v>7305666.7500000009</v>
      </c>
      <c r="H81" s="233">
        <v>5169307.4800000004</v>
      </c>
      <c r="I81" s="298">
        <f t="shared" si="20"/>
        <v>70.757504508400956</v>
      </c>
      <c r="J81" s="97">
        <f t="shared" si="25"/>
        <v>-2136359.2700000005</v>
      </c>
      <c r="K81" s="11">
        <f t="shared" si="29"/>
        <v>12998580.810000001</v>
      </c>
      <c r="L81" s="11">
        <f t="shared" si="29"/>
        <v>13814573.76</v>
      </c>
      <c r="M81" s="145">
        <f t="shared" si="21"/>
        <v>106.2775541570834</v>
      </c>
      <c r="N81" s="98">
        <f t="shared" si="26"/>
        <v>815992.94999999925</v>
      </c>
    </row>
    <row r="82" spans="1:14" s="57" customFormat="1" ht="24.6" customHeight="1">
      <c r="A82" s="116">
        <v>2240</v>
      </c>
      <c r="B82" s="117" t="s">
        <v>273</v>
      </c>
      <c r="C82" s="233">
        <v>5842415.6899999995</v>
      </c>
      <c r="D82" s="233">
        <v>6560033.2700000005</v>
      </c>
      <c r="E82" s="298">
        <f t="shared" si="28"/>
        <v>112.28289149689041</v>
      </c>
      <c r="F82" s="96">
        <f t="shared" si="24"/>
        <v>717617.58000000101</v>
      </c>
      <c r="G82" s="233">
        <v>18507420.669999998</v>
      </c>
      <c r="H82" s="233">
        <v>1809832.35</v>
      </c>
      <c r="I82" s="298">
        <f t="shared" si="20"/>
        <v>9.7789550595436943</v>
      </c>
      <c r="J82" s="97">
        <f t="shared" si="25"/>
        <v>-16697588.319999998</v>
      </c>
      <c r="K82" s="11">
        <f t="shared" si="29"/>
        <v>24349836.359999999</v>
      </c>
      <c r="L82" s="11">
        <f t="shared" si="29"/>
        <v>8369865.620000001</v>
      </c>
      <c r="M82" s="145">
        <f t="shared" si="21"/>
        <v>34.373395764373022</v>
      </c>
      <c r="N82" s="98">
        <f t="shared" si="26"/>
        <v>-15979970.739999998</v>
      </c>
    </row>
    <row r="83" spans="1:14" s="57" customFormat="1" ht="25.9" customHeight="1">
      <c r="A83" s="116">
        <v>2250</v>
      </c>
      <c r="B83" s="117" t="s">
        <v>274</v>
      </c>
      <c r="C83" s="233">
        <v>312753.56999999995</v>
      </c>
      <c r="D83" s="233">
        <v>158940.71999999997</v>
      </c>
      <c r="E83" s="298">
        <f t="shared" si="28"/>
        <v>50.819793999473774</v>
      </c>
      <c r="F83" s="96">
        <f t="shared" si="24"/>
        <v>-153812.84999999998</v>
      </c>
      <c r="G83" s="233">
        <v>153184.84</v>
      </c>
      <c r="H83" s="233">
        <v>181161.74</v>
      </c>
      <c r="I83" s="298">
        <f t="shared" si="20"/>
        <v>118.26349134809946</v>
      </c>
      <c r="J83" s="97">
        <f t="shared" si="25"/>
        <v>27976.899999999994</v>
      </c>
      <c r="K83" s="11">
        <f t="shared" si="29"/>
        <v>465938.40999999992</v>
      </c>
      <c r="L83" s="11">
        <f t="shared" si="29"/>
        <v>340102.45999999996</v>
      </c>
      <c r="M83" s="145">
        <f t="shared" si="21"/>
        <v>72.993007809766112</v>
      </c>
      <c r="N83" s="98">
        <f t="shared" si="26"/>
        <v>-125835.94999999995</v>
      </c>
    </row>
    <row r="84" spans="1:14" s="2" customFormat="1" ht="37.9" customHeight="1">
      <c r="A84" s="83">
        <v>2270</v>
      </c>
      <c r="B84" s="114" t="s">
        <v>27</v>
      </c>
      <c r="C84" s="115">
        <f>SUM(C85:C89)</f>
        <v>27056343.670000006</v>
      </c>
      <c r="D84" s="115">
        <f>SUM(D85:D89)</f>
        <v>30562759.100000005</v>
      </c>
      <c r="E84" s="238">
        <f t="shared" si="28"/>
        <v>112.95967952198916</v>
      </c>
      <c r="F84" s="92">
        <f t="shared" si="24"/>
        <v>3506415.4299999997</v>
      </c>
      <c r="G84" s="115">
        <f>SUM(G85:G89)</f>
        <v>2171591.15</v>
      </c>
      <c r="H84" s="115">
        <f>SUM(H85:H89)</f>
        <v>4133981.5900000008</v>
      </c>
      <c r="I84" s="238">
        <f t="shared" ref="I84:I127" si="30">IF(G84=0,0,H84/G84*100)</f>
        <v>190.3664780545823</v>
      </c>
      <c r="J84" s="305">
        <f t="shared" si="25"/>
        <v>1962390.4400000009</v>
      </c>
      <c r="K84" s="115">
        <f>SUM(K85:K89)</f>
        <v>29227934.820000004</v>
      </c>
      <c r="L84" s="115">
        <f>SUM(L85:L89)</f>
        <v>34696740.690000005</v>
      </c>
      <c r="M84" s="144">
        <f t="shared" si="21"/>
        <v>118.71088704583337</v>
      </c>
      <c r="N84" s="93">
        <f t="shared" si="26"/>
        <v>5468805.870000001</v>
      </c>
    </row>
    <row r="85" spans="1:14" s="57" customFormat="1" ht="24.6" customHeight="1">
      <c r="A85" s="116">
        <v>2271</v>
      </c>
      <c r="B85" s="117" t="s">
        <v>28</v>
      </c>
      <c r="C85" s="233">
        <v>769949.05999999994</v>
      </c>
      <c r="D85" s="233">
        <v>509179.86</v>
      </c>
      <c r="E85" s="298">
        <f t="shared" si="28"/>
        <v>66.131629539232122</v>
      </c>
      <c r="F85" s="96">
        <f t="shared" si="24"/>
        <v>-260769.19999999995</v>
      </c>
      <c r="G85" s="233"/>
      <c r="H85" s="233">
        <v>229179.32</v>
      </c>
      <c r="I85" s="298">
        <f>IF(G86=0,0,H85/G86*100)</f>
        <v>298.23749420420984</v>
      </c>
      <c r="J85" s="97">
        <f t="shared" si="25"/>
        <v>229179.32</v>
      </c>
      <c r="K85" s="11">
        <f>C85+G85</f>
        <v>769949.05999999994</v>
      </c>
      <c r="L85" s="11">
        <f>D85+H85</f>
        <v>738359.17999999993</v>
      </c>
      <c r="M85" s="145">
        <f t="shared" si="21"/>
        <v>95.897146754098245</v>
      </c>
      <c r="N85" s="98">
        <f t="shared" si="26"/>
        <v>-31589.880000000005</v>
      </c>
    </row>
    <row r="86" spans="1:14" s="57" customFormat="1" ht="38.450000000000003" customHeight="1">
      <c r="A86" s="116">
        <v>2272</v>
      </c>
      <c r="B86" s="117" t="s">
        <v>29</v>
      </c>
      <c r="C86" s="233">
        <v>784671.85</v>
      </c>
      <c r="D86" s="233">
        <v>937262.57999999973</v>
      </c>
      <c r="E86" s="298">
        <f t="shared" si="28"/>
        <v>119.44643866095103</v>
      </c>
      <c r="F86" s="96">
        <f t="shared" si="24"/>
        <v>152590.72999999975</v>
      </c>
      <c r="G86" s="233">
        <v>76844.570000000007</v>
      </c>
      <c r="H86" s="233">
        <v>304385.61</v>
      </c>
      <c r="I86" s="298">
        <f t="shared" si="30"/>
        <v>396.10555436773211</v>
      </c>
      <c r="J86" s="97">
        <f t="shared" si="25"/>
        <v>227541.03999999998</v>
      </c>
      <c r="K86" s="11">
        <f>C86+G86</f>
        <v>861516.41999999993</v>
      </c>
      <c r="L86" s="11">
        <f t="shared" ref="L86:L127" si="31">D86+H86</f>
        <v>1241648.1899999997</v>
      </c>
      <c r="M86" s="145">
        <f t="shared" ref="M86:M127" si="32">IF(K86=0,0,L86/K86*100)</f>
        <v>144.12356644345789</v>
      </c>
      <c r="N86" s="98">
        <f t="shared" si="26"/>
        <v>380131.76999999979</v>
      </c>
    </row>
    <row r="87" spans="1:14" s="57" customFormat="1" ht="24" customHeight="1">
      <c r="A87" s="116">
        <v>2273</v>
      </c>
      <c r="B87" s="117" t="s">
        <v>30</v>
      </c>
      <c r="C87" s="233">
        <v>13578866.680000002</v>
      </c>
      <c r="D87" s="233">
        <v>17713805.170000002</v>
      </c>
      <c r="E87" s="298">
        <f t="shared" si="28"/>
        <v>130.45127835366597</v>
      </c>
      <c r="F87" s="96">
        <f t="shared" si="24"/>
        <v>4134938.49</v>
      </c>
      <c r="G87" s="233">
        <v>1296616.1500000001</v>
      </c>
      <c r="H87" s="233">
        <v>2918780.6200000006</v>
      </c>
      <c r="I87" s="298">
        <f t="shared" si="30"/>
        <v>225.10753240270839</v>
      </c>
      <c r="J87" s="97">
        <f t="shared" si="25"/>
        <v>1622164.4700000004</v>
      </c>
      <c r="K87" s="11">
        <f t="shared" ref="K87:K127" si="33">C87+G87</f>
        <v>14875482.830000002</v>
      </c>
      <c r="L87" s="11">
        <f t="shared" si="31"/>
        <v>20632585.790000003</v>
      </c>
      <c r="M87" s="145">
        <f t="shared" si="32"/>
        <v>138.70195694347086</v>
      </c>
      <c r="N87" s="98">
        <f t="shared" si="26"/>
        <v>5757102.9600000009</v>
      </c>
    </row>
    <row r="88" spans="1:14" s="57" customFormat="1" ht="24" customHeight="1">
      <c r="A88" s="116">
        <v>2274</v>
      </c>
      <c r="B88" s="117" t="s">
        <v>31</v>
      </c>
      <c r="C88" s="233">
        <v>11326600.660000002</v>
      </c>
      <c r="D88" s="233">
        <v>11072531.260000002</v>
      </c>
      <c r="E88" s="298">
        <f t="shared" si="28"/>
        <v>97.756878629108485</v>
      </c>
      <c r="F88" s="96">
        <f t="shared" si="24"/>
        <v>-254069.40000000037</v>
      </c>
      <c r="G88" s="233">
        <v>760360.87999999989</v>
      </c>
      <c r="H88" s="233">
        <v>587938.2699999999</v>
      </c>
      <c r="I88" s="298">
        <f t="shared" si="30"/>
        <v>77.323582191656143</v>
      </c>
      <c r="J88" s="97">
        <f t="shared" si="25"/>
        <v>-172422.61</v>
      </c>
      <c r="K88" s="11">
        <f t="shared" si="33"/>
        <v>12086961.540000003</v>
      </c>
      <c r="L88" s="11">
        <f t="shared" si="31"/>
        <v>11660469.530000001</v>
      </c>
      <c r="M88" s="145">
        <f t="shared" si="32"/>
        <v>96.471470446988775</v>
      </c>
      <c r="N88" s="98">
        <f t="shared" si="26"/>
        <v>-426492.01000000164</v>
      </c>
    </row>
    <row r="89" spans="1:14" s="57" customFormat="1" ht="31.9" customHeight="1">
      <c r="A89" s="116">
        <v>2275</v>
      </c>
      <c r="B89" s="117" t="s">
        <v>138</v>
      </c>
      <c r="C89" s="233">
        <v>596255.42000000004</v>
      </c>
      <c r="D89" s="233">
        <v>329980.22999999986</v>
      </c>
      <c r="E89" s="298">
        <f t="shared" si="28"/>
        <v>55.342093158666771</v>
      </c>
      <c r="F89" s="96">
        <f t="shared" si="24"/>
        <v>-266275.19000000018</v>
      </c>
      <c r="G89" s="233">
        <v>37769.549999999996</v>
      </c>
      <c r="H89" s="233">
        <v>93697.77</v>
      </c>
      <c r="I89" s="298">
        <f t="shared" si="30"/>
        <v>248.07753865216827</v>
      </c>
      <c r="J89" s="97">
        <f t="shared" si="25"/>
        <v>55928.220000000008</v>
      </c>
      <c r="K89" s="11">
        <f t="shared" si="33"/>
        <v>634024.97000000009</v>
      </c>
      <c r="L89" s="11">
        <f t="shared" si="31"/>
        <v>423677.99999999988</v>
      </c>
      <c r="M89" s="145">
        <f t="shared" si="32"/>
        <v>66.823551129224427</v>
      </c>
      <c r="N89" s="98">
        <f t="shared" si="26"/>
        <v>-210346.9700000002</v>
      </c>
    </row>
    <row r="90" spans="1:14" s="2" customFormat="1" ht="52.15" customHeight="1">
      <c r="A90" s="83">
        <v>2280</v>
      </c>
      <c r="B90" s="114" t="s">
        <v>139</v>
      </c>
      <c r="C90" s="118">
        <f>C91</f>
        <v>39555521.089999989</v>
      </c>
      <c r="D90" s="118">
        <f>D91</f>
        <v>46669792.460000001</v>
      </c>
      <c r="E90" s="238">
        <f t="shared" si="28"/>
        <v>117.98553317958581</v>
      </c>
      <c r="F90" s="92">
        <f t="shared" si="24"/>
        <v>7114271.3700000122</v>
      </c>
      <c r="G90" s="118">
        <f>G91</f>
        <v>5751385.3200000003</v>
      </c>
      <c r="H90" s="118">
        <f>H91</f>
        <v>7246597.2300000004</v>
      </c>
      <c r="I90" s="238">
        <f t="shared" si="30"/>
        <v>125.99742195676779</v>
      </c>
      <c r="J90" s="305">
        <f t="shared" si="25"/>
        <v>1495211.9100000001</v>
      </c>
      <c r="K90" s="118">
        <f>K91</f>
        <v>45306906.409999989</v>
      </c>
      <c r="L90" s="118">
        <f>L91</f>
        <v>53916389.689999998</v>
      </c>
      <c r="M90" s="144">
        <f t="shared" si="32"/>
        <v>119.00258473198195</v>
      </c>
      <c r="N90" s="93">
        <f t="shared" si="26"/>
        <v>8609483.2800000086</v>
      </c>
    </row>
    <row r="91" spans="1:14" s="57" customFormat="1" ht="58.15" customHeight="1">
      <c r="A91" s="116">
        <v>2282</v>
      </c>
      <c r="B91" s="117" t="s">
        <v>140</v>
      </c>
      <c r="C91" s="233">
        <v>39555521.089999989</v>
      </c>
      <c r="D91" s="233">
        <v>46669792.460000001</v>
      </c>
      <c r="E91" s="298">
        <f t="shared" si="28"/>
        <v>117.98553317958581</v>
      </c>
      <c r="F91" s="96">
        <f t="shared" si="24"/>
        <v>7114271.3700000122</v>
      </c>
      <c r="G91" s="233">
        <v>5751385.3200000003</v>
      </c>
      <c r="H91" s="233">
        <v>7246597.2300000004</v>
      </c>
      <c r="I91" s="298">
        <f t="shared" si="30"/>
        <v>125.99742195676779</v>
      </c>
      <c r="J91" s="97">
        <f t="shared" si="25"/>
        <v>1495211.9100000001</v>
      </c>
      <c r="K91" s="11">
        <f t="shared" si="33"/>
        <v>45306906.409999989</v>
      </c>
      <c r="L91" s="11">
        <f t="shared" si="31"/>
        <v>53916389.689999998</v>
      </c>
      <c r="M91" s="145">
        <f t="shared" si="32"/>
        <v>119.00258473198195</v>
      </c>
      <c r="N91" s="98">
        <f t="shared" si="26"/>
        <v>8609483.2800000086</v>
      </c>
    </row>
    <row r="92" spans="1:14" s="2" customFormat="1" ht="27" customHeight="1">
      <c r="A92" s="83">
        <v>2600</v>
      </c>
      <c r="B92" s="114" t="s">
        <v>141</v>
      </c>
      <c r="C92" s="91">
        <f>SUM(C93:C94)</f>
        <v>125973742.56</v>
      </c>
      <c r="D92" s="91">
        <f>SUM(D93:D94)</f>
        <v>152406245.36000001</v>
      </c>
      <c r="E92" s="238">
        <f t="shared" si="28"/>
        <v>120.98254942883075</v>
      </c>
      <c r="F92" s="92">
        <f t="shared" si="24"/>
        <v>26432502.800000012</v>
      </c>
      <c r="G92" s="91">
        <f>SUM(G93:G94)</f>
        <v>0</v>
      </c>
      <c r="H92" s="91">
        <f>SUM(H93:H94)</f>
        <v>0</v>
      </c>
      <c r="I92" s="238">
        <f t="shared" si="30"/>
        <v>0</v>
      </c>
      <c r="J92" s="305">
        <f t="shared" si="25"/>
        <v>0</v>
      </c>
      <c r="K92" s="91">
        <f>SUM(K93:K94)</f>
        <v>125973742.56</v>
      </c>
      <c r="L92" s="91">
        <f>SUM(L93:L94)</f>
        <v>152406245.36000001</v>
      </c>
      <c r="M92" s="144">
        <f t="shared" si="32"/>
        <v>120.98254942883075</v>
      </c>
      <c r="N92" s="93">
        <f t="shared" si="26"/>
        <v>26432502.800000012</v>
      </c>
    </row>
    <row r="93" spans="1:14" s="57" customFormat="1" ht="65.45" customHeight="1">
      <c r="A93" s="116">
        <v>2610</v>
      </c>
      <c r="B93" s="117" t="s">
        <v>142</v>
      </c>
      <c r="C93" s="233">
        <v>81494242.560000002</v>
      </c>
      <c r="D93" s="233">
        <v>108484745.36</v>
      </c>
      <c r="E93" s="298">
        <f t="shared" si="28"/>
        <v>133.11952102644341</v>
      </c>
      <c r="F93" s="96">
        <f t="shared" si="24"/>
        <v>26990502.799999997</v>
      </c>
      <c r="G93" s="123"/>
      <c r="H93" s="233"/>
      <c r="I93" s="298">
        <f t="shared" si="30"/>
        <v>0</v>
      </c>
      <c r="J93" s="97">
        <f t="shared" si="25"/>
        <v>0</v>
      </c>
      <c r="K93" s="11">
        <f t="shared" si="33"/>
        <v>81494242.560000002</v>
      </c>
      <c r="L93" s="11">
        <f t="shared" si="31"/>
        <v>108484745.36</v>
      </c>
      <c r="M93" s="145">
        <f t="shared" si="32"/>
        <v>133.11952102644341</v>
      </c>
      <c r="N93" s="98">
        <f t="shared" si="26"/>
        <v>26990502.799999997</v>
      </c>
    </row>
    <row r="94" spans="1:14" ht="43.9" customHeight="1">
      <c r="A94" s="116">
        <v>2620</v>
      </c>
      <c r="B94" s="117" t="s">
        <v>143</v>
      </c>
      <c r="C94" s="233">
        <v>44479500</v>
      </c>
      <c r="D94" s="233">
        <v>43921500</v>
      </c>
      <c r="E94" s="298">
        <f t="shared" si="28"/>
        <v>98.745489495160683</v>
      </c>
      <c r="F94" s="96">
        <f t="shared" si="24"/>
        <v>-558000</v>
      </c>
      <c r="G94" s="123"/>
      <c r="H94" s="233"/>
      <c r="I94" s="298">
        <f t="shared" si="30"/>
        <v>0</v>
      </c>
      <c r="J94" s="97">
        <f t="shared" si="25"/>
        <v>0</v>
      </c>
      <c r="K94" s="11">
        <f t="shared" si="33"/>
        <v>44479500</v>
      </c>
      <c r="L94" s="11">
        <f t="shared" si="31"/>
        <v>43921500</v>
      </c>
      <c r="M94" s="145">
        <f t="shared" si="32"/>
        <v>98.745489495160683</v>
      </c>
      <c r="N94" s="98">
        <f t="shared" si="26"/>
        <v>-558000</v>
      </c>
    </row>
    <row r="95" spans="1:14" s="2" customFormat="1" ht="25.9" customHeight="1">
      <c r="A95" s="83">
        <v>2700</v>
      </c>
      <c r="B95" s="114" t="s">
        <v>144</v>
      </c>
      <c r="C95" s="91">
        <f>SUM(C96:C98)</f>
        <v>32043336.090000004</v>
      </c>
      <c r="D95" s="91">
        <f>SUM(D96:D98)</f>
        <v>37088340.440000005</v>
      </c>
      <c r="E95" s="238">
        <f t="shared" si="28"/>
        <v>115.74431680843129</v>
      </c>
      <c r="F95" s="92">
        <f t="shared" si="24"/>
        <v>5045004.3500000015</v>
      </c>
      <c r="G95" s="91">
        <f>SUM(G96:G98)</f>
        <v>112425</v>
      </c>
      <c r="H95" s="91">
        <f>SUM(H96:H98)</f>
        <v>355300</v>
      </c>
      <c r="I95" s="238">
        <f t="shared" si="30"/>
        <v>316.03291082944185</v>
      </c>
      <c r="J95" s="305">
        <f t="shared" si="25"/>
        <v>242875</v>
      </c>
      <c r="K95" s="91">
        <f>SUM(K96:K98)</f>
        <v>32155761.090000004</v>
      </c>
      <c r="L95" s="91">
        <f>SUM(L96:L98)</f>
        <v>37443640.440000005</v>
      </c>
      <c r="M95" s="144">
        <f t="shared" si="32"/>
        <v>116.44457842313196</v>
      </c>
      <c r="N95" s="93">
        <f t="shared" si="26"/>
        <v>5287879.3500000015</v>
      </c>
    </row>
    <row r="96" spans="1:14" s="57" customFormat="1" ht="28.9" customHeight="1">
      <c r="A96" s="116">
        <v>2710</v>
      </c>
      <c r="B96" s="117" t="s">
        <v>145</v>
      </c>
      <c r="C96" s="233">
        <v>397963.23</v>
      </c>
      <c r="D96" s="233">
        <v>515779.70999999996</v>
      </c>
      <c r="E96" s="298">
        <f t="shared" si="28"/>
        <v>129.60486575606495</v>
      </c>
      <c r="F96" s="96">
        <f t="shared" si="24"/>
        <v>117816.47999999998</v>
      </c>
      <c r="G96" s="45"/>
      <c r="H96" s="45"/>
      <c r="I96" s="298">
        <f t="shared" si="30"/>
        <v>0</v>
      </c>
      <c r="J96" s="97">
        <f t="shared" si="25"/>
        <v>0</v>
      </c>
      <c r="K96" s="11">
        <f t="shared" si="33"/>
        <v>397963.23</v>
      </c>
      <c r="L96" s="11">
        <f t="shared" si="31"/>
        <v>515779.70999999996</v>
      </c>
      <c r="M96" s="145">
        <f t="shared" si="32"/>
        <v>129.60486575606495</v>
      </c>
      <c r="N96" s="98">
        <f t="shared" si="26"/>
        <v>117816.47999999998</v>
      </c>
    </row>
    <row r="97" spans="1:14" s="57" customFormat="1" ht="27" customHeight="1">
      <c r="A97" s="116">
        <v>2720</v>
      </c>
      <c r="B97" s="117" t="s">
        <v>262</v>
      </c>
      <c r="C97" s="233">
        <v>15485474.560000001</v>
      </c>
      <c r="D97" s="233">
        <v>16036119.32</v>
      </c>
      <c r="E97" s="298">
        <f t="shared" si="28"/>
        <v>103.55587914252465</v>
      </c>
      <c r="F97" s="96">
        <f t="shared" si="24"/>
        <v>550644.75999999978</v>
      </c>
      <c r="G97" s="233">
        <v>112425</v>
      </c>
      <c r="H97" s="233">
        <v>355300</v>
      </c>
      <c r="I97" s="298">
        <f t="shared" si="30"/>
        <v>316.03291082944185</v>
      </c>
      <c r="J97" s="97">
        <f t="shared" si="25"/>
        <v>242875</v>
      </c>
      <c r="K97" s="11">
        <f t="shared" si="33"/>
        <v>15597899.560000001</v>
      </c>
      <c r="L97" s="11">
        <f t="shared" si="31"/>
        <v>16391419.32</v>
      </c>
      <c r="M97" s="145">
        <f t="shared" si="32"/>
        <v>105.08735010728584</v>
      </c>
      <c r="N97" s="98">
        <f t="shared" si="26"/>
        <v>793519.75999999978</v>
      </c>
    </row>
    <row r="98" spans="1:14" s="57" customFormat="1" ht="21" customHeight="1">
      <c r="A98" s="116">
        <v>2730</v>
      </c>
      <c r="B98" s="117" t="s">
        <v>146</v>
      </c>
      <c r="C98" s="233">
        <v>16159898.300000001</v>
      </c>
      <c r="D98" s="233">
        <v>20536441.410000004</v>
      </c>
      <c r="E98" s="298">
        <f t="shared" si="28"/>
        <v>127.08273919025841</v>
      </c>
      <c r="F98" s="96">
        <f t="shared" si="24"/>
        <v>4376543.1100000031</v>
      </c>
      <c r="G98" s="303"/>
      <c r="H98" s="233">
        <v>0</v>
      </c>
      <c r="I98" s="298">
        <f t="shared" si="30"/>
        <v>0</v>
      </c>
      <c r="J98" s="97">
        <f t="shared" si="25"/>
        <v>0</v>
      </c>
      <c r="K98" s="11">
        <f t="shared" si="33"/>
        <v>16159898.300000001</v>
      </c>
      <c r="L98" s="11">
        <f t="shared" si="31"/>
        <v>20536441.410000004</v>
      </c>
      <c r="M98" s="145">
        <f t="shared" si="32"/>
        <v>127.08273919025841</v>
      </c>
      <c r="N98" s="98">
        <f t="shared" si="26"/>
        <v>4376543.1100000031</v>
      </c>
    </row>
    <row r="99" spans="1:14" s="2" customFormat="1" ht="19.899999999999999" customHeight="1">
      <c r="A99" s="83">
        <v>2800</v>
      </c>
      <c r="B99" s="114" t="s">
        <v>147</v>
      </c>
      <c r="C99" s="234">
        <v>109747.34999999999</v>
      </c>
      <c r="D99" s="234">
        <v>396477.78</v>
      </c>
      <c r="E99" s="238">
        <f t="shared" si="28"/>
        <v>361.26410341570897</v>
      </c>
      <c r="F99" s="92">
        <f t="shared" si="24"/>
        <v>286730.43000000005</v>
      </c>
      <c r="G99" s="234">
        <v>144141.15</v>
      </c>
      <c r="H99" s="234">
        <v>61560.05</v>
      </c>
      <c r="I99" s="238">
        <f t="shared" si="30"/>
        <v>42.708171816306454</v>
      </c>
      <c r="J99" s="305">
        <f t="shared" si="25"/>
        <v>-82581.099999999991</v>
      </c>
      <c r="K99" s="9">
        <f t="shared" si="33"/>
        <v>253888.5</v>
      </c>
      <c r="L99" s="9">
        <f t="shared" si="31"/>
        <v>458037.83</v>
      </c>
      <c r="M99" s="144">
        <f t="shared" si="32"/>
        <v>180.40904964187035</v>
      </c>
      <c r="N99" s="93">
        <f t="shared" si="26"/>
        <v>204149.33000000002</v>
      </c>
    </row>
    <row r="100" spans="1:14" s="2" customFormat="1" ht="25.9" customHeight="1">
      <c r="A100" s="119" t="s">
        <v>306</v>
      </c>
      <c r="B100" s="114" t="s">
        <v>148</v>
      </c>
      <c r="C100" s="91">
        <f>C101+C110</f>
        <v>0</v>
      </c>
      <c r="D100" s="91">
        <f>D101+D110</f>
        <v>38846680</v>
      </c>
      <c r="E100" s="238">
        <f t="shared" si="28"/>
        <v>0</v>
      </c>
      <c r="F100" s="92">
        <f t="shared" si="24"/>
        <v>38846680</v>
      </c>
      <c r="G100" s="91">
        <f>G101+G110</f>
        <v>17827936.57</v>
      </c>
      <c r="H100" s="91">
        <f>H101+H110</f>
        <v>51711900.549999997</v>
      </c>
      <c r="I100" s="238">
        <f t="shared" si="30"/>
        <v>290.06105303862427</v>
      </c>
      <c r="J100" s="305">
        <f t="shared" si="25"/>
        <v>33883963.979999997</v>
      </c>
      <c r="K100" s="91">
        <f>K101+K110</f>
        <v>17827936.57</v>
      </c>
      <c r="L100" s="91">
        <f>L101+L110</f>
        <v>90558580.549999997</v>
      </c>
      <c r="M100" s="144">
        <f t="shared" si="32"/>
        <v>507.95884422422529</v>
      </c>
      <c r="N100" s="93">
        <f t="shared" si="26"/>
        <v>72730643.979999989</v>
      </c>
    </row>
    <row r="101" spans="1:14" s="2" customFormat="1" ht="21.6" customHeight="1">
      <c r="A101" s="119" t="s">
        <v>149</v>
      </c>
      <c r="B101" s="114" t="s">
        <v>150</v>
      </c>
      <c r="C101" s="91">
        <f>C102+C103+C105+C107+C109</f>
        <v>0</v>
      </c>
      <c r="D101" s="91">
        <f>D102+D103+D105+D107+D109</f>
        <v>459980</v>
      </c>
      <c r="E101" s="238">
        <f t="shared" si="28"/>
        <v>0</v>
      </c>
      <c r="F101" s="91">
        <f>F102+F103+F105+F107</f>
        <v>459980</v>
      </c>
      <c r="G101" s="91">
        <f>G102+G103+G105+G107+G109</f>
        <v>17723839.57</v>
      </c>
      <c r="H101" s="91">
        <f>H102+H103+H105+H107+H109</f>
        <v>50998894.649999999</v>
      </c>
      <c r="I101" s="91">
        <f>I102+I103+I105+I107+I109</f>
        <v>39528.923298595975</v>
      </c>
      <c r="J101" s="91">
        <f>J102+J103+J105+J107</f>
        <v>33275055.079999998</v>
      </c>
      <c r="K101" s="91">
        <f>K102+K103+K105+K107+K109</f>
        <v>17723839.57</v>
      </c>
      <c r="L101" s="91">
        <f>L102+L103+L105+L107+L109</f>
        <v>51458874.649999999</v>
      </c>
      <c r="M101" s="144">
        <f t="shared" si="32"/>
        <v>290.33705956750543</v>
      </c>
      <c r="N101" s="93">
        <f t="shared" si="26"/>
        <v>33735035.079999998</v>
      </c>
    </row>
    <row r="102" spans="1:14" ht="40.9" customHeight="1">
      <c r="A102" s="120" t="s">
        <v>151</v>
      </c>
      <c r="B102" s="117" t="s">
        <v>152</v>
      </c>
      <c r="C102" s="80"/>
      <c r="D102" s="233">
        <v>459980</v>
      </c>
      <c r="E102" s="298">
        <f t="shared" si="28"/>
        <v>0</v>
      </c>
      <c r="F102" s="92">
        <f t="shared" si="24"/>
        <v>459980</v>
      </c>
      <c r="G102" s="233">
        <v>6939566.1600000011</v>
      </c>
      <c r="H102" s="285">
        <v>10231258.050000001</v>
      </c>
      <c r="I102" s="298">
        <f t="shared" si="30"/>
        <v>147.43368409647096</v>
      </c>
      <c r="J102" s="97">
        <f t="shared" si="25"/>
        <v>3291691.8899999997</v>
      </c>
      <c r="K102" s="11">
        <f t="shared" si="33"/>
        <v>6939566.1600000011</v>
      </c>
      <c r="L102" s="11">
        <f t="shared" si="31"/>
        <v>10691238.050000001</v>
      </c>
      <c r="M102" s="145">
        <f t="shared" si="32"/>
        <v>154.06205234593511</v>
      </c>
      <c r="N102" s="98">
        <f t="shared" si="26"/>
        <v>3751671.8899999997</v>
      </c>
    </row>
    <row r="103" spans="1:14" s="2" customFormat="1" ht="37.9" customHeight="1">
      <c r="A103" s="119" t="s">
        <v>153</v>
      </c>
      <c r="B103" s="114" t="s">
        <v>154</v>
      </c>
      <c r="C103" s="91">
        <f>C104</f>
        <v>0</v>
      </c>
      <c r="D103" s="91">
        <f>D104</f>
        <v>0</v>
      </c>
      <c r="E103" s="238">
        <f t="shared" si="28"/>
        <v>0</v>
      </c>
      <c r="F103" s="92">
        <f t="shared" si="24"/>
        <v>0</v>
      </c>
      <c r="G103" s="91">
        <f>G104</f>
        <v>99200</v>
      </c>
      <c r="H103" s="91">
        <f>H104</f>
        <v>39000000</v>
      </c>
      <c r="I103" s="238">
        <f t="shared" si="30"/>
        <v>39314.516129032258</v>
      </c>
      <c r="J103" s="305">
        <f t="shared" si="25"/>
        <v>38900800</v>
      </c>
      <c r="K103" s="91">
        <f>K104</f>
        <v>99200</v>
      </c>
      <c r="L103" s="91">
        <f>L104</f>
        <v>39000000</v>
      </c>
      <c r="M103" s="144">
        <f t="shared" si="32"/>
        <v>39314.516129032258</v>
      </c>
      <c r="N103" s="93">
        <f t="shared" si="26"/>
        <v>38900800</v>
      </c>
    </row>
    <row r="104" spans="1:14" ht="41.45" customHeight="1">
      <c r="A104" s="120" t="s">
        <v>155</v>
      </c>
      <c r="B104" s="117" t="s">
        <v>156</v>
      </c>
      <c r="C104" s="80"/>
      <c r="D104" s="80"/>
      <c r="E104" s="298">
        <f t="shared" si="28"/>
        <v>0</v>
      </c>
      <c r="F104" s="92">
        <f t="shared" si="24"/>
        <v>0</v>
      </c>
      <c r="G104" s="233">
        <v>99200</v>
      </c>
      <c r="H104" s="233">
        <v>39000000</v>
      </c>
      <c r="I104" s="298">
        <f t="shared" si="30"/>
        <v>39314.516129032258</v>
      </c>
      <c r="J104" s="97">
        <f t="shared" si="25"/>
        <v>38900800</v>
      </c>
      <c r="K104" s="11">
        <f t="shared" si="33"/>
        <v>99200</v>
      </c>
      <c r="L104" s="11">
        <f t="shared" si="31"/>
        <v>39000000</v>
      </c>
      <c r="M104" s="145">
        <f t="shared" si="32"/>
        <v>39314.516129032258</v>
      </c>
      <c r="N104" s="98">
        <f t="shared" si="26"/>
        <v>38900800</v>
      </c>
    </row>
    <row r="105" spans="1:14" s="2" customFormat="1" ht="27.6" customHeight="1">
      <c r="A105" s="119" t="s">
        <v>157</v>
      </c>
      <c r="B105" s="114" t="s">
        <v>158</v>
      </c>
      <c r="C105" s="91">
        <f>C106</f>
        <v>0</v>
      </c>
      <c r="D105" s="91">
        <f>D106</f>
        <v>0</v>
      </c>
      <c r="E105" s="238">
        <f t="shared" si="28"/>
        <v>0</v>
      </c>
      <c r="F105" s="91">
        <f>F106</f>
        <v>0</v>
      </c>
      <c r="G105" s="91">
        <f>G106</f>
        <v>2639308.06</v>
      </c>
      <c r="H105" s="91">
        <f>H106</f>
        <v>1767636.6</v>
      </c>
      <c r="I105" s="238">
        <f t="shared" si="30"/>
        <v>66.973485467247812</v>
      </c>
      <c r="J105" s="91">
        <f>J106</f>
        <v>-871671.46</v>
      </c>
      <c r="K105" s="91">
        <f>K106</f>
        <v>2639308.06</v>
      </c>
      <c r="L105" s="91">
        <f>L106</f>
        <v>1767636.6</v>
      </c>
      <c r="M105" s="144">
        <f t="shared" si="32"/>
        <v>66.973485467247812</v>
      </c>
      <c r="N105" s="91">
        <f>N106</f>
        <v>-871671.46</v>
      </c>
    </row>
    <row r="106" spans="1:14" s="57" customFormat="1" ht="21.6" customHeight="1">
      <c r="A106" s="120" t="s">
        <v>159</v>
      </c>
      <c r="B106" s="117" t="s">
        <v>160</v>
      </c>
      <c r="C106" s="80"/>
      <c r="D106" s="80"/>
      <c r="E106" s="298">
        <f t="shared" si="28"/>
        <v>0</v>
      </c>
      <c r="F106" s="96">
        <f t="shared" si="24"/>
        <v>0</v>
      </c>
      <c r="G106" s="233">
        <v>2639308.06</v>
      </c>
      <c r="H106" s="233">
        <v>1767636.6</v>
      </c>
      <c r="I106" s="298">
        <f t="shared" si="30"/>
        <v>66.973485467247812</v>
      </c>
      <c r="J106" s="97">
        <f t="shared" si="25"/>
        <v>-871671.46</v>
      </c>
      <c r="K106" s="11">
        <f t="shared" si="33"/>
        <v>2639308.06</v>
      </c>
      <c r="L106" s="11">
        <f t="shared" si="31"/>
        <v>1767636.6</v>
      </c>
      <c r="M106" s="145">
        <f t="shared" si="32"/>
        <v>66.973485467247812</v>
      </c>
      <c r="N106" s="98">
        <f t="shared" si="26"/>
        <v>-871671.46</v>
      </c>
    </row>
    <row r="107" spans="1:14" s="2" customFormat="1" ht="24" customHeight="1">
      <c r="A107" s="119" t="s">
        <v>161</v>
      </c>
      <c r="B107" s="114" t="s">
        <v>162</v>
      </c>
      <c r="C107" s="91">
        <f>C108</f>
        <v>0</v>
      </c>
      <c r="D107" s="91">
        <f>D108</f>
        <v>0</v>
      </c>
      <c r="E107" s="238">
        <f t="shared" si="28"/>
        <v>0</v>
      </c>
      <c r="F107" s="91">
        <f>F108</f>
        <v>0</v>
      </c>
      <c r="G107" s="91">
        <f>G108</f>
        <v>8045765.3499999996</v>
      </c>
      <c r="H107" s="91">
        <f>H108</f>
        <v>0</v>
      </c>
      <c r="I107" s="238">
        <f t="shared" si="30"/>
        <v>0</v>
      </c>
      <c r="J107" s="91">
        <f>J108</f>
        <v>-8045765.3499999996</v>
      </c>
      <c r="K107" s="91">
        <f>K108</f>
        <v>8045765.3499999996</v>
      </c>
      <c r="L107" s="91">
        <f>L108</f>
        <v>0</v>
      </c>
      <c r="M107" s="144">
        <f t="shared" si="32"/>
        <v>0</v>
      </c>
      <c r="N107" s="93">
        <f t="shared" si="26"/>
        <v>-8045765.3499999996</v>
      </c>
    </row>
    <row r="108" spans="1:14" ht="40.9" customHeight="1">
      <c r="A108" s="120" t="s">
        <v>163</v>
      </c>
      <c r="B108" s="117" t="s">
        <v>164</v>
      </c>
      <c r="C108" s="80"/>
      <c r="D108" s="80"/>
      <c r="E108" s="298">
        <f t="shared" si="28"/>
        <v>0</v>
      </c>
      <c r="F108" s="92">
        <f t="shared" si="24"/>
        <v>0</v>
      </c>
      <c r="G108" s="233">
        <v>8045765.3499999996</v>
      </c>
      <c r="H108" s="233"/>
      <c r="I108" s="298">
        <f t="shared" si="30"/>
        <v>0</v>
      </c>
      <c r="J108" s="97">
        <f t="shared" si="25"/>
        <v>-8045765.3499999996</v>
      </c>
      <c r="K108" s="11">
        <f t="shared" si="33"/>
        <v>8045765.3499999996</v>
      </c>
      <c r="L108" s="11">
        <f t="shared" si="31"/>
        <v>0</v>
      </c>
      <c r="M108" s="145">
        <f t="shared" si="32"/>
        <v>0</v>
      </c>
      <c r="N108" s="98">
        <f t="shared" si="26"/>
        <v>-8045765.3499999996</v>
      </c>
    </row>
    <row r="109" spans="1:14" ht="40.9" hidden="1" customHeight="1">
      <c r="A109" s="119">
        <v>3160</v>
      </c>
      <c r="B109" s="114" t="s">
        <v>307</v>
      </c>
      <c r="C109" s="79"/>
      <c r="D109" s="79"/>
      <c r="E109" s="298">
        <f>IF(C109=0,0,D109/C109*100)</f>
        <v>0</v>
      </c>
      <c r="F109" s="92">
        <f>D109-C109</f>
        <v>0</v>
      </c>
      <c r="G109" s="170"/>
      <c r="H109" s="170"/>
      <c r="I109" s="298">
        <f>IF(G109=0,0,H109/G109*100)</f>
        <v>0</v>
      </c>
      <c r="J109" s="97">
        <f>H109-G109</f>
        <v>0</v>
      </c>
      <c r="K109" s="11">
        <f>C109+G109</f>
        <v>0</v>
      </c>
      <c r="L109" s="11">
        <f>D109+H109</f>
        <v>0</v>
      </c>
      <c r="M109" s="145">
        <f>IF(K109=0,0,L109/K109*100)</f>
        <v>0</v>
      </c>
      <c r="N109" s="98">
        <f>L109-K109</f>
        <v>0</v>
      </c>
    </row>
    <row r="110" spans="1:14" s="2" customFormat="1" ht="24" customHeight="1">
      <c r="A110" s="119" t="s">
        <v>414</v>
      </c>
      <c r="B110" s="114" t="s">
        <v>415</v>
      </c>
      <c r="C110" s="91">
        <f>C111+C112</f>
        <v>0</v>
      </c>
      <c r="D110" s="91">
        <f>D111+D112</f>
        <v>38386700</v>
      </c>
      <c r="E110" s="238">
        <f t="shared" si="28"/>
        <v>0</v>
      </c>
      <c r="F110" s="91">
        <f>F111+F112</f>
        <v>38386700</v>
      </c>
      <c r="G110" s="91">
        <f>G111+G112</f>
        <v>104097</v>
      </c>
      <c r="H110" s="91">
        <f>H111+H112</f>
        <v>713005.9</v>
      </c>
      <c r="I110" s="238">
        <f t="shared" si="30"/>
        <v>684.94375438293127</v>
      </c>
      <c r="J110" s="91">
        <f>J111+J112</f>
        <v>608908.9</v>
      </c>
      <c r="K110" s="91">
        <f>K111+K112</f>
        <v>104097</v>
      </c>
      <c r="L110" s="91">
        <f>L111+L112</f>
        <v>39099705.899999999</v>
      </c>
      <c r="M110" s="144">
        <f t="shared" si="32"/>
        <v>37560.838352690276</v>
      </c>
      <c r="N110" s="93">
        <f t="shared" si="26"/>
        <v>38995608.899999999</v>
      </c>
    </row>
    <row r="111" spans="1:14" s="57" customFormat="1" ht="35.450000000000003" customHeight="1">
      <c r="A111" s="120" t="s">
        <v>416</v>
      </c>
      <c r="B111" s="117" t="s">
        <v>279</v>
      </c>
      <c r="C111" s="80"/>
      <c r="D111" s="80"/>
      <c r="E111" s="298">
        <f t="shared" si="28"/>
        <v>0</v>
      </c>
      <c r="F111" s="96">
        <f t="shared" si="24"/>
        <v>0</v>
      </c>
      <c r="G111" s="233">
        <v>104097</v>
      </c>
      <c r="H111" s="233">
        <v>713005.9</v>
      </c>
      <c r="I111" s="298">
        <f t="shared" si="30"/>
        <v>684.94375438293127</v>
      </c>
      <c r="J111" s="97">
        <f t="shared" si="25"/>
        <v>608908.9</v>
      </c>
      <c r="K111" s="11">
        <f t="shared" si="33"/>
        <v>104097</v>
      </c>
      <c r="L111" s="11">
        <f t="shared" si="31"/>
        <v>713005.9</v>
      </c>
      <c r="M111" s="145">
        <f t="shared" si="32"/>
        <v>684.94375438293127</v>
      </c>
      <c r="N111" s="98">
        <f t="shared" si="26"/>
        <v>608908.9</v>
      </c>
    </row>
    <row r="112" spans="1:14" s="57" customFormat="1" ht="36.6" customHeight="1">
      <c r="A112" s="120" t="s">
        <v>280</v>
      </c>
      <c r="B112" s="117" t="s">
        <v>281</v>
      </c>
      <c r="C112" s="283"/>
      <c r="D112" s="233">
        <v>38386700</v>
      </c>
      <c r="E112" s="298">
        <f t="shared" si="28"/>
        <v>0</v>
      </c>
      <c r="F112" s="96">
        <f t="shared" si="24"/>
        <v>38386700</v>
      </c>
      <c r="G112" s="303"/>
      <c r="H112" s="233"/>
      <c r="I112" s="298">
        <f t="shared" si="30"/>
        <v>0</v>
      </c>
      <c r="J112" s="97">
        <f t="shared" si="25"/>
        <v>0</v>
      </c>
      <c r="K112" s="11">
        <f t="shared" si="33"/>
        <v>0</v>
      </c>
      <c r="L112" s="11">
        <f t="shared" si="31"/>
        <v>38386700</v>
      </c>
      <c r="M112" s="145">
        <f t="shared" si="32"/>
        <v>0</v>
      </c>
      <c r="N112" s="98">
        <f t="shared" si="26"/>
        <v>38386700</v>
      </c>
    </row>
    <row r="113" spans="1:14" s="59" customFormat="1" ht="22.9" customHeight="1">
      <c r="A113" s="121"/>
      <c r="B113" s="102" t="s">
        <v>282</v>
      </c>
      <c r="C113" s="104">
        <f>SUM(C114:C116)</f>
        <v>675000</v>
      </c>
      <c r="D113" s="104">
        <f>SUM(D114:D116)</f>
        <v>1317000</v>
      </c>
      <c r="E113" s="302">
        <f t="shared" si="28"/>
        <v>195.11111111111111</v>
      </c>
      <c r="F113" s="104">
        <f>SUM(F114:F116)</f>
        <v>642000</v>
      </c>
      <c r="G113" s="104">
        <f>SUM(G114:G116)</f>
        <v>-2811140.7800000003</v>
      </c>
      <c r="H113" s="104">
        <f>SUM(H114:H116)</f>
        <v>-1347766.75</v>
      </c>
      <c r="I113" s="308">
        <f>SUM(I114:I116)</f>
        <v>429.39138378185305</v>
      </c>
      <c r="J113" s="105">
        <f t="shared" si="25"/>
        <v>1463374.0300000003</v>
      </c>
      <c r="K113" s="103">
        <f>SUM(K114:K116)</f>
        <v>-2136140.7800000003</v>
      </c>
      <c r="L113" s="103">
        <f>SUM(L114:L116)</f>
        <v>-30766.75</v>
      </c>
      <c r="M113" s="143">
        <f t="shared" si="32"/>
        <v>1.4402959902296326</v>
      </c>
      <c r="N113" s="103">
        <f t="shared" si="26"/>
        <v>2105374.0300000003</v>
      </c>
    </row>
    <row r="114" spans="1:14" ht="69" customHeight="1">
      <c r="A114" s="116" t="s">
        <v>134</v>
      </c>
      <c r="B114" s="122" t="s">
        <v>135</v>
      </c>
      <c r="C114" s="141"/>
      <c r="D114" s="239"/>
      <c r="E114" s="298">
        <f t="shared" si="28"/>
        <v>0</v>
      </c>
      <c r="F114" s="96">
        <f t="shared" si="24"/>
        <v>0</v>
      </c>
      <c r="G114" s="239">
        <v>-686140.78</v>
      </c>
      <c r="H114" s="239">
        <v>-497996.75</v>
      </c>
      <c r="I114" s="298">
        <f t="shared" si="30"/>
        <v>72.579383781853039</v>
      </c>
      <c r="J114" s="97">
        <f t="shared" si="25"/>
        <v>188144.03000000003</v>
      </c>
      <c r="K114" s="11">
        <f t="shared" si="33"/>
        <v>-686140.78</v>
      </c>
      <c r="L114" s="11">
        <f t="shared" si="31"/>
        <v>-497996.75</v>
      </c>
      <c r="M114" s="145">
        <f t="shared" si="32"/>
        <v>72.579383781853039</v>
      </c>
      <c r="N114" s="98">
        <f t="shared" si="26"/>
        <v>188144.03000000003</v>
      </c>
    </row>
    <row r="115" spans="1:14" ht="58.15" customHeight="1">
      <c r="A115" s="116" t="s">
        <v>136</v>
      </c>
      <c r="B115" s="122" t="s">
        <v>49</v>
      </c>
      <c r="C115" s="195">
        <v>675000</v>
      </c>
      <c r="D115" s="233">
        <v>1317000</v>
      </c>
      <c r="E115" s="298">
        <f t="shared" si="28"/>
        <v>195.11111111111111</v>
      </c>
      <c r="F115" s="96">
        <f t="shared" ref="F115:F127" si="34">D115-C115</f>
        <v>642000</v>
      </c>
      <c r="G115" s="304">
        <v>875000</v>
      </c>
      <c r="H115" s="233">
        <v>2225230</v>
      </c>
      <c r="I115" s="298">
        <f t="shared" si="30"/>
        <v>254.31200000000001</v>
      </c>
      <c r="J115" s="97">
        <f t="shared" ref="J115:J127" si="35">H115-G115</f>
        <v>1350230</v>
      </c>
      <c r="K115" s="11">
        <f t="shared" si="33"/>
        <v>1550000</v>
      </c>
      <c r="L115" s="11">
        <f t="shared" si="31"/>
        <v>3542230</v>
      </c>
      <c r="M115" s="145">
        <f t="shared" si="32"/>
        <v>228.53096774193546</v>
      </c>
      <c r="N115" s="98">
        <f t="shared" ref="N115:N127" si="36">L115-K115</f>
        <v>1992230</v>
      </c>
    </row>
    <row r="116" spans="1:14" ht="56.45" customHeight="1">
      <c r="A116" s="116" t="s">
        <v>137</v>
      </c>
      <c r="B116" s="122" t="s">
        <v>50</v>
      </c>
      <c r="C116" s="45"/>
      <c r="D116" s="300"/>
      <c r="E116" s="298">
        <f t="shared" si="28"/>
        <v>0</v>
      </c>
      <c r="F116" s="92">
        <f t="shared" si="34"/>
        <v>0</v>
      </c>
      <c r="G116" s="239">
        <v>-3000000</v>
      </c>
      <c r="H116" s="239">
        <v>-3075000</v>
      </c>
      <c r="I116" s="298">
        <f t="shared" si="30"/>
        <v>102.49999999999999</v>
      </c>
      <c r="J116" s="97">
        <f t="shared" si="35"/>
        <v>-75000</v>
      </c>
      <c r="K116" s="11">
        <f t="shared" si="33"/>
        <v>-3000000</v>
      </c>
      <c r="L116" s="11">
        <f t="shared" si="31"/>
        <v>-3075000</v>
      </c>
      <c r="M116" s="145">
        <f t="shared" si="32"/>
        <v>102.49999999999999</v>
      </c>
      <c r="N116" s="98">
        <f t="shared" si="36"/>
        <v>-75000</v>
      </c>
    </row>
    <row r="117" spans="1:14" s="2" customFormat="1" ht="54.6" customHeight="1">
      <c r="A117" s="107">
        <v>4000</v>
      </c>
      <c r="B117" s="124" t="s">
        <v>249</v>
      </c>
      <c r="C117" s="104">
        <f>C118</f>
        <v>675000</v>
      </c>
      <c r="D117" s="104">
        <f>D118</f>
        <v>1317000</v>
      </c>
      <c r="E117" s="302">
        <f t="shared" si="28"/>
        <v>195.11111111111111</v>
      </c>
      <c r="F117" s="104">
        <f t="shared" si="34"/>
        <v>642000</v>
      </c>
      <c r="G117" s="104">
        <f>G118</f>
        <v>-2811140.7800000003</v>
      </c>
      <c r="H117" s="104">
        <f>H118</f>
        <v>-1347766.75</v>
      </c>
      <c r="I117" s="302">
        <f t="shared" si="30"/>
        <v>47.943765733425842</v>
      </c>
      <c r="J117" s="105">
        <f t="shared" si="35"/>
        <v>1463374.0300000003</v>
      </c>
      <c r="K117" s="103">
        <f>K118</f>
        <v>-2136140.7800000003</v>
      </c>
      <c r="L117" s="103">
        <f>L118</f>
        <v>-30766.75</v>
      </c>
      <c r="M117" s="143">
        <f t="shared" si="32"/>
        <v>1.4402959902296326</v>
      </c>
      <c r="N117" s="103">
        <f t="shared" si="36"/>
        <v>2105374.0300000003</v>
      </c>
    </row>
    <row r="118" spans="1:14" ht="22.9" customHeight="1">
      <c r="A118" s="106">
        <v>4100</v>
      </c>
      <c r="B118" s="109" t="s">
        <v>250</v>
      </c>
      <c r="C118" s="95">
        <f>C119+C121</f>
        <v>675000</v>
      </c>
      <c r="D118" s="95">
        <f>D119+D121</f>
        <v>1317000</v>
      </c>
      <c r="E118" s="298">
        <f t="shared" si="28"/>
        <v>195.11111111111111</v>
      </c>
      <c r="F118" s="96">
        <f t="shared" si="34"/>
        <v>642000</v>
      </c>
      <c r="G118" s="80">
        <f>G119+G121</f>
        <v>-2811140.7800000003</v>
      </c>
      <c r="H118" s="80">
        <f>H119+H121</f>
        <v>-1347766.75</v>
      </c>
      <c r="I118" s="298">
        <f t="shared" si="30"/>
        <v>47.943765733425842</v>
      </c>
      <c r="J118" s="97">
        <f t="shared" si="35"/>
        <v>1463374.0300000003</v>
      </c>
      <c r="K118" s="11">
        <f t="shared" si="33"/>
        <v>-2136140.7800000003</v>
      </c>
      <c r="L118" s="11">
        <f t="shared" si="31"/>
        <v>-30766.75</v>
      </c>
      <c r="M118" s="145">
        <f t="shared" si="32"/>
        <v>1.4402959902296326</v>
      </c>
      <c r="N118" s="98">
        <f t="shared" si="36"/>
        <v>2105374.0300000003</v>
      </c>
    </row>
    <row r="119" spans="1:14" ht="21.6" customHeight="1">
      <c r="A119" s="106">
        <v>4110</v>
      </c>
      <c r="B119" s="109" t="s">
        <v>251</v>
      </c>
      <c r="C119" s="95">
        <f>C120</f>
        <v>675000</v>
      </c>
      <c r="D119" s="95">
        <f>D120</f>
        <v>1317000</v>
      </c>
      <c r="E119" s="298">
        <f t="shared" si="28"/>
        <v>195.11111111111111</v>
      </c>
      <c r="F119" s="96">
        <f t="shared" si="34"/>
        <v>642000</v>
      </c>
      <c r="G119" s="80">
        <f>G120</f>
        <v>875000</v>
      </c>
      <c r="H119" s="80">
        <f>H120</f>
        <v>2225230</v>
      </c>
      <c r="I119" s="298">
        <f t="shared" si="30"/>
        <v>254.31200000000001</v>
      </c>
      <c r="J119" s="97">
        <f t="shared" si="35"/>
        <v>1350230</v>
      </c>
      <c r="K119" s="11">
        <f t="shared" si="33"/>
        <v>1550000</v>
      </c>
      <c r="L119" s="11">
        <f t="shared" si="31"/>
        <v>3542230</v>
      </c>
      <c r="M119" s="145">
        <f t="shared" si="32"/>
        <v>228.53096774193546</v>
      </c>
      <c r="N119" s="98">
        <f t="shared" si="36"/>
        <v>1992230</v>
      </c>
    </row>
    <row r="120" spans="1:14" ht="22.9" customHeight="1">
      <c r="A120" s="106">
        <v>4113</v>
      </c>
      <c r="B120" s="109" t="s">
        <v>252</v>
      </c>
      <c r="C120" s="95">
        <f>C115</f>
        <v>675000</v>
      </c>
      <c r="D120" s="95">
        <f>D115</f>
        <v>1317000</v>
      </c>
      <c r="E120" s="298">
        <f t="shared" si="28"/>
        <v>195.11111111111111</v>
      </c>
      <c r="F120" s="96">
        <f t="shared" si="34"/>
        <v>642000</v>
      </c>
      <c r="G120" s="95">
        <f>G115</f>
        <v>875000</v>
      </c>
      <c r="H120" s="95">
        <f>H115</f>
        <v>2225230</v>
      </c>
      <c r="I120" s="298">
        <f t="shared" si="30"/>
        <v>254.31200000000001</v>
      </c>
      <c r="J120" s="97">
        <f t="shared" si="35"/>
        <v>1350230</v>
      </c>
      <c r="K120" s="11">
        <f t="shared" si="33"/>
        <v>1550000</v>
      </c>
      <c r="L120" s="11">
        <f t="shared" si="31"/>
        <v>3542230</v>
      </c>
      <c r="M120" s="145">
        <f t="shared" si="32"/>
        <v>228.53096774193546</v>
      </c>
      <c r="N120" s="98">
        <f t="shared" si="36"/>
        <v>1992230</v>
      </c>
    </row>
    <row r="121" spans="1:14" ht="24" customHeight="1">
      <c r="A121" s="106">
        <v>4120</v>
      </c>
      <c r="B121" s="109" t="s">
        <v>253</v>
      </c>
      <c r="C121" s="80"/>
      <c r="D121" s="80"/>
      <c r="E121" s="298">
        <f t="shared" si="28"/>
        <v>0</v>
      </c>
      <c r="F121" s="92">
        <f t="shared" si="34"/>
        <v>0</v>
      </c>
      <c r="G121" s="80">
        <f>G122</f>
        <v>-3686140.7800000003</v>
      </c>
      <c r="H121" s="80">
        <f>H122</f>
        <v>-3572996.75</v>
      </c>
      <c r="I121" s="298">
        <f t="shared" si="30"/>
        <v>96.930555918702595</v>
      </c>
      <c r="J121" s="97">
        <f t="shared" si="35"/>
        <v>113144.03000000026</v>
      </c>
      <c r="K121" s="11">
        <f t="shared" si="33"/>
        <v>-3686140.7800000003</v>
      </c>
      <c r="L121" s="11">
        <f t="shared" si="31"/>
        <v>-3572996.75</v>
      </c>
      <c r="M121" s="145">
        <f t="shared" si="32"/>
        <v>96.930555918702595</v>
      </c>
      <c r="N121" s="98">
        <f t="shared" si="36"/>
        <v>113144.03000000026</v>
      </c>
    </row>
    <row r="122" spans="1:14" ht="31.5">
      <c r="A122" s="106">
        <v>4123</v>
      </c>
      <c r="B122" s="109" t="s">
        <v>325</v>
      </c>
      <c r="C122" s="80"/>
      <c r="D122" s="80"/>
      <c r="E122" s="298">
        <f t="shared" si="28"/>
        <v>0</v>
      </c>
      <c r="F122" s="92">
        <f t="shared" si="34"/>
        <v>0</v>
      </c>
      <c r="G122" s="80">
        <f>G114+G116</f>
        <v>-3686140.7800000003</v>
      </c>
      <c r="H122" s="80">
        <f>H114+H116</f>
        <v>-3572996.75</v>
      </c>
      <c r="I122" s="298">
        <f t="shared" si="30"/>
        <v>96.930555918702595</v>
      </c>
      <c r="J122" s="97">
        <f t="shared" si="35"/>
        <v>113144.03000000026</v>
      </c>
      <c r="K122" s="11">
        <f t="shared" si="33"/>
        <v>-3686140.7800000003</v>
      </c>
      <c r="L122" s="11">
        <f t="shared" si="31"/>
        <v>-3572996.75</v>
      </c>
      <c r="M122" s="145">
        <f t="shared" si="32"/>
        <v>96.930555918702595</v>
      </c>
      <c r="N122" s="98">
        <f t="shared" si="36"/>
        <v>113144.03000000026</v>
      </c>
    </row>
    <row r="123" spans="1:14" s="2" customFormat="1" ht="38.450000000000003" customHeight="1">
      <c r="A123" s="121"/>
      <c r="B123" s="125" t="s">
        <v>326</v>
      </c>
      <c r="C123" s="104">
        <f>C6-C54-C113</f>
        <v>157819479.35999984</v>
      </c>
      <c r="D123" s="104">
        <f>D6-D54-D113</f>
        <v>150066062.1500001</v>
      </c>
      <c r="E123" s="302">
        <f t="shared" si="28"/>
        <v>95.087160823592924</v>
      </c>
      <c r="F123" s="104">
        <f t="shared" si="34"/>
        <v>-7753417.2099997401</v>
      </c>
      <c r="G123" s="104">
        <f>G6-G54-G113</f>
        <v>17929392.789999992</v>
      </c>
      <c r="H123" s="104">
        <f>H6-H54-H113</f>
        <v>12577987.059999987</v>
      </c>
      <c r="I123" s="302">
        <f t="shared" si="30"/>
        <v>70.152889210031049</v>
      </c>
      <c r="J123" s="105">
        <f t="shared" si="35"/>
        <v>-5351405.7300000042</v>
      </c>
      <c r="K123" s="103">
        <f>K6-K54-K113</f>
        <v>175748872.15000001</v>
      </c>
      <c r="L123" s="103">
        <f>L6-L54-L113</f>
        <v>162644049.21000004</v>
      </c>
      <c r="M123" s="143">
        <f t="shared" si="32"/>
        <v>92.543438384733918</v>
      </c>
      <c r="N123" s="103">
        <f t="shared" si="36"/>
        <v>-13104822.939999968</v>
      </c>
    </row>
    <row r="124" spans="1:14" ht="22.9" customHeight="1">
      <c r="A124" s="116">
        <v>602100</v>
      </c>
      <c r="B124" s="109" t="s">
        <v>408</v>
      </c>
      <c r="C124" s="72">
        <v>170103383.58000001</v>
      </c>
      <c r="D124" s="77">
        <v>296126100.94</v>
      </c>
      <c r="E124" s="298">
        <f t="shared" si="28"/>
        <v>174.08595567455671</v>
      </c>
      <c r="F124" s="96">
        <f t="shared" si="34"/>
        <v>126022717.35999998</v>
      </c>
      <c r="G124" s="77">
        <v>117300844.29000001</v>
      </c>
      <c r="H124" s="77">
        <v>167035761.50999999</v>
      </c>
      <c r="I124" s="298">
        <f t="shared" si="30"/>
        <v>142.39945374735885</v>
      </c>
      <c r="J124" s="97">
        <f t="shared" si="35"/>
        <v>49734917.219999984</v>
      </c>
      <c r="K124" s="11">
        <f t="shared" si="33"/>
        <v>287404227.87</v>
      </c>
      <c r="L124" s="11">
        <f t="shared" si="31"/>
        <v>463161862.44999999</v>
      </c>
      <c r="M124" s="145">
        <f t="shared" si="32"/>
        <v>161.15346175752831</v>
      </c>
      <c r="N124" s="98">
        <f t="shared" si="36"/>
        <v>175757634.57999998</v>
      </c>
    </row>
    <row r="125" spans="1:14" ht="24" customHeight="1">
      <c r="A125" s="116">
        <v>602200</v>
      </c>
      <c r="B125" s="109" t="s">
        <v>327</v>
      </c>
      <c r="C125" s="72">
        <v>254552841.56999999</v>
      </c>
      <c r="D125" s="77">
        <v>299224810.58999997</v>
      </c>
      <c r="E125" s="298">
        <f t="shared" si="28"/>
        <v>117.54919282946427</v>
      </c>
      <c r="F125" s="96">
        <f t="shared" si="34"/>
        <v>44671969.019999981</v>
      </c>
      <c r="G125" s="77">
        <v>136550068.62</v>
      </c>
      <c r="H125" s="77">
        <v>180763940.52000001</v>
      </c>
      <c r="I125" s="298">
        <f t="shared" si="30"/>
        <v>132.37923814087645</v>
      </c>
      <c r="J125" s="97">
        <f t="shared" si="35"/>
        <v>44213871.900000006</v>
      </c>
      <c r="K125" s="11">
        <f t="shared" si="33"/>
        <v>391102910.19</v>
      </c>
      <c r="L125" s="11">
        <f t="shared" si="31"/>
        <v>479988751.11000001</v>
      </c>
      <c r="M125" s="145">
        <f t="shared" si="32"/>
        <v>122.72696996215619</v>
      </c>
      <c r="N125" s="98">
        <f t="shared" si="36"/>
        <v>88885840.920000017</v>
      </c>
    </row>
    <row r="126" spans="1:14" ht="50.45" customHeight="1">
      <c r="A126" s="116">
        <v>602400</v>
      </c>
      <c r="B126" s="109" t="s">
        <v>328</v>
      </c>
      <c r="C126" s="72">
        <v>-1687350</v>
      </c>
      <c r="D126" s="77">
        <v>-7474200</v>
      </c>
      <c r="E126" s="298">
        <f t="shared" si="28"/>
        <v>442.95492932705127</v>
      </c>
      <c r="F126" s="96">
        <f t="shared" si="34"/>
        <v>-5786850</v>
      </c>
      <c r="G126" s="72">
        <v>1687350</v>
      </c>
      <c r="H126" s="77">
        <v>7474200</v>
      </c>
      <c r="I126" s="298">
        <f t="shared" si="30"/>
        <v>442.95492932705127</v>
      </c>
      <c r="J126" s="97">
        <f t="shared" si="35"/>
        <v>5786850</v>
      </c>
      <c r="K126" s="11">
        <f t="shared" si="33"/>
        <v>0</v>
      </c>
      <c r="L126" s="11">
        <f t="shared" si="31"/>
        <v>0</v>
      </c>
      <c r="M126" s="145">
        <f t="shared" si="32"/>
        <v>0</v>
      </c>
      <c r="N126" s="98">
        <f t="shared" si="36"/>
        <v>0</v>
      </c>
    </row>
    <row r="127" spans="1:14" ht="22.9" customHeight="1">
      <c r="A127" s="116">
        <v>602304</v>
      </c>
      <c r="B127" s="109" t="s">
        <v>329</v>
      </c>
      <c r="C127" s="86">
        <v>-71682671.370000005</v>
      </c>
      <c r="D127" s="86">
        <v>-139493152.5</v>
      </c>
      <c r="E127" s="298">
        <f t="shared" si="28"/>
        <v>194.59815020004882</v>
      </c>
      <c r="F127" s="96">
        <f t="shared" si="34"/>
        <v>-67810481.129999995</v>
      </c>
      <c r="G127" s="86">
        <v>-367518.46</v>
      </c>
      <c r="H127" s="86">
        <v>-6324008.0499999998</v>
      </c>
      <c r="I127" s="298">
        <f t="shared" si="30"/>
        <v>1720.7320824102276</v>
      </c>
      <c r="J127" s="97">
        <f t="shared" si="35"/>
        <v>-5956489.5899999999</v>
      </c>
      <c r="K127" s="11">
        <f t="shared" si="33"/>
        <v>-72050189.829999998</v>
      </c>
      <c r="L127" s="11">
        <f t="shared" si="31"/>
        <v>-145817160.55000001</v>
      </c>
      <c r="M127" s="145">
        <f t="shared" si="32"/>
        <v>202.3827569282617</v>
      </c>
      <c r="N127" s="98">
        <f t="shared" si="36"/>
        <v>-73766970.720000014</v>
      </c>
    </row>
    <row r="128" spans="1:14"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</row>
    <row r="129" spans="3:14"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</row>
    <row r="131" spans="3:14">
      <c r="N131" s="56"/>
    </row>
  </sheetData>
  <customSheetViews>
    <customSheetView guid="{85DC9BB0-28A9-4114-8FF0-A0FEF2049BAC}" zeroValues="0" printArea="1" hiddenRows="1">
      <pane xSplit="2" ySplit="5" topLeftCell="C60" activePane="bottomRight" state="frozen"/>
      <selection pane="bottomRight" activeCell="A62" sqref="A62:IV62"/>
      <colBreaks count="1" manualBreakCount="1">
        <brk id="14" max="1048575" man="1"/>
      </colBreaks>
      <pageMargins left="3.937007874015748E-2" right="3.937007874015748E-2" top="0.78740157480314965" bottom="0.43307086614173229" header="0" footer="0"/>
      <pageSetup paperSize="9" scale="62" orientation="landscape" r:id="rId1"/>
      <headerFooter alignWithMargins="0">
        <oddFooter>&amp;R&amp;P</oddFooter>
      </headerFooter>
    </customSheetView>
  </customSheetViews>
  <mergeCells count="19">
    <mergeCell ref="A1:M1"/>
    <mergeCell ref="C4:C5"/>
    <mergeCell ref="D4:D5"/>
    <mergeCell ref="E4:E5"/>
    <mergeCell ref="G4:G5"/>
    <mergeCell ref="F4:F5"/>
    <mergeCell ref="C3:F3"/>
    <mergeCell ref="G3:J3"/>
    <mergeCell ref="A3:A5"/>
    <mergeCell ref="B3:B5"/>
    <mergeCell ref="I2:J2"/>
    <mergeCell ref="H4:H5"/>
    <mergeCell ref="I4:I5"/>
    <mergeCell ref="K3:N3"/>
    <mergeCell ref="N4:N5"/>
    <mergeCell ref="K4:K5"/>
    <mergeCell ref="L4:L5"/>
    <mergeCell ref="M4:M5"/>
    <mergeCell ref="J4:J5"/>
  </mergeCells>
  <phoneticPr fontId="0" type="noConversion"/>
  <conditionalFormatting sqref="B32">
    <cfRule type="expression" dxfId="10" priority="23" stopIfTrue="1">
      <formula>A32=1</formula>
    </cfRule>
  </conditionalFormatting>
  <conditionalFormatting sqref="B42:B43">
    <cfRule type="expression" dxfId="9" priority="22" stopIfTrue="1">
      <formula>A42=1</formula>
    </cfRule>
  </conditionalFormatting>
  <conditionalFormatting sqref="B48">
    <cfRule type="expression" dxfId="8" priority="21" stopIfTrue="1">
      <formula>A48=1</formula>
    </cfRule>
  </conditionalFormatting>
  <conditionalFormatting sqref="B49">
    <cfRule type="expression" dxfId="7" priority="20" stopIfTrue="1">
      <formula>A49=1</formula>
    </cfRule>
  </conditionalFormatting>
  <conditionalFormatting sqref="D39 D42:D47">
    <cfRule type="expression" dxfId="6" priority="19" stopIfTrue="1">
      <formula>XFD39=1</formula>
    </cfRule>
  </conditionalFormatting>
  <conditionalFormatting sqref="D49">
    <cfRule type="expression" dxfId="5" priority="406" stopIfTrue="1">
      <formula>XFD50=1</formula>
    </cfRule>
  </conditionalFormatting>
  <conditionalFormatting sqref="D50">
    <cfRule type="expression" dxfId="4" priority="410" stopIfTrue="1">
      <formula>XFD51=1</formula>
    </cfRule>
  </conditionalFormatting>
  <conditionalFormatting sqref="D37:D38">
    <cfRule type="expression" dxfId="3" priority="4" stopIfTrue="1">
      <formula>XFD37=1</formula>
    </cfRule>
  </conditionalFormatting>
  <conditionalFormatting sqref="D40">
    <cfRule type="expression" dxfId="2" priority="2" stopIfTrue="1">
      <formula>XFD40=1</formula>
    </cfRule>
  </conditionalFormatting>
  <conditionalFormatting sqref="B44">
    <cfRule type="expression" dxfId="1" priority="1" stopIfTrue="1">
      <formula>A44=1</formula>
    </cfRule>
  </conditionalFormatting>
  <conditionalFormatting sqref="D48">
    <cfRule type="expression" dxfId="0" priority="414" stopIfTrue="1">
      <formula>#REF!=1</formula>
    </cfRule>
  </conditionalFormatting>
  <pageMargins left="3.937007874015748E-2" right="3.937007874015748E-2" top="0.78740157480314965" bottom="0.43307086614173229" header="0" footer="0"/>
  <pageSetup paperSize="9" scale="60" orientation="landscape" r:id="rId2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C89EB-4DD9-43B5-B77F-33518D96BAAA}">
  <sheetPr>
    <tabColor indexed="13"/>
  </sheetPr>
  <dimension ref="A1:O112"/>
  <sheetViews>
    <sheetView showZeros="0" tabSelected="1" zoomScaleNormal="100" zoomScaleSheetLayoutView="50" workbookViewId="0">
      <pane xSplit="2" ySplit="4" topLeftCell="C5" activePane="bottomRight" state="frozen"/>
      <selection activeCell="H144" sqref="H144"/>
      <selection pane="topRight" activeCell="H144" sqref="H144"/>
      <selection pane="bottomLeft" activeCell="H144" sqref="H144"/>
      <selection pane="bottomRight" activeCell="B6" sqref="B6"/>
    </sheetView>
  </sheetViews>
  <sheetFormatPr defaultRowHeight="12.75"/>
  <cols>
    <col min="1" max="1" width="8.5703125" style="66" customWidth="1"/>
    <col min="2" max="2" width="65.5703125" style="68" customWidth="1"/>
    <col min="3" max="3" width="9.85546875" style="67" customWidth="1"/>
    <col min="4" max="4" width="10.28515625" style="67" customWidth="1"/>
    <col min="5" max="5" width="10" style="67" customWidth="1"/>
    <col min="6" max="6" width="10.140625" style="67" bestFit="1" customWidth="1"/>
    <col min="7" max="7" width="10.140625" style="67" customWidth="1"/>
    <col min="8" max="16384" width="9.140625" style="67"/>
  </cols>
  <sheetData>
    <row r="1" spans="1:12" ht="33.75" customHeight="1">
      <c r="A1" s="345" t="s">
        <v>642</v>
      </c>
      <c r="B1" s="345"/>
      <c r="C1" s="345"/>
      <c r="D1" s="345"/>
      <c r="E1" s="345"/>
      <c r="F1" s="346"/>
      <c r="G1" s="346"/>
    </row>
    <row r="2" spans="1:12" ht="15" customHeight="1">
      <c r="A2" s="149"/>
      <c r="B2" s="150"/>
      <c r="C2" s="61"/>
      <c r="D2" s="61"/>
      <c r="E2" s="61"/>
      <c r="F2" s="61"/>
      <c r="G2" s="151" t="s">
        <v>99</v>
      </c>
    </row>
    <row r="3" spans="1:12" ht="23.45" customHeight="1">
      <c r="A3" s="349" t="s">
        <v>167</v>
      </c>
      <c r="B3" s="342" t="s">
        <v>14</v>
      </c>
      <c r="C3" s="350" t="s">
        <v>362</v>
      </c>
      <c r="D3" s="350"/>
      <c r="E3" s="350"/>
      <c r="F3" s="350"/>
      <c r="G3" s="350"/>
    </row>
    <row r="4" spans="1:12" ht="81" customHeight="1">
      <c r="A4" s="349"/>
      <c r="B4" s="347"/>
      <c r="C4" s="259" t="s">
        <v>489</v>
      </c>
      <c r="D4" s="260" t="s">
        <v>598</v>
      </c>
      <c r="E4" s="260" t="s">
        <v>599</v>
      </c>
      <c r="F4" s="260" t="s">
        <v>600</v>
      </c>
      <c r="G4" s="259" t="s">
        <v>601</v>
      </c>
    </row>
    <row r="5" spans="1:12" s="62" customFormat="1" ht="30" customHeight="1">
      <c r="A5" s="261" t="s">
        <v>363</v>
      </c>
      <c r="B5" s="262" t="s">
        <v>364</v>
      </c>
      <c r="C5" s="263">
        <v>11476.199999999999</v>
      </c>
      <c r="D5" s="263">
        <v>2021</v>
      </c>
      <c r="E5" s="263">
        <v>1017.4947</v>
      </c>
      <c r="F5" s="263">
        <v>1003.5053</v>
      </c>
      <c r="G5" s="263">
        <v>10458.7053</v>
      </c>
    </row>
    <row r="6" spans="1:12" ht="73.900000000000006" customHeight="1">
      <c r="A6" s="348" t="s">
        <v>427</v>
      </c>
      <c r="B6" s="153" t="s">
        <v>490</v>
      </c>
      <c r="C6" s="154">
        <v>7032</v>
      </c>
      <c r="D6" s="286">
        <v>971</v>
      </c>
      <c r="E6" s="286">
        <v>171</v>
      </c>
      <c r="F6" s="286">
        <v>800</v>
      </c>
      <c r="G6" s="154">
        <v>6861</v>
      </c>
    </row>
    <row r="7" spans="1:12" ht="50.25" customHeight="1">
      <c r="A7" s="343"/>
      <c r="B7" s="153" t="s">
        <v>602</v>
      </c>
      <c r="C7" s="154">
        <v>200</v>
      </c>
      <c r="D7" s="286">
        <v>200</v>
      </c>
      <c r="E7" s="286">
        <v>200</v>
      </c>
      <c r="F7" s="286">
        <v>0</v>
      </c>
      <c r="G7" s="154">
        <v>0</v>
      </c>
    </row>
    <row r="8" spans="1:12" ht="70.900000000000006" customHeight="1">
      <c r="A8" s="344"/>
      <c r="B8" s="157" t="s">
        <v>603</v>
      </c>
      <c r="C8" s="154">
        <v>1676.3</v>
      </c>
      <c r="D8" s="286">
        <v>0</v>
      </c>
      <c r="E8" s="286">
        <v>0</v>
      </c>
      <c r="F8" s="286">
        <v>0</v>
      </c>
      <c r="G8" s="154">
        <v>1676.3</v>
      </c>
    </row>
    <row r="9" spans="1:12" ht="63">
      <c r="A9" s="152" t="s">
        <v>493</v>
      </c>
      <c r="B9" s="153" t="s">
        <v>494</v>
      </c>
      <c r="C9" s="154">
        <v>225</v>
      </c>
      <c r="D9" s="286">
        <v>200</v>
      </c>
      <c r="E9" s="286">
        <v>0</v>
      </c>
      <c r="F9" s="286">
        <v>200</v>
      </c>
      <c r="G9" s="154">
        <v>225</v>
      </c>
    </row>
    <row r="10" spans="1:12" ht="63">
      <c r="A10" s="201" t="s">
        <v>604</v>
      </c>
      <c r="B10" s="153" t="s">
        <v>492</v>
      </c>
      <c r="C10" s="154">
        <v>542.9</v>
      </c>
      <c r="D10" s="286">
        <v>0</v>
      </c>
      <c r="E10" s="286">
        <v>0</v>
      </c>
      <c r="F10" s="286">
        <v>0</v>
      </c>
      <c r="G10" s="154">
        <v>542.9</v>
      </c>
    </row>
    <row r="11" spans="1:12" ht="69.599999999999994" customHeight="1">
      <c r="A11" s="201" t="s">
        <v>428</v>
      </c>
      <c r="B11" s="153" t="s">
        <v>495</v>
      </c>
      <c r="C11" s="154">
        <v>1800</v>
      </c>
      <c r="D11" s="286">
        <v>650</v>
      </c>
      <c r="E11" s="286">
        <v>646.49469999999997</v>
      </c>
      <c r="F11" s="286">
        <v>3.5053000000000338</v>
      </c>
      <c r="G11" s="154">
        <v>1153.5053</v>
      </c>
    </row>
    <row r="12" spans="1:12" s="81" customFormat="1" ht="30" customHeight="1">
      <c r="A12" s="261" t="s">
        <v>365</v>
      </c>
      <c r="B12" s="262" t="s">
        <v>323</v>
      </c>
      <c r="C12" s="263">
        <v>23849.9</v>
      </c>
      <c r="D12" s="263">
        <v>4359.7</v>
      </c>
      <c r="E12" s="263">
        <v>4359.7</v>
      </c>
      <c r="F12" s="263">
        <v>0</v>
      </c>
      <c r="G12" s="263">
        <v>19490.2</v>
      </c>
      <c r="I12" s="82"/>
      <c r="J12" s="82"/>
      <c r="K12" s="82"/>
      <c r="L12" s="82"/>
    </row>
    <row r="13" spans="1:12" ht="55.9" customHeight="1">
      <c r="A13" s="152" t="s">
        <v>65</v>
      </c>
      <c r="B13" s="153" t="s">
        <v>496</v>
      </c>
      <c r="C13" s="154">
        <v>49.9</v>
      </c>
      <c r="D13" s="286">
        <v>0</v>
      </c>
      <c r="E13" s="286">
        <v>0</v>
      </c>
      <c r="F13" s="286"/>
      <c r="G13" s="154">
        <v>49.9</v>
      </c>
      <c r="H13" s="287"/>
    </row>
    <row r="14" spans="1:12" ht="40.5" customHeight="1">
      <c r="A14" s="152" t="s">
        <v>497</v>
      </c>
      <c r="B14" s="153" t="s">
        <v>605</v>
      </c>
      <c r="C14" s="154">
        <v>2052</v>
      </c>
      <c r="D14" s="286">
        <v>481.4</v>
      </c>
      <c r="E14" s="286">
        <v>481.4</v>
      </c>
      <c r="F14" s="286">
        <v>0</v>
      </c>
      <c r="G14" s="154">
        <v>1570.6</v>
      </c>
      <c r="H14" s="287"/>
    </row>
    <row r="15" spans="1:12" ht="75" customHeight="1">
      <c r="A15" s="152" t="s">
        <v>498</v>
      </c>
      <c r="B15" s="153" t="s">
        <v>490</v>
      </c>
      <c r="C15" s="154">
        <v>16518.8</v>
      </c>
      <c r="D15" s="286">
        <v>3514.35</v>
      </c>
      <c r="E15" s="286">
        <v>3514.35</v>
      </c>
      <c r="F15" s="286">
        <v>0</v>
      </c>
      <c r="G15" s="154">
        <v>13004.449999999999</v>
      </c>
      <c r="H15" s="287"/>
    </row>
    <row r="16" spans="1:12" ht="54" customHeight="1">
      <c r="A16" s="152" t="s">
        <v>26</v>
      </c>
      <c r="B16" s="153" t="s">
        <v>606</v>
      </c>
      <c r="C16" s="154">
        <v>1608.8</v>
      </c>
      <c r="D16" s="286">
        <v>262.45</v>
      </c>
      <c r="E16" s="286">
        <v>262.45</v>
      </c>
      <c r="F16" s="286">
        <v>0</v>
      </c>
      <c r="G16" s="154">
        <v>1346.35</v>
      </c>
      <c r="H16" s="287"/>
    </row>
    <row r="17" spans="1:13" ht="69.599999999999994" customHeight="1">
      <c r="A17" s="152" t="s">
        <v>534</v>
      </c>
      <c r="B17" s="153" t="s">
        <v>607</v>
      </c>
      <c r="C17" s="154">
        <v>3620.4</v>
      </c>
      <c r="D17" s="286">
        <v>101.5</v>
      </c>
      <c r="E17" s="286">
        <v>101.5</v>
      </c>
      <c r="F17" s="286">
        <v>0</v>
      </c>
      <c r="G17" s="154">
        <v>3518.9</v>
      </c>
      <c r="H17" s="287"/>
    </row>
    <row r="18" spans="1:13" s="62" customFormat="1" ht="44.45" customHeight="1">
      <c r="A18" s="264" t="s">
        <v>366</v>
      </c>
      <c r="B18" s="262" t="s">
        <v>168</v>
      </c>
      <c r="C18" s="263">
        <v>34464.585200000001</v>
      </c>
      <c r="D18" s="263">
        <v>4018.6711999999998</v>
      </c>
      <c r="E18" s="263">
        <v>2890.1863599999997</v>
      </c>
      <c r="F18" s="263">
        <v>1128.4848399999996</v>
      </c>
      <c r="G18" s="263">
        <v>31574.398840000002</v>
      </c>
      <c r="I18" s="63"/>
      <c r="J18" s="63"/>
      <c r="K18" s="63"/>
      <c r="L18" s="63"/>
      <c r="M18" s="63"/>
    </row>
    <row r="19" spans="1:13" s="160" customFormat="1" ht="30" customHeight="1">
      <c r="A19" s="340" t="s">
        <v>16</v>
      </c>
      <c r="B19" s="158" t="s">
        <v>275</v>
      </c>
      <c r="C19" s="154">
        <v>8800</v>
      </c>
      <c r="D19" s="286">
        <v>400</v>
      </c>
      <c r="E19" s="286">
        <v>73.819999999999993</v>
      </c>
      <c r="F19" s="286">
        <v>326.18</v>
      </c>
      <c r="G19" s="154">
        <v>8726.18</v>
      </c>
    </row>
    <row r="20" spans="1:13" s="160" customFormat="1" ht="54.6" customHeight="1">
      <c r="A20" s="341"/>
      <c r="B20" s="158" t="s">
        <v>276</v>
      </c>
      <c r="C20" s="154">
        <v>100</v>
      </c>
      <c r="D20" s="286">
        <v>0</v>
      </c>
      <c r="E20" s="286">
        <v>0</v>
      </c>
      <c r="F20" s="286">
        <v>0</v>
      </c>
      <c r="G20" s="154">
        <v>100</v>
      </c>
    </row>
    <row r="21" spans="1:13" s="160" customFormat="1" ht="56.45" customHeight="1">
      <c r="A21" s="152" t="s">
        <v>608</v>
      </c>
      <c r="B21" s="70" t="s">
        <v>609</v>
      </c>
      <c r="C21" s="154">
        <v>5375</v>
      </c>
      <c r="D21" s="286">
        <v>968.5</v>
      </c>
      <c r="E21" s="286">
        <v>911.2</v>
      </c>
      <c r="F21" s="286">
        <v>57.299999999999955</v>
      </c>
      <c r="G21" s="154">
        <v>4463.8</v>
      </c>
    </row>
    <row r="22" spans="1:13" s="160" customFormat="1" ht="37.15" customHeight="1">
      <c r="A22" s="152" t="s">
        <v>610</v>
      </c>
      <c r="B22" s="70" t="s">
        <v>500</v>
      </c>
      <c r="C22" s="154">
        <v>15959.2</v>
      </c>
      <c r="D22" s="286">
        <v>1460.6</v>
      </c>
      <c r="E22" s="286">
        <v>1238.3</v>
      </c>
      <c r="F22" s="286">
        <v>222.29999999999995</v>
      </c>
      <c r="G22" s="154">
        <v>14720.900000000001</v>
      </c>
    </row>
    <row r="23" spans="1:13" s="160" customFormat="1" ht="43.15" customHeight="1">
      <c r="A23" s="152" t="s">
        <v>334</v>
      </c>
      <c r="B23" s="153" t="s">
        <v>611</v>
      </c>
      <c r="C23" s="154">
        <v>3746.2852000000003</v>
      </c>
      <c r="D23" s="286">
        <v>1189.5711999999999</v>
      </c>
      <c r="E23" s="286">
        <v>666.8663600000001</v>
      </c>
      <c r="F23" s="286">
        <v>522.70483999999976</v>
      </c>
      <c r="G23" s="154">
        <v>3079.4188400000003</v>
      </c>
    </row>
    <row r="24" spans="1:13" s="160" customFormat="1" ht="73.150000000000006" customHeight="1">
      <c r="A24" s="152" t="s">
        <v>535</v>
      </c>
      <c r="B24" s="153" t="s">
        <v>607</v>
      </c>
      <c r="C24" s="154">
        <v>484.1</v>
      </c>
      <c r="D24" s="286">
        <v>0</v>
      </c>
      <c r="E24" s="286">
        <v>0</v>
      </c>
      <c r="F24" s="286">
        <v>0</v>
      </c>
      <c r="G24" s="154">
        <v>484.1</v>
      </c>
    </row>
    <row r="25" spans="1:13" s="62" customFormat="1" ht="30" customHeight="1">
      <c r="A25" s="261" t="s">
        <v>367</v>
      </c>
      <c r="B25" s="265" t="s">
        <v>368</v>
      </c>
      <c r="C25" s="263">
        <v>180068.30000000002</v>
      </c>
      <c r="D25" s="263">
        <v>60403.100000000006</v>
      </c>
      <c r="E25" s="263">
        <v>7103.8</v>
      </c>
      <c r="F25" s="263">
        <v>53299.3</v>
      </c>
      <c r="G25" s="263">
        <v>172964.50000000003</v>
      </c>
      <c r="I25" s="63"/>
      <c r="J25" s="63"/>
      <c r="K25" s="63"/>
      <c r="L25" s="63"/>
      <c r="M25" s="63"/>
    </row>
    <row r="26" spans="1:13" s="62" customFormat="1" ht="124.9" customHeight="1">
      <c r="A26" s="152" t="s">
        <v>612</v>
      </c>
      <c r="B26" s="155" t="s">
        <v>613</v>
      </c>
      <c r="C26" s="154">
        <v>179681.6</v>
      </c>
      <c r="D26" s="286">
        <v>60403.100000000006</v>
      </c>
      <c r="E26" s="286">
        <v>7103.8</v>
      </c>
      <c r="F26" s="286">
        <v>53299.3</v>
      </c>
      <c r="G26" s="154">
        <v>172577.80000000002</v>
      </c>
    </row>
    <row r="27" spans="1:13" s="62" customFormat="1" ht="68.45" customHeight="1">
      <c r="A27" s="152" t="s">
        <v>536</v>
      </c>
      <c r="B27" s="153" t="s">
        <v>607</v>
      </c>
      <c r="C27" s="154">
        <v>386.7</v>
      </c>
      <c r="D27" s="286">
        <v>0</v>
      </c>
      <c r="E27" s="286">
        <v>0</v>
      </c>
      <c r="F27" s="286">
        <v>0</v>
      </c>
      <c r="G27" s="154">
        <v>386.7</v>
      </c>
    </row>
    <row r="28" spans="1:13" s="64" customFormat="1" ht="33" customHeight="1">
      <c r="A28" s="261" t="s">
        <v>100</v>
      </c>
      <c r="B28" s="266" t="s">
        <v>330</v>
      </c>
      <c r="C28" s="263">
        <v>41119.5</v>
      </c>
      <c r="D28" s="263">
        <v>11949.1</v>
      </c>
      <c r="E28" s="263">
        <v>10938.3</v>
      </c>
      <c r="F28" s="263">
        <v>1010.8000000000002</v>
      </c>
      <c r="G28" s="263">
        <v>30181.200000000001</v>
      </c>
      <c r="I28" s="65"/>
      <c r="J28" s="65"/>
      <c r="K28" s="65"/>
      <c r="L28" s="65"/>
    </row>
    <row r="29" spans="1:13" s="64" customFormat="1" ht="47.25">
      <c r="A29" s="156" t="s">
        <v>453</v>
      </c>
      <c r="B29" s="310" t="s">
        <v>614</v>
      </c>
      <c r="C29" s="154">
        <v>240</v>
      </c>
      <c r="D29" s="286">
        <v>20</v>
      </c>
      <c r="E29" s="286">
        <v>20</v>
      </c>
      <c r="F29" s="286">
        <v>0</v>
      </c>
      <c r="G29" s="154">
        <v>220</v>
      </c>
      <c r="I29" s="65"/>
      <c r="J29" s="65"/>
      <c r="K29" s="65"/>
      <c r="L29" s="65"/>
    </row>
    <row r="30" spans="1:13" ht="69.599999999999994" customHeight="1">
      <c r="A30" s="152" t="s">
        <v>55</v>
      </c>
      <c r="B30" s="157" t="s">
        <v>615</v>
      </c>
      <c r="C30" s="154">
        <v>15791.7</v>
      </c>
      <c r="D30" s="286">
        <v>4239.3</v>
      </c>
      <c r="E30" s="286">
        <v>3956.5</v>
      </c>
      <c r="F30" s="286">
        <v>282.80000000000018</v>
      </c>
      <c r="G30" s="154">
        <v>11835.2</v>
      </c>
    </row>
    <row r="31" spans="1:13" ht="52.15" customHeight="1">
      <c r="A31" s="152" t="s">
        <v>456</v>
      </c>
      <c r="B31" s="70" t="s">
        <v>616</v>
      </c>
      <c r="C31" s="154">
        <v>10000</v>
      </c>
      <c r="D31" s="286">
        <v>0</v>
      </c>
      <c r="E31" s="286">
        <v>0</v>
      </c>
      <c r="F31" s="286">
        <v>0</v>
      </c>
      <c r="G31" s="154">
        <v>10000</v>
      </c>
    </row>
    <row r="32" spans="1:13" ht="39.75" customHeight="1">
      <c r="A32" s="152" t="s">
        <v>617</v>
      </c>
      <c r="B32" s="153" t="s">
        <v>501</v>
      </c>
      <c r="C32" s="154">
        <v>11400</v>
      </c>
      <c r="D32" s="286">
        <v>6629.8</v>
      </c>
      <c r="E32" s="286">
        <v>6001.8</v>
      </c>
      <c r="F32" s="286">
        <v>628</v>
      </c>
      <c r="G32" s="154">
        <v>5398.2</v>
      </c>
      <c r="H32" s="287"/>
    </row>
    <row r="33" spans="1:15" ht="48" customHeight="1">
      <c r="A33" s="152" t="s">
        <v>284</v>
      </c>
      <c r="B33" s="153" t="s">
        <v>611</v>
      </c>
      <c r="C33" s="154">
        <v>1200</v>
      </c>
      <c r="D33" s="286">
        <v>180</v>
      </c>
      <c r="E33" s="286">
        <v>80</v>
      </c>
      <c r="F33" s="286">
        <v>100</v>
      </c>
      <c r="G33" s="154">
        <v>1120</v>
      </c>
      <c r="H33" s="287"/>
    </row>
    <row r="34" spans="1:15" ht="47.25">
      <c r="A34" s="152" t="s">
        <v>181</v>
      </c>
      <c r="B34" s="153" t="s">
        <v>66</v>
      </c>
      <c r="C34" s="154">
        <v>1600</v>
      </c>
      <c r="D34" s="286">
        <v>880</v>
      </c>
      <c r="E34" s="286">
        <v>880</v>
      </c>
      <c r="F34" s="286">
        <v>0</v>
      </c>
      <c r="G34" s="154">
        <v>720</v>
      </c>
      <c r="H34" s="287"/>
    </row>
    <row r="35" spans="1:15" ht="88.5" customHeight="1">
      <c r="A35" s="152" t="s">
        <v>537</v>
      </c>
      <c r="B35" s="153" t="s">
        <v>607</v>
      </c>
      <c r="C35" s="154">
        <v>887.8</v>
      </c>
      <c r="D35" s="286">
        <v>0</v>
      </c>
      <c r="E35" s="286">
        <v>0</v>
      </c>
      <c r="F35" s="286">
        <v>0</v>
      </c>
      <c r="G35" s="154">
        <v>887.8</v>
      </c>
      <c r="H35" s="287"/>
    </row>
    <row r="36" spans="1:15" s="62" customFormat="1" ht="30" customHeight="1">
      <c r="A36" s="261" t="s">
        <v>165</v>
      </c>
      <c r="B36" s="262" t="s">
        <v>465</v>
      </c>
      <c r="C36" s="263">
        <v>696.3</v>
      </c>
      <c r="D36" s="263">
        <v>15</v>
      </c>
      <c r="E36" s="263">
        <v>9.4634400000000003</v>
      </c>
      <c r="F36" s="263">
        <v>5.5365599999999997</v>
      </c>
      <c r="G36" s="263">
        <v>686.83655999999996</v>
      </c>
      <c r="I36" s="63"/>
      <c r="J36" s="63"/>
      <c r="K36" s="63"/>
      <c r="L36" s="63"/>
    </row>
    <row r="37" spans="1:15" ht="45" customHeight="1">
      <c r="A37" s="152" t="s">
        <v>461</v>
      </c>
      <c r="B37" s="158" t="s">
        <v>618</v>
      </c>
      <c r="C37" s="154">
        <v>500</v>
      </c>
      <c r="D37" s="286">
        <v>15</v>
      </c>
      <c r="E37" s="286">
        <v>9.4634400000000003</v>
      </c>
      <c r="F37" s="286">
        <v>5.5365599999999997</v>
      </c>
      <c r="G37" s="154">
        <v>490.53656000000001</v>
      </c>
      <c r="O37" s="62"/>
    </row>
    <row r="38" spans="1:15" ht="67.900000000000006" customHeight="1">
      <c r="A38" s="152" t="s">
        <v>538</v>
      </c>
      <c r="B38" s="153" t="s">
        <v>607</v>
      </c>
      <c r="C38" s="154">
        <v>196.3</v>
      </c>
      <c r="D38" s="286">
        <v>0</v>
      </c>
      <c r="E38" s="286">
        <v>0</v>
      </c>
      <c r="F38" s="286">
        <v>0</v>
      </c>
      <c r="G38" s="154">
        <v>196.3</v>
      </c>
      <c r="O38" s="62"/>
    </row>
    <row r="39" spans="1:15" s="62" customFormat="1" ht="30" customHeight="1">
      <c r="A39" s="267">
        <v>10</v>
      </c>
      <c r="B39" s="262" t="s">
        <v>277</v>
      </c>
      <c r="C39" s="268">
        <v>5501</v>
      </c>
      <c r="D39" s="268">
        <v>760.9</v>
      </c>
      <c r="E39" s="268">
        <v>680.8</v>
      </c>
      <c r="F39" s="268">
        <v>80.100000000000065</v>
      </c>
      <c r="G39" s="268">
        <v>4820.2</v>
      </c>
      <c r="I39" s="63"/>
      <c r="J39" s="63"/>
      <c r="K39" s="63"/>
      <c r="L39" s="63"/>
    </row>
    <row r="40" spans="1:15" ht="37.15" customHeight="1">
      <c r="A40" s="340" t="s">
        <v>235</v>
      </c>
      <c r="B40" s="161" t="s">
        <v>258</v>
      </c>
      <c r="C40" s="154">
        <v>4000</v>
      </c>
      <c r="D40" s="286">
        <v>690.1</v>
      </c>
      <c r="E40" s="286">
        <v>680.8</v>
      </c>
      <c r="F40" s="286">
        <v>9.3000000000000682</v>
      </c>
      <c r="G40" s="154">
        <v>3319.2</v>
      </c>
    </row>
    <row r="41" spans="1:15" ht="43.15" customHeight="1">
      <c r="A41" s="341"/>
      <c r="B41" s="161" t="s">
        <v>67</v>
      </c>
      <c r="C41" s="154">
        <v>1100</v>
      </c>
      <c r="D41" s="286">
        <v>70.8</v>
      </c>
      <c r="E41" s="286">
        <v>0</v>
      </c>
      <c r="F41" s="286">
        <v>70.8</v>
      </c>
      <c r="G41" s="154">
        <v>1100</v>
      </c>
    </row>
    <row r="42" spans="1:15" ht="63">
      <c r="A42" s="152" t="s">
        <v>539</v>
      </c>
      <c r="B42" s="153" t="s">
        <v>607</v>
      </c>
      <c r="C42" s="154">
        <v>401</v>
      </c>
      <c r="D42" s="286">
        <v>0</v>
      </c>
      <c r="E42" s="286">
        <v>0</v>
      </c>
      <c r="F42" s="286">
        <v>0</v>
      </c>
      <c r="G42" s="154">
        <v>401</v>
      </c>
    </row>
    <row r="43" spans="1:15" ht="43.9" customHeight="1">
      <c r="A43" s="264" t="s">
        <v>116</v>
      </c>
      <c r="B43" s="265" t="s">
        <v>295</v>
      </c>
      <c r="C43" s="268">
        <v>9789.2000000000007</v>
      </c>
      <c r="D43" s="268">
        <v>0</v>
      </c>
      <c r="E43" s="268">
        <v>0</v>
      </c>
      <c r="F43" s="268">
        <v>0</v>
      </c>
      <c r="G43" s="268">
        <v>9789.2000000000007</v>
      </c>
    </row>
    <row r="44" spans="1:15" ht="40.9" customHeight="1">
      <c r="A44" s="152" t="s">
        <v>68</v>
      </c>
      <c r="B44" s="155" t="s">
        <v>69</v>
      </c>
      <c r="C44" s="154">
        <v>1200</v>
      </c>
      <c r="D44" s="286">
        <v>0</v>
      </c>
      <c r="E44" s="286">
        <v>0</v>
      </c>
      <c r="F44" s="286">
        <v>0</v>
      </c>
      <c r="G44" s="154">
        <v>1200</v>
      </c>
    </row>
    <row r="45" spans="1:15" ht="45.6" customHeight="1">
      <c r="A45" s="152" t="s">
        <v>619</v>
      </c>
      <c r="B45" s="155" t="s">
        <v>278</v>
      </c>
      <c r="C45" s="154">
        <v>8400</v>
      </c>
      <c r="D45" s="286">
        <v>0</v>
      </c>
      <c r="E45" s="286">
        <v>0</v>
      </c>
      <c r="F45" s="286">
        <v>0</v>
      </c>
      <c r="G45" s="154">
        <v>8400</v>
      </c>
    </row>
    <row r="46" spans="1:15" ht="77.45" customHeight="1">
      <c r="A46" s="152" t="s">
        <v>540</v>
      </c>
      <c r="B46" s="153" t="s">
        <v>607</v>
      </c>
      <c r="C46" s="154">
        <v>189.2</v>
      </c>
      <c r="D46" s="286">
        <v>0</v>
      </c>
      <c r="E46" s="286">
        <v>0</v>
      </c>
      <c r="F46" s="286">
        <v>0</v>
      </c>
      <c r="G46" s="154">
        <v>189.2</v>
      </c>
    </row>
    <row r="47" spans="1:15" ht="39" customHeight="1">
      <c r="A47" s="261" t="s">
        <v>117</v>
      </c>
      <c r="B47" s="264" t="s">
        <v>166</v>
      </c>
      <c r="C47" s="268">
        <v>4201.6000000000004</v>
      </c>
      <c r="D47" s="268">
        <v>800</v>
      </c>
      <c r="E47" s="268">
        <v>25</v>
      </c>
      <c r="F47" s="268">
        <v>775</v>
      </c>
      <c r="G47" s="268">
        <v>4176.6000000000004</v>
      </c>
      <c r="I47" s="69"/>
      <c r="J47" s="69"/>
      <c r="K47" s="69"/>
    </row>
    <row r="48" spans="1:15" ht="84.6" customHeight="1">
      <c r="A48" s="152" t="s">
        <v>237</v>
      </c>
      <c r="B48" s="288" t="s">
        <v>620</v>
      </c>
      <c r="C48" s="154">
        <v>4000</v>
      </c>
      <c r="D48" s="286">
        <v>800</v>
      </c>
      <c r="E48" s="286">
        <v>25</v>
      </c>
      <c r="F48" s="286">
        <v>775</v>
      </c>
      <c r="G48" s="154">
        <v>3975</v>
      </c>
      <c r="J48" s="69"/>
      <c r="K48" s="69"/>
    </row>
    <row r="49" spans="1:12" ht="66.599999999999994" customHeight="1">
      <c r="A49" s="152" t="s">
        <v>541</v>
      </c>
      <c r="B49" s="153" t="s">
        <v>607</v>
      </c>
      <c r="C49" s="154">
        <v>201.6</v>
      </c>
      <c r="D49" s="286">
        <v>0</v>
      </c>
      <c r="E49" s="286">
        <v>0</v>
      </c>
      <c r="F49" s="286">
        <v>0</v>
      </c>
      <c r="G49" s="154">
        <v>201.6</v>
      </c>
      <c r="J49" s="69"/>
      <c r="K49" s="69"/>
    </row>
    <row r="50" spans="1:12" ht="48.75" customHeight="1">
      <c r="A50" s="267">
        <v>19</v>
      </c>
      <c r="B50" s="264" t="s">
        <v>296</v>
      </c>
      <c r="C50" s="268">
        <v>185316.21849999999</v>
      </c>
      <c r="D50" s="268">
        <v>39440.718500000003</v>
      </c>
      <c r="E50" s="268">
        <v>36940.718500000003</v>
      </c>
      <c r="F50" s="268">
        <v>2500</v>
      </c>
      <c r="G50" s="268">
        <v>148375.5</v>
      </c>
      <c r="I50" s="69"/>
      <c r="J50" s="69"/>
      <c r="K50" s="69"/>
      <c r="L50" s="69"/>
    </row>
    <row r="51" spans="1:12" ht="63">
      <c r="A51" s="201" t="s">
        <v>621</v>
      </c>
      <c r="B51" s="158" t="s">
        <v>391</v>
      </c>
      <c r="C51" s="154">
        <v>139400</v>
      </c>
      <c r="D51" s="286">
        <v>22485.8</v>
      </c>
      <c r="E51" s="286">
        <v>22485.8</v>
      </c>
      <c r="F51" s="286">
        <v>0</v>
      </c>
      <c r="G51" s="154">
        <v>116914.2</v>
      </c>
    </row>
    <row r="52" spans="1:12" ht="63">
      <c r="A52" s="152" t="s">
        <v>622</v>
      </c>
      <c r="B52" s="70" t="s">
        <v>542</v>
      </c>
      <c r="C52" s="154">
        <v>40396.4185</v>
      </c>
      <c r="D52" s="286">
        <v>11806.4185</v>
      </c>
      <c r="E52" s="286">
        <v>11806.4185</v>
      </c>
      <c r="F52" s="286">
        <v>0</v>
      </c>
      <c r="G52" s="154">
        <v>28590</v>
      </c>
    </row>
    <row r="53" spans="1:12" ht="63">
      <c r="A53" s="152" t="s">
        <v>255</v>
      </c>
      <c r="B53" s="70" t="s">
        <v>623</v>
      </c>
      <c r="C53" s="154">
        <v>5000</v>
      </c>
      <c r="D53" s="286">
        <v>5000</v>
      </c>
      <c r="E53" s="286">
        <v>2500</v>
      </c>
      <c r="F53" s="286">
        <v>2500</v>
      </c>
      <c r="G53" s="154">
        <v>2500</v>
      </c>
    </row>
    <row r="54" spans="1:12" ht="63">
      <c r="A54" s="152" t="s">
        <v>543</v>
      </c>
      <c r="B54" s="153" t="s">
        <v>607</v>
      </c>
      <c r="C54" s="154">
        <v>519.79999999999995</v>
      </c>
      <c r="D54" s="286">
        <v>148.5</v>
      </c>
      <c r="E54" s="286">
        <v>148.5</v>
      </c>
      <c r="F54" s="286">
        <v>0</v>
      </c>
      <c r="G54" s="154">
        <v>371.29999999999995</v>
      </c>
    </row>
    <row r="55" spans="1:12" ht="38.25" customHeight="1">
      <c r="A55" s="264" t="s">
        <v>56</v>
      </c>
      <c r="B55" s="265" t="s">
        <v>402</v>
      </c>
      <c r="C55" s="263">
        <v>11406.599999999999</v>
      </c>
      <c r="D55" s="263">
        <v>2112.1</v>
      </c>
      <c r="E55" s="263">
        <v>1953.7</v>
      </c>
      <c r="F55" s="263">
        <v>158.39999999999998</v>
      </c>
      <c r="G55" s="263">
        <v>9452.9</v>
      </c>
      <c r="H55" s="287"/>
    </row>
    <row r="56" spans="1:12" ht="46.15" customHeight="1">
      <c r="A56" s="163" t="s">
        <v>287</v>
      </c>
      <c r="B56" s="162" t="s">
        <v>624</v>
      </c>
      <c r="C56" s="154">
        <v>1200</v>
      </c>
      <c r="D56" s="286">
        <v>0</v>
      </c>
      <c r="E56" s="286">
        <v>0</v>
      </c>
      <c r="F56" s="286">
        <v>0</v>
      </c>
      <c r="G56" s="154">
        <v>1200</v>
      </c>
      <c r="H56" s="287"/>
    </row>
    <row r="57" spans="1:12" ht="72.599999999999994" customHeight="1">
      <c r="A57" s="163" t="s">
        <v>372</v>
      </c>
      <c r="B57" s="162" t="s">
        <v>625</v>
      </c>
      <c r="C57" s="154">
        <v>5494.8</v>
      </c>
      <c r="D57" s="286">
        <v>1344</v>
      </c>
      <c r="E57" s="286">
        <v>1344</v>
      </c>
      <c r="F57" s="286">
        <v>0</v>
      </c>
      <c r="G57" s="154">
        <v>4150.8</v>
      </c>
      <c r="H57" s="287"/>
    </row>
    <row r="58" spans="1:12" ht="31.5">
      <c r="A58" s="163" t="s">
        <v>70</v>
      </c>
      <c r="B58" s="162" t="s">
        <v>542</v>
      </c>
      <c r="C58" s="154">
        <v>4500</v>
      </c>
      <c r="D58" s="286">
        <v>768.1</v>
      </c>
      <c r="E58" s="286">
        <v>609.70000000000005</v>
      </c>
      <c r="F58" s="286">
        <v>158.39999999999998</v>
      </c>
      <c r="G58" s="154">
        <v>3890.3</v>
      </c>
      <c r="H58" s="287"/>
    </row>
    <row r="59" spans="1:12" ht="63">
      <c r="A59" s="152" t="s">
        <v>544</v>
      </c>
      <c r="B59" s="153" t="s">
        <v>607</v>
      </c>
      <c r="C59" s="154">
        <v>211.8</v>
      </c>
      <c r="D59" s="286">
        <v>0</v>
      </c>
      <c r="E59" s="286">
        <v>0</v>
      </c>
      <c r="F59" s="286">
        <v>0</v>
      </c>
      <c r="G59" s="154">
        <v>211.8</v>
      </c>
      <c r="H59" s="287"/>
    </row>
    <row r="60" spans="1:12" ht="40.15" customHeight="1">
      <c r="A60" s="261" t="s">
        <v>118</v>
      </c>
      <c r="B60" s="265" t="s">
        <v>403</v>
      </c>
      <c r="C60" s="268">
        <v>4636.2999999999993</v>
      </c>
      <c r="D60" s="268">
        <v>980.3</v>
      </c>
      <c r="E60" s="268">
        <v>622.67000000000007</v>
      </c>
      <c r="F60" s="268">
        <v>357.63</v>
      </c>
      <c r="G60" s="268">
        <v>4013.6300000000006</v>
      </c>
    </row>
    <row r="61" spans="1:12" ht="52.15" customHeight="1">
      <c r="A61" s="340" t="s">
        <v>173</v>
      </c>
      <c r="B61" s="153" t="s">
        <v>626</v>
      </c>
      <c r="C61" s="154">
        <v>400</v>
      </c>
      <c r="D61" s="286">
        <v>43.1</v>
      </c>
      <c r="E61" s="286">
        <v>30.6</v>
      </c>
      <c r="F61" s="286">
        <v>12.5</v>
      </c>
      <c r="G61" s="154">
        <v>369.4</v>
      </c>
    </row>
    <row r="62" spans="1:12" ht="38.450000000000003" customHeight="1">
      <c r="A62" s="341"/>
      <c r="B62" s="153" t="s">
        <v>627</v>
      </c>
      <c r="C62" s="154">
        <v>1671.4</v>
      </c>
      <c r="D62" s="286">
        <v>456</v>
      </c>
      <c r="E62" s="286">
        <v>456</v>
      </c>
      <c r="F62" s="286">
        <v>0</v>
      </c>
      <c r="G62" s="154">
        <v>1215.4000000000001</v>
      </c>
    </row>
    <row r="63" spans="1:12" ht="40.5" customHeight="1">
      <c r="A63" s="340" t="s">
        <v>241</v>
      </c>
      <c r="B63" s="157" t="s">
        <v>71</v>
      </c>
      <c r="C63" s="154">
        <v>700</v>
      </c>
      <c r="D63" s="286">
        <v>122.3</v>
      </c>
      <c r="E63" s="286">
        <v>10</v>
      </c>
      <c r="F63" s="286">
        <v>112.3</v>
      </c>
      <c r="G63" s="154">
        <v>690</v>
      </c>
    </row>
    <row r="64" spans="1:12" ht="57.6" customHeight="1">
      <c r="A64" s="341"/>
      <c r="B64" s="157" t="s">
        <v>72</v>
      </c>
      <c r="C64" s="154">
        <v>400</v>
      </c>
      <c r="D64" s="286">
        <v>78.900000000000006</v>
      </c>
      <c r="E64" s="286">
        <v>0</v>
      </c>
      <c r="F64" s="286">
        <v>78.900000000000006</v>
      </c>
      <c r="G64" s="154">
        <v>400</v>
      </c>
    </row>
    <row r="65" spans="1:7" ht="55.15" customHeight="1">
      <c r="A65" s="152" t="s">
        <v>242</v>
      </c>
      <c r="B65" s="153" t="s">
        <v>502</v>
      </c>
      <c r="C65" s="154">
        <v>1000</v>
      </c>
      <c r="D65" s="286">
        <v>280</v>
      </c>
      <c r="E65" s="286">
        <v>126.07</v>
      </c>
      <c r="F65" s="286">
        <v>153.93</v>
      </c>
      <c r="G65" s="154">
        <v>873.93000000000006</v>
      </c>
    </row>
    <row r="66" spans="1:7" ht="63">
      <c r="A66" s="152" t="s">
        <v>545</v>
      </c>
      <c r="B66" s="153" t="s">
        <v>607</v>
      </c>
      <c r="C66" s="154">
        <v>464.9</v>
      </c>
      <c r="D66" s="286">
        <v>0</v>
      </c>
      <c r="E66" s="286">
        <v>0</v>
      </c>
      <c r="F66" s="286">
        <v>0</v>
      </c>
      <c r="G66" s="154">
        <v>464.9</v>
      </c>
    </row>
    <row r="67" spans="1:7" s="62" customFormat="1" ht="42.6" customHeight="1">
      <c r="A67" s="261" t="s">
        <v>119</v>
      </c>
      <c r="B67" s="264" t="s">
        <v>45</v>
      </c>
      <c r="C67" s="263">
        <v>50787.199999999997</v>
      </c>
      <c r="D67" s="263">
        <v>844.9</v>
      </c>
      <c r="E67" s="263">
        <v>314.89999999999998</v>
      </c>
      <c r="F67" s="263">
        <v>530</v>
      </c>
      <c r="G67" s="263">
        <v>50472.299999999996</v>
      </c>
    </row>
    <row r="68" spans="1:7" ht="37.5" customHeight="1">
      <c r="A68" s="342">
        <v>2417110</v>
      </c>
      <c r="B68" s="153" t="s">
        <v>628</v>
      </c>
      <c r="C68" s="154">
        <v>12567.5</v>
      </c>
      <c r="D68" s="286">
        <v>514.9</v>
      </c>
      <c r="E68" s="286">
        <v>314.89999999999998</v>
      </c>
      <c r="F68" s="286">
        <v>200</v>
      </c>
      <c r="G68" s="154">
        <v>12252.6</v>
      </c>
    </row>
    <row r="69" spans="1:7" ht="43.5" customHeight="1">
      <c r="A69" s="343"/>
      <c r="B69" s="153" t="s">
        <v>629</v>
      </c>
      <c r="C69" s="154">
        <v>15700</v>
      </c>
      <c r="D69" s="286">
        <v>330</v>
      </c>
      <c r="E69" s="286">
        <v>0</v>
      </c>
      <c r="F69" s="286">
        <v>330</v>
      </c>
      <c r="G69" s="154">
        <v>15700</v>
      </c>
    </row>
    <row r="70" spans="1:7" ht="43.5" customHeight="1">
      <c r="A70" s="344"/>
      <c r="B70" s="153" t="s">
        <v>579</v>
      </c>
      <c r="C70" s="154">
        <v>22160</v>
      </c>
      <c r="D70" s="286">
        <v>0</v>
      </c>
      <c r="E70" s="286">
        <v>0</v>
      </c>
      <c r="F70" s="286">
        <v>0</v>
      </c>
      <c r="G70" s="154">
        <v>22160</v>
      </c>
    </row>
    <row r="71" spans="1:7" ht="63">
      <c r="A71" s="152" t="s">
        <v>546</v>
      </c>
      <c r="B71" s="153" t="s">
        <v>607</v>
      </c>
      <c r="C71" s="154">
        <v>359.7</v>
      </c>
      <c r="D71" s="286">
        <v>0</v>
      </c>
      <c r="E71" s="286">
        <v>0</v>
      </c>
      <c r="F71" s="286">
        <v>0</v>
      </c>
      <c r="G71" s="154">
        <v>359.7</v>
      </c>
    </row>
    <row r="72" spans="1:7" s="62" customFormat="1" ht="40.15" customHeight="1">
      <c r="A72" s="264" t="s">
        <v>120</v>
      </c>
      <c r="B72" s="262" t="s">
        <v>297</v>
      </c>
      <c r="C72" s="263">
        <v>1581</v>
      </c>
      <c r="D72" s="263">
        <v>400</v>
      </c>
      <c r="E72" s="263">
        <v>140</v>
      </c>
      <c r="F72" s="263">
        <v>260</v>
      </c>
      <c r="G72" s="263">
        <v>1441</v>
      </c>
    </row>
    <row r="73" spans="1:7" ht="36.75" customHeight="1">
      <c r="A73" s="152" t="s">
        <v>110</v>
      </c>
      <c r="B73" s="153" t="s">
        <v>406</v>
      </c>
      <c r="C73" s="154">
        <v>1400</v>
      </c>
      <c r="D73" s="286">
        <v>400</v>
      </c>
      <c r="E73" s="286">
        <v>140</v>
      </c>
      <c r="F73" s="286">
        <v>260</v>
      </c>
      <c r="G73" s="154">
        <v>1260</v>
      </c>
    </row>
    <row r="74" spans="1:7" ht="69" customHeight="1">
      <c r="A74" s="152" t="s">
        <v>547</v>
      </c>
      <c r="B74" s="153" t="s">
        <v>607</v>
      </c>
      <c r="C74" s="154">
        <v>181</v>
      </c>
      <c r="D74" s="286">
        <v>0</v>
      </c>
      <c r="E74" s="286">
        <v>0</v>
      </c>
      <c r="F74" s="286">
        <v>0</v>
      </c>
      <c r="G74" s="154">
        <v>181</v>
      </c>
    </row>
    <row r="75" spans="1:7" s="62" customFormat="1" ht="30" customHeight="1">
      <c r="A75" s="261" t="s">
        <v>121</v>
      </c>
      <c r="B75" s="262" t="s">
        <v>473</v>
      </c>
      <c r="C75" s="263">
        <v>2036.8</v>
      </c>
      <c r="D75" s="263">
        <v>500</v>
      </c>
      <c r="E75" s="263">
        <v>395.25</v>
      </c>
      <c r="F75" s="263">
        <v>104.75</v>
      </c>
      <c r="G75" s="263">
        <v>1641.55</v>
      </c>
    </row>
    <row r="76" spans="1:7" ht="43.15" customHeight="1">
      <c r="A76" s="152" t="s">
        <v>112</v>
      </c>
      <c r="B76" s="159" t="s">
        <v>481</v>
      </c>
      <c r="C76" s="154">
        <v>1800</v>
      </c>
      <c r="D76" s="286">
        <v>500</v>
      </c>
      <c r="E76" s="286">
        <v>395.25</v>
      </c>
      <c r="F76" s="286">
        <v>104.75</v>
      </c>
      <c r="G76" s="154">
        <v>1404.75</v>
      </c>
    </row>
    <row r="77" spans="1:7" ht="63">
      <c r="A77" s="152" t="s">
        <v>548</v>
      </c>
      <c r="B77" s="153" t="s">
        <v>607</v>
      </c>
      <c r="C77" s="154">
        <v>236.8</v>
      </c>
      <c r="D77" s="286">
        <v>0</v>
      </c>
      <c r="E77" s="286">
        <v>0</v>
      </c>
      <c r="F77" s="286">
        <v>0</v>
      </c>
      <c r="G77" s="154">
        <v>236.8</v>
      </c>
    </row>
    <row r="78" spans="1:7" s="62" customFormat="1" ht="39.75" customHeight="1">
      <c r="A78" s="261" t="s">
        <v>122</v>
      </c>
      <c r="B78" s="265" t="s">
        <v>404</v>
      </c>
      <c r="C78" s="263">
        <v>73801.611999999994</v>
      </c>
      <c r="D78" s="263">
        <v>15837.112000000001</v>
      </c>
      <c r="E78" s="263">
        <v>9211.6440000000002</v>
      </c>
      <c r="F78" s="263">
        <v>6625.4680000000008</v>
      </c>
      <c r="G78" s="263">
        <v>64589.968000000008</v>
      </c>
    </row>
    <row r="79" spans="1:7" ht="94.5">
      <c r="A79" s="148" t="s">
        <v>478</v>
      </c>
      <c r="B79" s="153" t="s">
        <v>630</v>
      </c>
      <c r="C79" s="154">
        <v>32040</v>
      </c>
      <c r="D79" s="286">
        <v>6226.1</v>
      </c>
      <c r="E79" s="286">
        <v>5635.1</v>
      </c>
      <c r="F79" s="286">
        <v>591</v>
      </c>
      <c r="G79" s="154">
        <v>26404.9</v>
      </c>
    </row>
    <row r="80" spans="1:7" ht="81" customHeight="1">
      <c r="A80" s="152" t="s">
        <v>346</v>
      </c>
      <c r="B80" s="158" t="s">
        <v>73</v>
      </c>
      <c r="C80" s="154">
        <v>11661.547999999999</v>
      </c>
      <c r="D80" s="286">
        <v>4194.7480000000005</v>
      </c>
      <c r="E80" s="286">
        <v>0</v>
      </c>
      <c r="F80" s="286">
        <v>4194.7480000000005</v>
      </c>
      <c r="G80" s="154">
        <v>11661.547999999999</v>
      </c>
    </row>
    <row r="81" spans="1:7" s="62" customFormat="1" ht="63.6" customHeight="1">
      <c r="A81" s="152" t="s">
        <v>74</v>
      </c>
      <c r="B81" s="158" t="s">
        <v>75</v>
      </c>
      <c r="C81" s="154">
        <v>600</v>
      </c>
      <c r="D81" s="286">
        <v>217</v>
      </c>
      <c r="E81" s="286">
        <v>99</v>
      </c>
      <c r="F81" s="286">
        <v>118</v>
      </c>
      <c r="G81" s="154">
        <v>501</v>
      </c>
    </row>
    <row r="82" spans="1:7" ht="54" customHeight="1">
      <c r="A82" s="148">
        <v>2717610</v>
      </c>
      <c r="B82" s="159" t="s">
        <v>503</v>
      </c>
      <c r="C82" s="154">
        <v>17542.664000000001</v>
      </c>
      <c r="D82" s="286">
        <v>3786.364</v>
      </c>
      <c r="E82" s="286">
        <v>2177.5439999999999</v>
      </c>
      <c r="F82" s="286">
        <v>1608.8200000000002</v>
      </c>
      <c r="G82" s="154">
        <v>15365.12</v>
      </c>
    </row>
    <row r="83" spans="1:7" ht="68.45" customHeight="1">
      <c r="A83" s="152" t="s">
        <v>631</v>
      </c>
      <c r="B83" s="153" t="s">
        <v>632</v>
      </c>
      <c r="C83" s="154">
        <v>11313</v>
      </c>
      <c r="D83" s="286">
        <v>1412.9</v>
      </c>
      <c r="E83" s="286">
        <v>1300</v>
      </c>
      <c r="F83" s="286">
        <v>112.90000000000009</v>
      </c>
      <c r="G83" s="154">
        <v>10013</v>
      </c>
    </row>
    <row r="84" spans="1:7" ht="78.599999999999994" customHeight="1">
      <c r="A84" s="152" t="s">
        <v>549</v>
      </c>
      <c r="B84" s="153" t="s">
        <v>607</v>
      </c>
      <c r="C84" s="154">
        <v>644.4</v>
      </c>
      <c r="D84" s="286">
        <v>0</v>
      </c>
      <c r="E84" s="286">
        <v>0</v>
      </c>
      <c r="F84" s="286">
        <v>0</v>
      </c>
      <c r="G84" s="154">
        <v>644.4</v>
      </c>
    </row>
    <row r="85" spans="1:7" ht="48.6" customHeight="1">
      <c r="A85" s="261" t="s">
        <v>123</v>
      </c>
      <c r="B85" s="264" t="s">
        <v>195</v>
      </c>
      <c r="C85" s="268">
        <v>9761.1</v>
      </c>
      <c r="D85" s="268">
        <v>1930.8</v>
      </c>
      <c r="E85" s="268">
        <v>0</v>
      </c>
      <c r="F85" s="268">
        <v>1930.8</v>
      </c>
      <c r="G85" s="268">
        <v>9761.1</v>
      </c>
    </row>
    <row r="86" spans="1:7" ht="54.6" customHeight="1">
      <c r="A86" s="164" t="s">
        <v>633</v>
      </c>
      <c r="B86" s="153" t="s">
        <v>76</v>
      </c>
      <c r="C86" s="154">
        <v>9288.7000000000007</v>
      </c>
      <c r="D86" s="286">
        <v>1930.8</v>
      </c>
      <c r="E86" s="286">
        <v>0</v>
      </c>
      <c r="F86" s="286">
        <v>1930.8</v>
      </c>
      <c r="G86" s="154">
        <v>9288.7000000000007</v>
      </c>
    </row>
    <row r="87" spans="1:7" ht="75" customHeight="1">
      <c r="A87" s="152" t="s">
        <v>550</v>
      </c>
      <c r="B87" s="153" t="s">
        <v>607</v>
      </c>
      <c r="C87" s="154">
        <v>472.4</v>
      </c>
      <c r="D87" s="286">
        <v>0</v>
      </c>
      <c r="E87" s="286">
        <v>0</v>
      </c>
      <c r="F87" s="286">
        <v>0</v>
      </c>
      <c r="G87" s="154">
        <v>472.4</v>
      </c>
    </row>
    <row r="88" spans="1:7" s="62" customFormat="1" ht="42.6" customHeight="1">
      <c r="A88" s="261" t="s">
        <v>124</v>
      </c>
      <c r="B88" s="262" t="s">
        <v>634</v>
      </c>
      <c r="C88" s="263">
        <v>118499.3</v>
      </c>
      <c r="D88" s="263">
        <v>55552.600000000006</v>
      </c>
      <c r="E88" s="263">
        <v>51306.9</v>
      </c>
      <c r="F88" s="263">
        <v>4245.7</v>
      </c>
      <c r="G88" s="263">
        <v>67192.399999999994</v>
      </c>
    </row>
    <row r="89" spans="1:7" ht="63">
      <c r="A89" s="152" t="s">
        <v>635</v>
      </c>
      <c r="B89" s="155" t="s">
        <v>504</v>
      </c>
      <c r="C89" s="154">
        <v>38981.199999999997</v>
      </c>
      <c r="D89" s="286">
        <v>6276.7</v>
      </c>
      <c r="E89" s="286">
        <v>4328.3999999999996</v>
      </c>
      <c r="F89" s="286">
        <v>1948.3000000000002</v>
      </c>
      <c r="G89" s="154">
        <v>34652.799999999996</v>
      </c>
    </row>
    <row r="90" spans="1:7" ht="50.25" customHeight="1">
      <c r="A90" s="152" t="s">
        <v>374</v>
      </c>
      <c r="B90" s="155" t="s">
        <v>77</v>
      </c>
      <c r="C90" s="154">
        <v>23656.3</v>
      </c>
      <c r="D90" s="286">
        <v>6278.5</v>
      </c>
      <c r="E90" s="286">
        <v>5091.8</v>
      </c>
      <c r="F90" s="286">
        <v>1186.6999999999998</v>
      </c>
      <c r="G90" s="154">
        <v>18564.5</v>
      </c>
    </row>
    <row r="91" spans="1:7" ht="73.900000000000006" customHeight="1">
      <c r="A91" s="152" t="s">
        <v>551</v>
      </c>
      <c r="B91" s="153" t="s">
        <v>607</v>
      </c>
      <c r="C91" s="154">
        <v>356</v>
      </c>
      <c r="D91" s="286">
        <v>0</v>
      </c>
      <c r="E91" s="286">
        <v>0</v>
      </c>
      <c r="F91" s="286">
        <v>0</v>
      </c>
      <c r="G91" s="154">
        <v>356</v>
      </c>
    </row>
    <row r="92" spans="1:7" ht="55.9" customHeight="1">
      <c r="A92" s="152" t="s">
        <v>551</v>
      </c>
      <c r="B92" s="153" t="s">
        <v>636</v>
      </c>
      <c r="C92" s="154">
        <v>4000</v>
      </c>
      <c r="D92" s="286">
        <v>4000</v>
      </c>
      <c r="E92" s="286">
        <v>4000</v>
      </c>
      <c r="F92" s="286">
        <v>0</v>
      </c>
      <c r="G92" s="154">
        <v>0</v>
      </c>
    </row>
    <row r="93" spans="1:7" ht="63">
      <c r="A93" s="152" t="s">
        <v>551</v>
      </c>
      <c r="B93" s="153" t="s">
        <v>637</v>
      </c>
      <c r="C93" s="154">
        <v>4000</v>
      </c>
      <c r="D93" s="286">
        <v>4000</v>
      </c>
      <c r="E93" s="286">
        <v>4000</v>
      </c>
      <c r="F93" s="286">
        <v>0</v>
      </c>
      <c r="G93" s="154">
        <v>0</v>
      </c>
    </row>
    <row r="94" spans="1:7" ht="78.75">
      <c r="A94" s="152" t="s">
        <v>551</v>
      </c>
      <c r="B94" s="153" t="s">
        <v>638</v>
      </c>
      <c r="C94" s="154">
        <v>4000</v>
      </c>
      <c r="D94" s="286">
        <v>4000</v>
      </c>
      <c r="E94" s="286">
        <v>4000</v>
      </c>
      <c r="F94" s="286">
        <v>0</v>
      </c>
      <c r="G94" s="154">
        <v>0</v>
      </c>
    </row>
    <row r="95" spans="1:7" ht="31.5">
      <c r="A95" s="152" t="s">
        <v>551</v>
      </c>
      <c r="B95" s="153" t="s">
        <v>639</v>
      </c>
      <c r="C95" s="154">
        <v>3000</v>
      </c>
      <c r="D95" s="286">
        <v>3000</v>
      </c>
      <c r="E95" s="286">
        <v>3000</v>
      </c>
      <c r="F95" s="286">
        <v>0</v>
      </c>
      <c r="G95" s="154">
        <v>0</v>
      </c>
    </row>
    <row r="96" spans="1:7" ht="78.75">
      <c r="A96" s="152" t="s">
        <v>551</v>
      </c>
      <c r="B96" s="153" t="s">
        <v>640</v>
      </c>
      <c r="C96" s="154">
        <v>400</v>
      </c>
      <c r="D96" s="286">
        <v>400</v>
      </c>
      <c r="E96" s="286">
        <v>400</v>
      </c>
      <c r="F96" s="286">
        <v>0</v>
      </c>
      <c r="G96" s="154">
        <v>0</v>
      </c>
    </row>
    <row r="97" spans="1:7" ht="50.25" customHeight="1">
      <c r="A97" s="152" t="s">
        <v>551</v>
      </c>
      <c r="B97" s="155" t="s">
        <v>641</v>
      </c>
      <c r="C97" s="154">
        <v>40105.800000000003</v>
      </c>
      <c r="D97" s="154">
        <v>27597.4</v>
      </c>
      <c r="E97" s="154">
        <v>26486.7</v>
      </c>
      <c r="F97" s="154">
        <v>1110.7</v>
      </c>
      <c r="G97" s="154">
        <v>13619.1</v>
      </c>
    </row>
    <row r="98" spans="1:7" ht="30" customHeight="1">
      <c r="A98" s="264" t="s">
        <v>214</v>
      </c>
      <c r="B98" s="311" t="s">
        <v>48</v>
      </c>
      <c r="C98" s="268">
        <v>982.2</v>
      </c>
      <c r="D98" s="268">
        <v>0</v>
      </c>
      <c r="E98" s="268">
        <v>0</v>
      </c>
      <c r="F98" s="268">
        <v>0</v>
      </c>
      <c r="G98" s="268">
        <v>982.2</v>
      </c>
    </row>
    <row r="99" spans="1:7" ht="63.75" customHeight="1">
      <c r="A99" s="152" t="s">
        <v>316</v>
      </c>
      <c r="B99" s="153" t="s">
        <v>607</v>
      </c>
      <c r="C99" s="154">
        <v>982.2</v>
      </c>
      <c r="D99" s="286">
        <v>0</v>
      </c>
      <c r="E99" s="286">
        <v>0</v>
      </c>
      <c r="F99" s="286">
        <v>0</v>
      </c>
      <c r="G99" s="154">
        <v>982.2</v>
      </c>
    </row>
    <row r="100" spans="1:7" ht="45.6" customHeight="1">
      <c r="A100" s="264" t="s">
        <v>505</v>
      </c>
      <c r="B100" s="269" t="s">
        <v>506</v>
      </c>
      <c r="C100" s="268">
        <v>75795.600000000006</v>
      </c>
      <c r="D100" s="268">
        <v>24010.1</v>
      </c>
      <c r="E100" s="268">
        <v>20396.98</v>
      </c>
      <c r="F100" s="268">
        <v>3613.119999999999</v>
      </c>
      <c r="G100" s="268">
        <v>55398.62</v>
      </c>
    </row>
    <row r="101" spans="1:7" ht="54.75" customHeight="1">
      <c r="A101" s="152" t="s">
        <v>507</v>
      </c>
      <c r="B101" s="153" t="s">
        <v>492</v>
      </c>
      <c r="C101" s="154">
        <v>72384.5</v>
      </c>
      <c r="D101" s="286">
        <v>23010.1</v>
      </c>
      <c r="E101" s="286">
        <v>19396.98</v>
      </c>
      <c r="F101" s="286">
        <v>3613.119999999999</v>
      </c>
      <c r="G101" s="154">
        <v>52987.520000000004</v>
      </c>
    </row>
    <row r="102" spans="1:7" ht="63">
      <c r="A102" s="152" t="s">
        <v>552</v>
      </c>
      <c r="B102" s="153" t="s">
        <v>607</v>
      </c>
      <c r="C102" s="154">
        <v>3411.1</v>
      </c>
      <c r="D102" s="286">
        <v>1000</v>
      </c>
      <c r="E102" s="286">
        <v>1000</v>
      </c>
      <c r="F102" s="286">
        <v>0</v>
      </c>
      <c r="G102" s="154">
        <v>2411.1</v>
      </c>
    </row>
    <row r="103" spans="1:7" s="62" customFormat="1" ht="28.15" customHeight="1">
      <c r="A103" s="270"/>
      <c r="B103" s="271" t="s">
        <v>196</v>
      </c>
      <c r="C103" s="268">
        <v>845770.51569999987</v>
      </c>
      <c r="D103" s="268">
        <v>225936.1017</v>
      </c>
      <c r="E103" s="268">
        <v>148307.50700000001</v>
      </c>
      <c r="F103" s="268">
        <v>77628.594700000001</v>
      </c>
      <c r="G103" s="268">
        <v>697463.00870000001</v>
      </c>
    </row>
    <row r="105" spans="1:7">
      <c r="C105" s="69"/>
      <c r="D105" s="69"/>
      <c r="E105" s="69"/>
      <c r="F105" s="69"/>
      <c r="G105" s="69"/>
    </row>
    <row r="106" spans="1:7">
      <c r="C106" s="69"/>
      <c r="D106" s="69"/>
      <c r="E106" s="69"/>
      <c r="F106" s="69"/>
      <c r="G106" s="69"/>
    </row>
    <row r="107" spans="1:7">
      <c r="C107" s="69"/>
      <c r="D107" s="69"/>
      <c r="E107" s="69"/>
      <c r="F107" s="69"/>
      <c r="G107" s="69"/>
    </row>
    <row r="108" spans="1:7">
      <c r="C108" s="69"/>
      <c r="D108" s="69"/>
      <c r="E108" s="69"/>
      <c r="F108" s="69"/>
      <c r="G108" s="69"/>
    </row>
    <row r="109" spans="1:7">
      <c r="C109" s="69"/>
      <c r="D109" s="69"/>
      <c r="E109" s="69"/>
      <c r="F109" s="69"/>
      <c r="G109" s="69"/>
    </row>
    <row r="110" spans="1:7">
      <c r="C110" s="69"/>
    </row>
    <row r="111" spans="1:7">
      <c r="C111" s="69"/>
    </row>
    <row r="112" spans="1:7">
      <c r="E112" s="69"/>
    </row>
  </sheetData>
  <customSheetViews>
    <customSheetView guid="{85DC9BB0-28A9-4114-8FF0-A0FEF2049BAC}" zeroValues="0">
      <pane xSplit="2" ySplit="4" topLeftCell="C80" activePane="bottomRight" state="frozen"/>
      <selection pane="bottomRight" activeCell="D82" sqref="D82"/>
      <pageMargins left="0.47244094488188981" right="0.23622047244094491" top="0.39370078740157483" bottom="0.39370078740157483" header="0.19685039370078741" footer="0.19685039370078741"/>
      <pageSetup paperSize="9" scale="80" fitToHeight="7" orientation="portrait" r:id="rId1"/>
      <headerFooter alignWithMargins="0">
        <oddFooter>&amp;R&amp;P</oddFooter>
      </headerFooter>
    </customSheetView>
  </customSheetViews>
  <mergeCells count="10">
    <mergeCell ref="A40:A41"/>
    <mergeCell ref="A61:A62"/>
    <mergeCell ref="A63:A64"/>
    <mergeCell ref="A68:A70"/>
    <mergeCell ref="A1:G1"/>
    <mergeCell ref="B3:B4"/>
    <mergeCell ref="A6:A8"/>
    <mergeCell ref="A3:A4"/>
    <mergeCell ref="C3:G3"/>
    <mergeCell ref="A19:A20"/>
  </mergeCells>
  <phoneticPr fontId="46" type="noConversion"/>
  <pageMargins left="0.47244094488188981" right="0.23622047244094491" top="0.39370078740157483" bottom="0.39370078740157483" header="0.19685039370078741" footer="0.19685039370078741"/>
  <pageSetup paperSize="9" scale="77" fitToHeight="7" orientation="portrait" r:id="rId2"/>
  <headerFooter alignWithMargins="0">
    <oddFooter>&amp;R&amp;P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3EC56-829D-435F-947B-F7C546EBB373}">
  <dimension ref="A1:F20"/>
  <sheetViews>
    <sheetView showZeros="0" view="pageBreakPreview" topLeftCell="A10" zoomScale="60" zoomScaleNormal="50" workbookViewId="0">
      <selection activeCell="C18" sqref="C18"/>
    </sheetView>
  </sheetViews>
  <sheetFormatPr defaultRowHeight="12.75"/>
  <cols>
    <col min="1" max="1" width="7" style="256" customWidth="1"/>
    <col min="2" max="2" width="44.140625" style="257" customWidth="1"/>
    <col min="3" max="3" width="21.42578125" style="257" customWidth="1"/>
    <col min="4" max="4" width="18.85546875" style="67" customWidth="1"/>
    <col min="5" max="6" width="19.42578125" style="67" customWidth="1"/>
    <col min="7" max="62" width="18.7109375" style="67" customWidth="1"/>
    <col min="63" max="16384" width="9.140625" style="67"/>
  </cols>
  <sheetData>
    <row r="1" spans="1:6" ht="46.15" customHeight="1">
      <c r="A1" s="351" t="s">
        <v>647</v>
      </c>
      <c r="B1" s="351"/>
      <c r="C1" s="351"/>
      <c r="D1" s="351"/>
      <c r="E1" s="351"/>
      <c r="F1" s="351"/>
    </row>
    <row r="2" spans="1:6" ht="18.75">
      <c r="A2" s="67"/>
      <c r="B2" s="307"/>
      <c r="C2" s="307"/>
      <c r="D2" s="307"/>
      <c r="E2" s="307"/>
      <c r="F2" s="309" t="s">
        <v>370</v>
      </c>
    </row>
    <row r="3" spans="1:6" s="245" customFormat="1" ht="84.75" customHeight="1">
      <c r="A3" s="277" t="s">
        <v>561</v>
      </c>
      <c r="B3" s="278" t="s">
        <v>562</v>
      </c>
      <c r="C3" s="289" t="s">
        <v>563</v>
      </c>
      <c r="D3" s="290" t="s">
        <v>643</v>
      </c>
      <c r="E3" s="290" t="s">
        <v>644</v>
      </c>
      <c r="F3" s="290" t="s">
        <v>645</v>
      </c>
    </row>
    <row r="4" spans="1:6" s="175" customFormat="1" ht="18.75">
      <c r="A4" s="246"/>
      <c r="B4" s="247" t="s">
        <v>564</v>
      </c>
      <c r="C4" s="291">
        <v>22800000</v>
      </c>
      <c r="D4" s="291">
        <v>21800000</v>
      </c>
      <c r="E4" s="291">
        <v>2800000</v>
      </c>
      <c r="F4" s="291">
        <v>19000000</v>
      </c>
    </row>
    <row r="5" spans="1:6" s="175" customFormat="1" ht="32.25" customHeight="1">
      <c r="A5" s="279" t="s">
        <v>565</v>
      </c>
      <c r="B5" s="248" t="s">
        <v>566</v>
      </c>
      <c r="C5" s="249">
        <v>300000</v>
      </c>
      <c r="D5" s="250">
        <v>100000</v>
      </c>
      <c r="E5" s="250">
        <v>0</v>
      </c>
      <c r="F5" s="250">
        <v>100000</v>
      </c>
    </row>
    <row r="6" spans="1:6" s="175" customFormat="1" ht="38.25" customHeight="1">
      <c r="A6" s="246"/>
      <c r="B6" s="251" t="s">
        <v>567</v>
      </c>
      <c r="C6" s="252">
        <v>300000</v>
      </c>
      <c r="D6" s="253">
        <v>100000</v>
      </c>
      <c r="E6" s="253">
        <v>0</v>
      </c>
      <c r="F6" s="253">
        <v>100000</v>
      </c>
    </row>
    <row r="7" spans="1:6" s="175" customFormat="1" ht="31.5">
      <c r="A7" s="254">
        <v>2</v>
      </c>
      <c r="B7" s="248" t="s">
        <v>568</v>
      </c>
      <c r="C7" s="249">
        <v>2800000</v>
      </c>
      <c r="D7" s="250">
        <v>2800000</v>
      </c>
      <c r="E7" s="250">
        <v>2800000</v>
      </c>
      <c r="F7" s="250">
        <v>0</v>
      </c>
    </row>
    <row r="8" spans="1:6" s="175" customFormat="1" ht="51" customHeight="1">
      <c r="A8" s="280"/>
      <c r="B8" s="251" t="s">
        <v>569</v>
      </c>
      <c r="C8" s="252">
        <v>2500000</v>
      </c>
      <c r="D8" s="253">
        <v>2500000</v>
      </c>
      <c r="E8" s="253">
        <v>2500000</v>
      </c>
      <c r="F8" s="253">
        <v>0</v>
      </c>
    </row>
    <row r="9" spans="1:6" s="175" customFormat="1" ht="42" customHeight="1">
      <c r="A9" s="280"/>
      <c r="B9" s="251" t="s">
        <v>567</v>
      </c>
      <c r="C9" s="252">
        <v>300000</v>
      </c>
      <c r="D9" s="253">
        <v>300000</v>
      </c>
      <c r="E9" s="253">
        <v>300000</v>
      </c>
      <c r="F9" s="253">
        <v>0</v>
      </c>
    </row>
    <row r="10" spans="1:6" s="175" customFormat="1" ht="18.75">
      <c r="A10" s="254">
        <v>3</v>
      </c>
      <c r="B10" s="248" t="s">
        <v>570</v>
      </c>
      <c r="C10" s="249">
        <v>300000</v>
      </c>
      <c r="D10" s="250">
        <v>100000</v>
      </c>
      <c r="E10" s="250">
        <v>0</v>
      </c>
      <c r="F10" s="250">
        <v>100000</v>
      </c>
    </row>
    <row r="11" spans="1:6" s="175" customFormat="1" ht="39" customHeight="1">
      <c r="A11" s="280"/>
      <c r="B11" s="251" t="s">
        <v>567</v>
      </c>
      <c r="C11" s="252">
        <v>300000</v>
      </c>
      <c r="D11" s="253">
        <v>100000</v>
      </c>
      <c r="E11" s="253">
        <v>0</v>
      </c>
      <c r="F11" s="253">
        <v>100000</v>
      </c>
    </row>
    <row r="12" spans="1:6" s="175" customFormat="1" ht="18.75">
      <c r="A12" s="254">
        <v>4</v>
      </c>
      <c r="B12" s="248" t="s">
        <v>571</v>
      </c>
      <c r="C12" s="249">
        <v>300000</v>
      </c>
      <c r="D12" s="250">
        <v>100000</v>
      </c>
      <c r="E12" s="250">
        <v>0</v>
      </c>
      <c r="F12" s="250">
        <v>100000</v>
      </c>
    </row>
    <row r="13" spans="1:6" s="175" customFormat="1" ht="36" customHeight="1">
      <c r="A13" s="280"/>
      <c r="B13" s="251" t="s">
        <v>567</v>
      </c>
      <c r="C13" s="252">
        <v>300000</v>
      </c>
      <c r="D13" s="253">
        <v>100000</v>
      </c>
      <c r="E13" s="253">
        <v>0</v>
      </c>
      <c r="F13" s="253">
        <v>100000</v>
      </c>
    </row>
    <row r="14" spans="1:6" s="175" customFormat="1" ht="31.5">
      <c r="A14" s="279" t="s">
        <v>572</v>
      </c>
      <c r="B14" s="248" t="s">
        <v>573</v>
      </c>
      <c r="C14" s="249">
        <v>2800000</v>
      </c>
      <c r="D14" s="250">
        <v>2600000</v>
      </c>
      <c r="E14" s="250">
        <v>0</v>
      </c>
      <c r="F14" s="250">
        <v>2600000</v>
      </c>
    </row>
    <row r="15" spans="1:6" s="175" customFormat="1" ht="53.25" customHeight="1">
      <c r="A15" s="246"/>
      <c r="B15" s="251" t="s">
        <v>569</v>
      </c>
      <c r="C15" s="252">
        <v>2500000</v>
      </c>
      <c r="D15" s="253">
        <v>2500000</v>
      </c>
      <c r="E15" s="253">
        <v>0</v>
      </c>
      <c r="F15" s="253">
        <v>2500000</v>
      </c>
    </row>
    <row r="16" spans="1:6" s="175" customFormat="1" ht="36.75" customHeight="1">
      <c r="A16" s="246"/>
      <c r="B16" s="251" t="s">
        <v>567</v>
      </c>
      <c r="C16" s="252">
        <v>300000</v>
      </c>
      <c r="D16" s="253">
        <v>100000</v>
      </c>
      <c r="E16" s="253">
        <v>0</v>
      </c>
      <c r="F16" s="253">
        <v>100000</v>
      </c>
    </row>
    <row r="17" spans="1:6" s="175" customFormat="1" ht="21.75" customHeight="1">
      <c r="A17" s="279" t="s">
        <v>574</v>
      </c>
      <c r="B17" s="255" t="s">
        <v>575</v>
      </c>
      <c r="C17" s="249">
        <v>300000</v>
      </c>
      <c r="D17" s="250">
        <v>100000</v>
      </c>
      <c r="E17" s="250">
        <v>0</v>
      </c>
      <c r="F17" s="250">
        <v>100000</v>
      </c>
    </row>
    <row r="18" spans="1:6" s="175" customFormat="1" ht="40.5" customHeight="1">
      <c r="A18" s="246"/>
      <c r="B18" s="251" t="s">
        <v>567</v>
      </c>
      <c r="C18" s="252">
        <v>300000</v>
      </c>
      <c r="D18" s="253">
        <v>100000</v>
      </c>
      <c r="E18" s="253">
        <v>0</v>
      </c>
      <c r="F18" s="253">
        <v>100000</v>
      </c>
    </row>
    <row r="19" spans="1:6" s="175" customFormat="1" ht="34.5" customHeight="1">
      <c r="A19" s="279" t="s">
        <v>576</v>
      </c>
      <c r="B19" s="255" t="s">
        <v>577</v>
      </c>
      <c r="C19" s="249">
        <v>16000000</v>
      </c>
      <c r="D19" s="249">
        <v>16000000</v>
      </c>
      <c r="E19" s="249">
        <v>0</v>
      </c>
      <c r="F19" s="249">
        <v>16000000</v>
      </c>
    </row>
    <row r="20" spans="1:6" s="175" customFormat="1" ht="108" customHeight="1">
      <c r="A20" s="246"/>
      <c r="B20" s="292" t="s">
        <v>646</v>
      </c>
      <c r="C20" s="281">
        <v>16000000</v>
      </c>
      <c r="D20" s="253">
        <v>16000000</v>
      </c>
      <c r="E20" s="253">
        <v>0</v>
      </c>
      <c r="F20" s="253">
        <v>16000000</v>
      </c>
    </row>
  </sheetData>
  <mergeCells count="1">
    <mergeCell ref="A1:F1"/>
  </mergeCells>
  <pageMargins left="0.70866141732283472" right="0.11811023622047245" top="0.35433070866141736" bottom="0.35433070866141736" header="0.31496062992125984" footer="0.31496062992125984"/>
  <pageSetup paperSize="9"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7</vt:i4>
      </vt:variant>
      <vt:variant>
        <vt:lpstr>Іменовані діапазони</vt:lpstr>
      </vt:variant>
      <vt:variant>
        <vt:i4>9</vt:i4>
      </vt:variant>
    </vt:vector>
  </HeadingPairs>
  <TitlesOfParts>
    <vt:vector size="16" baseType="lpstr">
      <vt:lpstr>Доходи</vt:lpstr>
      <vt:lpstr>Видатки</vt:lpstr>
      <vt:lpstr>Кредитування</vt:lpstr>
      <vt:lpstr>джерела</vt:lpstr>
      <vt:lpstr>порівняння</vt:lpstr>
      <vt:lpstr>всього по програмам</vt:lpstr>
      <vt:lpstr>субвенції</vt:lpstr>
      <vt:lpstr>Видатки!Заголовки_для_друку</vt:lpstr>
      <vt:lpstr>'всього по програмам'!Заголовки_для_друку</vt:lpstr>
      <vt:lpstr>Доходи!Заголовки_для_друку</vt:lpstr>
      <vt:lpstr>порівняння!Заголовки_для_друку</vt:lpstr>
      <vt:lpstr>субвенції!Заголовки_для_друку</vt:lpstr>
      <vt:lpstr>'всього по програмам'!Область_друку</vt:lpstr>
      <vt:lpstr>Доходи!Область_друку</vt:lpstr>
      <vt:lpstr>порівняння!Область_друку</vt:lpstr>
      <vt:lpstr>субвенції!Область_друку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Фіцай  Світлана Петрівна</dc:creator>
  <cp:lastModifiedBy>101400323</cp:lastModifiedBy>
  <cp:lastPrinted>2026-06-12T13:41:27Z</cp:lastPrinted>
  <dcterms:created xsi:type="dcterms:W3CDTF">2021-02-01T07:32:26Z</dcterms:created>
  <dcterms:modified xsi:type="dcterms:W3CDTF">2026-07-02T15:12:08Z</dcterms:modified>
</cp:coreProperties>
</file>