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101400323\Desktop\Post\"/>
    </mc:Choice>
  </mc:AlternateContent>
  <xr:revisionPtr revIDLastSave="0" documentId="8_{EDB5D969-1286-4802-9706-49A4637B068B}" xr6:coauthVersionLast="47" xr6:coauthVersionMax="47" xr10:uidLastSave="{00000000-0000-0000-0000-000000000000}"/>
  <bookViews>
    <workbookView xWindow="-120" yWindow="-120" windowWidth="29040" windowHeight="15990" xr2:uid="{D7EDCC0B-0D4E-43BC-854B-B36D953F1FA4}"/>
  </bookViews>
  <sheets>
    <sheet name="Доходи" sheetId="1" r:id="rId1"/>
    <sheet name="Видатки" sheetId="2" r:id="rId2"/>
    <sheet name="Кредитування" sheetId="3" r:id="rId3"/>
    <sheet name="джерела" sheetId="4" r:id="rId4"/>
    <sheet name="порівняння" sheetId="5" r:id="rId5"/>
    <sheet name="всього по програмам" sheetId="6" r:id="rId6"/>
    <sheet name="субвенції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ІБ900501">#REF!</definedName>
    <definedName name="_ІБ900502">#REF!</definedName>
    <definedName name="aa">#REF!</definedName>
    <definedName name="asdf" localSheetId="3">#REF!</definedName>
    <definedName name="asdf">#REF!</definedName>
    <definedName name="bb">#REF!</definedName>
    <definedName name="bbb">#REF!</definedName>
    <definedName name="Data">#REF!</definedName>
    <definedName name="Date">#REF!</definedName>
    <definedName name="Date1">#REF!</definedName>
    <definedName name="EXCEL_VER">10</definedName>
    <definedName name="PRINT_DATE">"20.04.2017 13:04:29"</definedName>
    <definedName name="PRINTER">"Eксель_Імпорт (XlRpt)  ДержКазначейство ЦА, Копичко Олександр"</definedName>
    <definedName name="REP_CREATOR">"exp07"</definedName>
    <definedName name="Z_4C83FDBF_077C_48CF_B4BE_ECDB83DBD736_.wvu.PrintTitles" localSheetId="5" hidden="1">'всього по програмам'!$A:$B,'всього по програмам'!#REF!</definedName>
    <definedName name="Z_85DC9BB0_28A9_4114_8FF0_A0FEF2049BAC_.wvu.PrintArea" localSheetId="5" hidden="1">'всього по програмам'!$A$1:$F$99</definedName>
    <definedName name="Z_85DC9BB0_28A9_4114_8FF0_A0FEF2049BAC_.wvu.PrintArea" localSheetId="0" hidden="1">Доходи!$A$5:$L$107</definedName>
    <definedName name="Z_85DC9BB0_28A9_4114_8FF0_A0FEF2049BAC_.wvu.PrintArea" localSheetId="4" hidden="1">порівняння!$A$1:$N$146</definedName>
    <definedName name="Z_85DC9BB0_28A9_4114_8FF0_A0FEF2049BAC_.wvu.PrintTitles" localSheetId="1" hidden="1">Видатки!$7:$9</definedName>
    <definedName name="Z_85DC9BB0_28A9_4114_8FF0_A0FEF2049BAC_.wvu.PrintTitles" localSheetId="5" hidden="1">'всього по програмам'!$A:$B,'всього по програмам'!$3:$4</definedName>
    <definedName name="Z_85DC9BB0_28A9_4114_8FF0_A0FEF2049BAC_.wvu.PrintTitles" localSheetId="0" hidden="1">Доходи!$8:$10</definedName>
    <definedName name="Z_85DC9BB0_28A9_4114_8FF0_A0FEF2049BAC_.wvu.PrintTitles" localSheetId="4" hidden="1">порівняння!$3:$5</definedName>
    <definedName name="Z_85DC9BB0_28A9_4114_8FF0_A0FEF2049BAC_.wvu.Rows" localSheetId="3" hidden="1">джерела!$15:$15</definedName>
    <definedName name="Z_85DC9BB0_28A9_4114_8FF0_A0FEF2049BAC_.wvu.Rows" localSheetId="4" hidden="1">порівняння!#REF!,порівняння!$127:$127</definedName>
    <definedName name="аа" localSheetId="3">#REF!</definedName>
    <definedName name="аа">#REF!</definedName>
    <definedName name="б2000">#REF!</definedName>
    <definedName name="б22110">#REF!</definedName>
    <definedName name="б24">#REF!</definedName>
    <definedName name="б25">#REF!</definedName>
    <definedName name="жж">#REF!</definedName>
    <definedName name="_xlnm.Print_Titles" localSheetId="1">Видатки!$7:$9</definedName>
    <definedName name="_xlnm.Print_Titles" localSheetId="5">'всього по програмам'!$A:$B,'всього по програмам'!$3:$4</definedName>
    <definedName name="_xlnm.Print_Titles" localSheetId="0">Доходи!$8:$10</definedName>
    <definedName name="_xlnm.Print_Titles" localSheetId="4">порівняння!$3:$5</definedName>
    <definedName name="_xlnm.Print_Titles" localSheetId="6">субвенції!$4:$4</definedName>
    <definedName name="йййй">#REF!</definedName>
    <definedName name="ллллл" localSheetId="3">#REF!</definedName>
    <definedName name="ллллл">#REF!</definedName>
    <definedName name="_xlnm.Print_Area" localSheetId="5">'всього по програмам'!$A$1:$G$105</definedName>
    <definedName name="_xlnm.Print_Area" localSheetId="0">Доходи!$A$5:$L$107</definedName>
    <definedName name="_xlnm.Print_Area" localSheetId="4">порівняння!$A$1:$N$146</definedName>
    <definedName name="_xlnm.Print_Area" localSheetId="6">субвенції!$A$1:$G$26</definedName>
    <definedName name="оооооо" localSheetId="3">#REF!</definedName>
    <definedName name="оооооо">#REF!</definedName>
    <definedName name="рррр" localSheetId="3">#REF!</definedName>
    <definedName name="рррр">#REF!</definedName>
    <definedName name="ррррр" localSheetId="3">#REF!</definedName>
    <definedName name="ррррр">#REF!</definedName>
    <definedName name="с" localSheetId="3">#REF!</definedName>
    <definedName name="с">#REF!</definedName>
    <definedName name="щщ" localSheetId="3">#REF!</definedName>
    <definedName name="щщ">#REF!</definedName>
  </definedNames>
  <calcPr calcId="191029" fullCalcOnLoad="1"/>
  <customWorkbookViews>
    <customWorkbookView name="Фіцай  Світлана Петрівна - Особисте подання" guid="{85DC9BB0-28A9-4114-8FF0-A0FEF2049BAC}" mergeInterval="0" personalView="1" maximized="1" xWindow="-9" yWindow="-9" windowWidth="1938" windowHeight="1048" activeSheetId="5"/>
  </customWorkbookViews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0" i="5" l="1"/>
  <c r="H30" i="5"/>
  <c r="J30" i="5"/>
  <c r="G30" i="5"/>
  <c r="D30" i="5"/>
  <c r="H124" i="5"/>
  <c r="G124" i="5"/>
  <c r="G117" i="5"/>
  <c r="G116" i="5"/>
  <c r="I116" i="5"/>
  <c r="D124" i="5"/>
  <c r="C124" i="5"/>
  <c r="I126" i="5"/>
  <c r="J126" i="5"/>
  <c r="K126" i="5"/>
  <c r="M126" i="5"/>
  <c r="L126" i="5"/>
  <c r="N126" i="5"/>
  <c r="F126" i="5"/>
  <c r="E126" i="5"/>
  <c r="I84" i="5"/>
  <c r="J84" i="5"/>
  <c r="K84" i="5"/>
  <c r="N84" i="5"/>
  <c r="M84" i="5"/>
  <c r="L84" i="5"/>
  <c r="E84" i="5"/>
  <c r="F84" i="5"/>
  <c r="I76" i="5"/>
  <c r="J76" i="5"/>
  <c r="K76" i="5"/>
  <c r="M76" i="5"/>
  <c r="L76" i="5"/>
  <c r="E76" i="5"/>
  <c r="F76" i="5"/>
  <c r="H41" i="5"/>
  <c r="G41" i="5"/>
  <c r="I41" i="5"/>
  <c r="D41" i="5"/>
  <c r="C41" i="5"/>
  <c r="I58" i="5"/>
  <c r="J58" i="5"/>
  <c r="K58" i="5"/>
  <c r="M58" i="5"/>
  <c r="L58" i="5"/>
  <c r="E58" i="5"/>
  <c r="F58" i="5"/>
  <c r="I55" i="5"/>
  <c r="J55" i="5"/>
  <c r="K55" i="5"/>
  <c r="M55" i="5"/>
  <c r="L55" i="5"/>
  <c r="E55" i="5"/>
  <c r="F55" i="5"/>
  <c r="H121" i="5"/>
  <c r="H117" i="5"/>
  <c r="H116" i="5"/>
  <c r="G121" i="5"/>
  <c r="D121" i="5"/>
  <c r="C121" i="5"/>
  <c r="L122" i="5"/>
  <c r="K122" i="5"/>
  <c r="N122" i="5"/>
  <c r="J122" i="5"/>
  <c r="I122" i="5"/>
  <c r="F122" i="5"/>
  <c r="E122" i="5"/>
  <c r="C30" i="5"/>
  <c r="E30" i="5"/>
  <c r="I32" i="5"/>
  <c r="J32" i="5"/>
  <c r="K32" i="5"/>
  <c r="L32" i="5"/>
  <c r="M32" i="5"/>
  <c r="E32" i="5"/>
  <c r="F32" i="5"/>
  <c r="L132" i="5"/>
  <c r="K132" i="5"/>
  <c r="M132" i="5"/>
  <c r="J132" i="5"/>
  <c r="I132" i="5"/>
  <c r="F132" i="5"/>
  <c r="E132" i="5"/>
  <c r="H105" i="5"/>
  <c r="G105" i="5"/>
  <c r="J105" i="5"/>
  <c r="I105" i="5"/>
  <c r="D105" i="5"/>
  <c r="F105" i="5"/>
  <c r="L106" i="5"/>
  <c r="K106" i="5"/>
  <c r="N106" i="5"/>
  <c r="J106" i="5"/>
  <c r="I106" i="5"/>
  <c r="F106" i="5"/>
  <c r="E106" i="5"/>
  <c r="C105" i="5"/>
  <c r="I83" i="5"/>
  <c r="J83" i="5"/>
  <c r="K83" i="5"/>
  <c r="M83" i="5"/>
  <c r="L83" i="5"/>
  <c r="E83" i="5"/>
  <c r="F83" i="5"/>
  <c r="I82" i="5"/>
  <c r="J82" i="5"/>
  <c r="K82" i="5"/>
  <c r="N82" i="5"/>
  <c r="L82" i="5"/>
  <c r="E82" i="5"/>
  <c r="F82" i="5"/>
  <c r="I81" i="5"/>
  <c r="J81" i="5"/>
  <c r="K81" i="5"/>
  <c r="M81" i="5"/>
  <c r="L81" i="5"/>
  <c r="E81" i="5"/>
  <c r="F81" i="5"/>
  <c r="I79" i="5"/>
  <c r="J79" i="5"/>
  <c r="K79" i="5"/>
  <c r="L79" i="5"/>
  <c r="E79" i="5"/>
  <c r="F79" i="5"/>
  <c r="I78" i="5"/>
  <c r="J78" i="5"/>
  <c r="K78" i="5"/>
  <c r="L78" i="5"/>
  <c r="E78" i="5"/>
  <c r="F78" i="5"/>
  <c r="I54" i="5"/>
  <c r="J54" i="5"/>
  <c r="K54" i="5"/>
  <c r="L54" i="5"/>
  <c r="E54" i="5"/>
  <c r="F54" i="5"/>
  <c r="I49" i="5"/>
  <c r="J49" i="5"/>
  <c r="J41" i="5"/>
  <c r="K49" i="5"/>
  <c r="L49" i="5"/>
  <c r="I50" i="5"/>
  <c r="J50" i="5"/>
  <c r="K50" i="5"/>
  <c r="M50" i="5"/>
  <c r="L50" i="5"/>
  <c r="E49" i="5"/>
  <c r="F49" i="5"/>
  <c r="E50" i="5"/>
  <c r="F50" i="5"/>
  <c r="I47" i="5"/>
  <c r="K47" i="5"/>
  <c r="L47" i="5"/>
  <c r="N47" i="5"/>
  <c r="E47" i="5"/>
  <c r="F47" i="5"/>
  <c r="I45" i="5"/>
  <c r="K45" i="5"/>
  <c r="M45" i="5"/>
  <c r="L45" i="5"/>
  <c r="E45" i="5"/>
  <c r="F45" i="5"/>
  <c r="L42" i="5"/>
  <c r="N42" i="5"/>
  <c r="K42" i="5"/>
  <c r="I42" i="5"/>
  <c r="F42" i="5"/>
  <c r="E42" i="5"/>
  <c r="I191" i="2"/>
  <c r="J191" i="2"/>
  <c r="K191" i="2"/>
  <c r="E191" i="2"/>
  <c r="I141" i="2"/>
  <c r="J141" i="2"/>
  <c r="L141" i="2"/>
  <c r="K141" i="2"/>
  <c r="E141" i="2"/>
  <c r="I127" i="2"/>
  <c r="J127" i="2"/>
  <c r="K127" i="2"/>
  <c r="I128" i="2"/>
  <c r="J128" i="2"/>
  <c r="K128" i="2"/>
  <c r="E127" i="2"/>
  <c r="E128" i="2"/>
  <c r="E129" i="2"/>
  <c r="I72" i="2"/>
  <c r="J72" i="2"/>
  <c r="K72" i="2"/>
  <c r="E72" i="2"/>
  <c r="I71" i="2"/>
  <c r="J71" i="2"/>
  <c r="K71" i="2"/>
  <c r="E71" i="2"/>
  <c r="I48" i="2"/>
  <c r="J48" i="2"/>
  <c r="L48" i="2"/>
  <c r="K48" i="2"/>
  <c r="I49" i="2"/>
  <c r="J49" i="2"/>
  <c r="L49" i="2"/>
  <c r="K49" i="2"/>
  <c r="I50" i="2"/>
  <c r="J50" i="2"/>
  <c r="K50" i="2"/>
  <c r="E48" i="2"/>
  <c r="E49" i="2"/>
  <c r="E50" i="2"/>
  <c r="I21" i="2"/>
  <c r="J21" i="2"/>
  <c r="L21" i="2"/>
  <c r="K21" i="2"/>
  <c r="I22" i="2"/>
  <c r="J22" i="2"/>
  <c r="K22" i="2"/>
  <c r="I23" i="2"/>
  <c r="J23" i="2"/>
  <c r="K23" i="2"/>
  <c r="I24" i="2"/>
  <c r="J24" i="2"/>
  <c r="L24" i="2"/>
  <c r="K24" i="2"/>
  <c r="E22" i="2"/>
  <c r="E23" i="2"/>
  <c r="E24" i="2"/>
  <c r="E21" i="2"/>
  <c r="K79" i="1"/>
  <c r="J79" i="1"/>
  <c r="H79" i="1"/>
  <c r="G79" i="1"/>
  <c r="F79" i="1"/>
  <c r="D79" i="1"/>
  <c r="C79" i="1"/>
  <c r="H83" i="1"/>
  <c r="H82" i="1"/>
  <c r="G83" i="1"/>
  <c r="G82" i="1"/>
  <c r="F83" i="1"/>
  <c r="F82" i="1"/>
  <c r="D83" i="1"/>
  <c r="D82" i="1"/>
  <c r="C82" i="1"/>
  <c r="E82" i="1"/>
  <c r="C83" i="1"/>
  <c r="J84" i="1"/>
  <c r="K84" i="1"/>
  <c r="I83" i="1"/>
  <c r="I84" i="1"/>
  <c r="E83" i="1"/>
  <c r="E84" i="1"/>
  <c r="J101" i="1"/>
  <c r="K101" i="1"/>
  <c r="L101" i="1"/>
  <c r="E101" i="1"/>
  <c r="J100" i="1"/>
  <c r="K100" i="1"/>
  <c r="E100" i="1"/>
  <c r="J97" i="1"/>
  <c r="K97" i="1"/>
  <c r="E97" i="1"/>
  <c r="J94" i="1"/>
  <c r="K94" i="1"/>
  <c r="E94" i="1"/>
  <c r="J56" i="1"/>
  <c r="L56" i="1"/>
  <c r="K56" i="1"/>
  <c r="E56" i="1"/>
  <c r="G26" i="7"/>
  <c r="C26" i="7"/>
  <c r="F26" i="7"/>
  <c r="F25" i="7"/>
  <c r="E26" i="7"/>
  <c r="E25" i="7"/>
  <c r="D26" i="7"/>
  <c r="D25" i="7"/>
  <c r="G24" i="7"/>
  <c r="C24" i="7"/>
  <c r="F24" i="7"/>
  <c r="F23" i="7"/>
  <c r="E24" i="7"/>
  <c r="E23" i="7"/>
  <c r="D24" i="7"/>
  <c r="D23" i="7"/>
  <c r="G22" i="7"/>
  <c r="G21" i="7"/>
  <c r="C21" i="7"/>
  <c r="F22" i="7"/>
  <c r="F21" i="7"/>
  <c r="E22" i="7"/>
  <c r="D22" i="7"/>
  <c r="D21" i="7"/>
  <c r="C22" i="7"/>
  <c r="E21" i="7"/>
  <c r="G20" i="7"/>
  <c r="C20" i="7"/>
  <c r="C19" i="7"/>
  <c r="F20" i="7"/>
  <c r="E20" i="7"/>
  <c r="D20" i="7"/>
  <c r="D19" i="7"/>
  <c r="G19" i="7"/>
  <c r="F19" i="7"/>
  <c r="E19" i="7"/>
  <c r="G18" i="7"/>
  <c r="G17" i="7"/>
  <c r="C17" i="7"/>
  <c r="F18" i="7"/>
  <c r="E18" i="7"/>
  <c r="E17" i="7"/>
  <c r="D18" i="7"/>
  <c r="C18" i="7"/>
  <c r="F17" i="7"/>
  <c r="D17" i="7"/>
  <c r="G16" i="7"/>
  <c r="C16" i="7"/>
  <c r="F16" i="7"/>
  <c r="E16" i="7"/>
  <c r="D16" i="7"/>
  <c r="D14" i="7"/>
  <c r="G15" i="7"/>
  <c r="G14" i="7"/>
  <c r="C14" i="7"/>
  <c r="F15" i="7"/>
  <c r="F14" i="7"/>
  <c r="E15" i="7"/>
  <c r="D15" i="7"/>
  <c r="C15" i="7"/>
  <c r="E14" i="7"/>
  <c r="G13" i="7"/>
  <c r="C13" i="7"/>
  <c r="F13" i="7"/>
  <c r="E13" i="7"/>
  <c r="E12" i="7"/>
  <c r="D13" i="7"/>
  <c r="G12" i="7"/>
  <c r="C12" i="7"/>
  <c r="F12" i="7"/>
  <c r="D12" i="7"/>
  <c r="G11" i="7"/>
  <c r="C11" i="7"/>
  <c r="F11" i="7"/>
  <c r="E11" i="7"/>
  <c r="E10" i="7"/>
  <c r="D11" i="7"/>
  <c r="F10" i="7"/>
  <c r="D10" i="7"/>
  <c r="G9" i="7"/>
  <c r="C9" i="7"/>
  <c r="F9" i="7"/>
  <c r="E9" i="7"/>
  <c r="D9" i="7"/>
  <c r="G8" i="7"/>
  <c r="F8" i="7"/>
  <c r="E8" i="7"/>
  <c r="E7" i="7"/>
  <c r="D8" i="7"/>
  <c r="C8" i="7"/>
  <c r="G7" i="7"/>
  <c r="C7" i="7"/>
  <c r="F7" i="7"/>
  <c r="D7" i="7"/>
  <c r="D4" i="7"/>
  <c r="G6" i="7"/>
  <c r="F6" i="7"/>
  <c r="F5" i="7"/>
  <c r="E6" i="7"/>
  <c r="D6" i="7"/>
  <c r="C6" i="7"/>
  <c r="G5" i="7"/>
  <c r="C5" i="7"/>
  <c r="E5" i="7"/>
  <c r="D5" i="7"/>
  <c r="G10" i="7"/>
  <c r="C10" i="7"/>
  <c r="G23" i="7"/>
  <c r="C23" i="7"/>
  <c r="H139" i="5"/>
  <c r="H138" i="5"/>
  <c r="G139" i="5"/>
  <c r="G138" i="5"/>
  <c r="D139" i="5"/>
  <c r="D138" i="5"/>
  <c r="C139" i="5"/>
  <c r="E139" i="5"/>
  <c r="H128" i="5"/>
  <c r="G128" i="5"/>
  <c r="D128" i="5"/>
  <c r="C128" i="5"/>
  <c r="E128" i="5"/>
  <c r="E124" i="5"/>
  <c r="E121" i="5"/>
  <c r="H119" i="5"/>
  <c r="G119" i="5"/>
  <c r="D119" i="5"/>
  <c r="C119" i="5"/>
  <c r="E119" i="5"/>
  <c r="E46" i="1"/>
  <c r="E47" i="1"/>
  <c r="H59" i="5"/>
  <c r="G59" i="5"/>
  <c r="D59" i="5"/>
  <c r="C59" i="5"/>
  <c r="E41" i="5"/>
  <c r="H36" i="5"/>
  <c r="H35" i="5"/>
  <c r="G36" i="5"/>
  <c r="I36" i="5"/>
  <c r="D36" i="5"/>
  <c r="D35" i="5"/>
  <c r="C36" i="5"/>
  <c r="E36" i="5"/>
  <c r="I40" i="5"/>
  <c r="J40" i="5"/>
  <c r="K40" i="5"/>
  <c r="M40" i="5"/>
  <c r="L40" i="5"/>
  <c r="N40" i="5"/>
  <c r="E40" i="5"/>
  <c r="F40" i="5"/>
  <c r="H177" i="2"/>
  <c r="G177" i="2"/>
  <c r="F177" i="2"/>
  <c r="D177" i="2"/>
  <c r="C177" i="2"/>
  <c r="K178" i="2"/>
  <c r="J178" i="2"/>
  <c r="I178" i="2"/>
  <c r="H173" i="2"/>
  <c r="G173" i="2"/>
  <c r="F173" i="2"/>
  <c r="D173" i="2"/>
  <c r="C173" i="2"/>
  <c r="I175" i="2"/>
  <c r="J175" i="2"/>
  <c r="K175" i="2"/>
  <c r="L175" i="2"/>
  <c r="H164" i="2"/>
  <c r="G164" i="2"/>
  <c r="F164" i="2"/>
  <c r="D164" i="2"/>
  <c r="C164" i="2"/>
  <c r="K165" i="2"/>
  <c r="J165" i="2"/>
  <c r="I165" i="2"/>
  <c r="H133" i="2"/>
  <c r="G133" i="2"/>
  <c r="F133" i="2"/>
  <c r="D133" i="2"/>
  <c r="C133" i="2"/>
  <c r="I140" i="2"/>
  <c r="J140" i="2"/>
  <c r="K140" i="2"/>
  <c r="E140" i="2"/>
  <c r="I135" i="2"/>
  <c r="J135" i="2"/>
  <c r="K135" i="2"/>
  <c r="I136" i="2"/>
  <c r="J136" i="2"/>
  <c r="K136" i="2"/>
  <c r="I137" i="2"/>
  <c r="J137" i="2"/>
  <c r="K137" i="2"/>
  <c r="I138" i="2"/>
  <c r="J138" i="2"/>
  <c r="K138" i="2"/>
  <c r="E135" i="2"/>
  <c r="E136" i="2"/>
  <c r="E137" i="2"/>
  <c r="E138" i="2"/>
  <c r="K134" i="2"/>
  <c r="J134" i="2"/>
  <c r="I134" i="2"/>
  <c r="E134" i="2"/>
  <c r="I105" i="2"/>
  <c r="J105" i="2"/>
  <c r="K105" i="2"/>
  <c r="I51" i="2"/>
  <c r="J51" i="2"/>
  <c r="K51" i="2"/>
  <c r="I52" i="2"/>
  <c r="J52" i="2"/>
  <c r="K52" i="2"/>
  <c r="I53" i="2"/>
  <c r="J53" i="2"/>
  <c r="K53" i="2"/>
  <c r="J19" i="2"/>
  <c r="K19" i="2"/>
  <c r="J20" i="2"/>
  <c r="K20" i="2"/>
  <c r="I19" i="2"/>
  <c r="I20" i="2"/>
  <c r="E19" i="2"/>
  <c r="E20" i="2"/>
  <c r="J67" i="2"/>
  <c r="K67" i="2"/>
  <c r="I67" i="2"/>
  <c r="E67" i="2"/>
  <c r="H92" i="1"/>
  <c r="G92" i="1"/>
  <c r="F92" i="1"/>
  <c r="D92" i="1"/>
  <c r="C92" i="1"/>
  <c r="J103" i="1"/>
  <c r="L103" i="1"/>
  <c r="K103" i="1"/>
  <c r="I103" i="1"/>
  <c r="H104" i="1"/>
  <c r="I104" i="1"/>
  <c r="G104" i="1"/>
  <c r="F104" i="1"/>
  <c r="D104" i="1"/>
  <c r="C104" i="1"/>
  <c r="G76" i="1"/>
  <c r="H76" i="1"/>
  <c r="F76" i="1"/>
  <c r="G71" i="1"/>
  <c r="I71" i="1"/>
  <c r="H71" i="1"/>
  <c r="F71" i="1"/>
  <c r="I46" i="5"/>
  <c r="K46" i="5"/>
  <c r="M46" i="5"/>
  <c r="L46" i="5"/>
  <c r="E46" i="5"/>
  <c r="F46" i="5"/>
  <c r="I44" i="5"/>
  <c r="K44" i="5"/>
  <c r="M44" i="5"/>
  <c r="L44" i="5"/>
  <c r="N44" i="5"/>
  <c r="E44" i="5"/>
  <c r="F44" i="5"/>
  <c r="F77" i="5"/>
  <c r="F60" i="5"/>
  <c r="F61" i="5"/>
  <c r="I192" i="2"/>
  <c r="I193" i="2"/>
  <c r="I144" i="2"/>
  <c r="I143" i="2"/>
  <c r="I142" i="2"/>
  <c r="I139" i="2"/>
  <c r="F26" i="2"/>
  <c r="G26" i="2"/>
  <c r="H26" i="2"/>
  <c r="J55" i="2"/>
  <c r="K55" i="2"/>
  <c r="I55" i="2"/>
  <c r="E55" i="2"/>
  <c r="E53" i="2"/>
  <c r="J47" i="1"/>
  <c r="K47" i="1"/>
  <c r="I47" i="1"/>
  <c r="J95" i="1"/>
  <c r="K95" i="1"/>
  <c r="E95" i="1"/>
  <c r="J93" i="1"/>
  <c r="K93" i="1"/>
  <c r="E93" i="1"/>
  <c r="L60" i="5"/>
  <c r="K60" i="5"/>
  <c r="K59" i="5"/>
  <c r="N59" i="5"/>
  <c r="M60" i="5"/>
  <c r="J60" i="5"/>
  <c r="I60" i="5"/>
  <c r="E60" i="5"/>
  <c r="I127" i="5"/>
  <c r="J127" i="5"/>
  <c r="K127" i="5"/>
  <c r="M127" i="5"/>
  <c r="L127" i="5"/>
  <c r="E127" i="5"/>
  <c r="F127" i="5"/>
  <c r="G111" i="5"/>
  <c r="I111" i="5"/>
  <c r="I53" i="5"/>
  <c r="J53" i="5"/>
  <c r="I56" i="5"/>
  <c r="J56" i="5"/>
  <c r="I57" i="5"/>
  <c r="J57" i="5"/>
  <c r="I190" i="2"/>
  <c r="I189" i="2"/>
  <c r="I188" i="2"/>
  <c r="J122" i="2"/>
  <c r="K122" i="2"/>
  <c r="I122" i="2"/>
  <c r="E122" i="2"/>
  <c r="J57" i="2"/>
  <c r="K57" i="2"/>
  <c r="I57" i="2"/>
  <c r="E57" i="2"/>
  <c r="K105" i="1"/>
  <c r="J105" i="1"/>
  <c r="J104" i="1"/>
  <c r="I105" i="1"/>
  <c r="E105" i="1"/>
  <c r="J12" i="3"/>
  <c r="I12" i="3"/>
  <c r="H12" i="3"/>
  <c r="H13" i="3"/>
  <c r="H14" i="3"/>
  <c r="I14" i="3"/>
  <c r="J14" i="3"/>
  <c r="H187" i="2"/>
  <c r="G187" i="2"/>
  <c r="F187" i="2"/>
  <c r="D187" i="2"/>
  <c r="C187" i="2"/>
  <c r="J192" i="2"/>
  <c r="L192" i="2"/>
  <c r="K192" i="2"/>
  <c r="J193" i="2"/>
  <c r="K193" i="2"/>
  <c r="E192" i="2"/>
  <c r="E193" i="2"/>
  <c r="H182" i="2"/>
  <c r="G182" i="2"/>
  <c r="I182" i="2"/>
  <c r="F182" i="2"/>
  <c r="D182" i="2"/>
  <c r="C182" i="2"/>
  <c r="I185" i="2"/>
  <c r="J185" i="2"/>
  <c r="K185" i="2"/>
  <c r="I186" i="2"/>
  <c r="J186" i="2"/>
  <c r="K186" i="2"/>
  <c r="E185" i="2"/>
  <c r="E186" i="2"/>
  <c r="J181" i="2"/>
  <c r="K181" i="2"/>
  <c r="I181" i="2"/>
  <c r="E181" i="2"/>
  <c r="I176" i="2"/>
  <c r="J176" i="2"/>
  <c r="K176" i="2"/>
  <c r="E176" i="2"/>
  <c r="I172" i="2"/>
  <c r="J172" i="2"/>
  <c r="K172" i="2"/>
  <c r="E172" i="2"/>
  <c r="H161" i="2"/>
  <c r="G161" i="2"/>
  <c r="I161" i="2"/>
  <c r="F161" i="2"/>
  <c r="D161" i="2"/>
  <c r="C161" i="2"/>
  <c r="I163" i="2"/>
  <c r="J163" i="2"/>
  <c r="K163" i="2"/>
  <c r="E163" i="2"/>
  <c r="H158" i="2"/>
  <c r="G158" i="2"/>
  <c r="I158" i="2"/>
  <c r="F158" i="2"/>
  <c r="D158" i="2"/>
  <c r="C158" i="2"/>
  <c r="J160" i="2"/>
  <c r="K160" i="2"/>
  <c r="I160" i="2"/>
  <c r="E160" i="2"/>
  <c r="H155" i="2"/>
  <c r="G155" i="2"/>
  <c r="I155" i="2"/>
  <c r="F155" i="2"/>
  <c r="D155" i="2"/>
  <c r="C155" i="2"/>
  <c r="I157" i="2"/>
  <c r="J157" i="2"/>
  <c r="K157" i="2"/>
  <c r="E157" i="2"/>
  <c r="H150" i="2"/>
  <c r="G150" i="2"/>
  <c r="I150" i="2"/>
  <c r="F150" i="2"/>
  <c r="D150" i="2"/>
  <c r="C150" i="2"/>
  <c r="I154" i="2"/>
  <c r="J154" i="2"/>
  <c r="K154" i="2"/>
  <c r="E154" i="2"/>
  <c r="H145" i="2"/>
  <c r="G145" i="2"/>
  <c r="I145" i="2"/>
  <c r="F145" i="2"/>
  <c r="D145" i="2"/>
  <c r="C145" i="2"/>
  <c r="I149" i="2"/>
  <c r="J149" i="2"/>
  <c r="K149" i="2"/>
  <c r="E149" i="2"/>
  <c r="J144" i="2"/>
  <c r="K144" i="2"/>
  <c r="E144" i="2"/>
  <c r="H130" i="2"/>
  <c r="G130" i="2"/>
  <c r="I130" i="2"/>
  <c r="F130" i="2"/>
  <c r="D130" i="2"/>
  <c r="C130" i="2"/>
  <c r="I132" i="2"/>
  <c r="J132" i="2"/>
  <c r="K132" i="2"/>
  <c r="E132" i="2"/>
  <c r="I129" i="2"/>
  <c r="I126" i="2"/>
  <c r="J126" i="2"/>
  <c r="K126" i="2"/>
  <c r="E126" i="2"/>
  <c r="H124" i="2"/>
  <c r="G124" i="2"/>
  <c r="I124" i="2"/>
  <c r="F124" i="2"/>
  <c r="D124" i="2"/>
  <c r="C124" i="2"/>
  <c r="J129" i="2"/>
  <c r="K129" i="2"/>
  <c r="H112" i="2"/>
  <c r="G112" i="2"/>
  <c r="F112" i="2"/>
  <c r="D112" i="2"/>
  <c r="E112" i="2"/>
  <c r="C112" i="2"/>
  <c r="I123" i="2"/>
  <c r="J123" i="2"/>
  <c r="K123" i="2"/>
  <c r="E123" i="2"/>
  <c r="H108" i="2"/>
  <c r="G108" i="2"/>
  <c r="F108" i="2"/>
  <c r="D108" i="2"/>
  <c r="C108" i="2"/>
  <c r="I111" i="2"/>
  <c r="J111" i="2"/>
  <c r="K111" i="2"/>
  <c r="E111" i="2"/>
  <c r="H89" i="2"/>
  <c r="G89" i="2"/>
  <c r="F89" i="2"/>
  <c r="D89" i="2"/>
  <c r="C89" i="2"/>
  <c r="J107" i="2"/>
  <c r="K107" i="2"/>
  <c r="E107" i="2"/>
  <c r="H75" i="2"/>
  <c r="G75" i="2"/>
  <c r="F75" i="2"/>
  <c r="D75" i="2"/>
  <c r="C75" i="2"/>
  <c r="E75" i="2"/>
  <c r="I88" i="2"/>
  <c r="J88" i="2"/>
  <c r="K88" i="2"/>
  <c r="E88" i="2"/>
  <c r="E54" i="2"/>
  <c r="I54" i="2"/>
  <c r="J54" i="2"/>
  <c r="K54" i="2"/>
  <c r="H33" i="2"/>
  <c r="G33" i="2"/>
  <c r="F33" i="2"/>
  <c r="D33" i="2"/>
  <c r="C33" i="2"/>
  <c r="I73" i="2"/>
  <c r="J73" i="2"/>
  <c r="K73" i="2"/>
  <c r="I74" i="2"/>
  <c r="J74" i="2"/>
  <c r="K74" i="2"/>
  <c r="E73" i="2"/>
  <c r="E74" i="2"/>
  <c r="D26" i="2"/>
  <c r="C26" i="2"/>
  <c r="J32" i="2"/>
  <c r="K32" i="2"/>
  <c r="I32" i="2"/>
  <c r="E32" i="2"/>
  <c r="J14" i="2"/>
  <c r="K14" i="2"/>
  <c r="I14" i="2"/>
  <c r="E14" i="2"/>
  <c r="I39" i="5"/>
  <c r="J39" i="5"/>
  <c r="J36" i="5"/>
  <c r="I77" i="5"/>
  <c r="J77" i="5"/>
  <c r="K77" i="5"/>
  <c r="L77" i="5"/>
  <c r="N77" i="5"/>
  <c r="E77" i="5"/>
  <c r="C8" i="5"/>
  <c r="C7" i="5"/>
  <c r="D8" i="5"/>
  <c r="F8" i="5"/>
  <c r="G8" i="5"/>
  <c r="I8" i="5"/>
  <c r="H8" i="5"/>
  <c r="E9" i="5"/>
  <c r="F9" i="5"/>
  <c r="I9" i="5"/>
  <c r="J9" i="5"/>
  <c r="K9" i="5"/>
  <c r="L9" i="5"/>
  <c r="N9" i="5"/>
  <c r="E10" i="5"/>
  <c r="F10" i="5"/>
  <c r="I10" i="5"/>
  <c r="J10" i="5"/>
  <c r="K10" i="5"/>
  <c r="L10" i="5"/>
  <c r="M10" i="5"/>
  <c r="C11" i="5"/>
  <c r="F11" i="5"/>
  <c r="D11" i="5"/>
  <c r="G11" i="5"/>
  <c r="I11" i="5"/>
  <c r="H11" i="5"/>
  <c r="E12" i="5"/>
  <c r="F12" i="5"/>
  <c r="I12" i="5"/>
  <c r="J12" i="5"/>
  <c r="K12" i="5"/>
  <c r="L12" i="5"/>
  <c r="M12" i="5"/>
  <c r="E13" i="5"/>
  <c r="F13" i="5"/>
  <c r="I13" i="5"/>
  <c r="J13" i="5"/>
  <c r="K13" i="5"/>
  <c r="L13" i="5"/>
  <c r="N13" i="5"/>
  <c r="C14" i="5"/>
  <c r="E14" i="5"/>
  <c r="D14" i="5"/>
  <c r="G14" i="5"/>
  <c r="H14" i="5"/>
  <c r="I14" i="5"/>
  <c r="E15" i="5"/>
  <c r="F15" i="5"/>
  <c r="I15" i="5"/>
  <c r="J15" i="5"/>
  <c r="K15" i="5"/>
  <c r="K14" i="5"/>
  <c r="M14" i="5"/>
  <c r="L15" i="5"/>
  <c r="N15" i="5"/>
  <c r="L14" i="5"/>
  <c r="N14" i="5"/>
  <c r="E17" i="5"/>
  <c r="F17" i="5"/>
  <c r="I17" i="5"/>
  <c r="J17" i="5"/>
  <c r="K17" i="5"/>
  <c r="M17" i="5"/>
  <c r="L17" i="5"/>
  <c r="N17" i="5"/>
  <c r="E18" i="5"/>
  <c r="F18" i="5"/>
  <c r="I18" i="5"/>
  <c r="J18" i="5"/>
  <c r="K18" i="5"/>
  <c r="M18" i="5"/>
  <c r="L18" i="5"/>
  <c r="N18" i="5"/>
  <c r="E19" i="5"/>
  <c r="F19" i="5"/>
  <c r="I19" i="5"/>
  <c r="J19" i="5"/>
  <c r="K19" i="5"/>
  <c r="M19" i="5"/>
  <c r="L19" i="5"/>
  <c r="C20" i="5"/>
  <c r="D20" i="5"/>
  <c r="G20" i="5"/>
  <c r="G16" i="5"/>
  <c r="I20" i="5"/>
  <c r="H20" i="5"/>
  <c r="J20" i="5"/>
  <c r="E21" i="5"/>
  <c r="F21" i="5"/>
  <c r="I21" i="5"/>
  <c r="J21" i="5"/>
  <c r="K21" i="5"/>
  <c r="M21" i="5"/>
  <c r="L21" i="5"/>
  <c r="E22" i="5"/>
  <c r="F22" i="5"/>
  <c r="I22" i="5"/>
  <c r="J22" i="5"/>
  <c r="K22" i="5"/>
  <c r="M22" i="5"/>
  <c r="L22" i="5"/>
  <c r="E23" i="5"/>
  <c r="F23" i="5"/>
  <c r="I23" i="5"/>
  <c r="J23" i="5"/>
  <c r="K23" i="5"/>
  <c r="N23" i="5"/>
  <c r="L23" i="5"/>
  <c r="C24" i="5"/>
  <c r="D24" i="5"/>
  <c r="F24" i="5"/>
  <c r="G24" i="5"/>
  <c r="I24" i="5"/>
  <c r="H24" i="5"/>
  <c r="J24" i="5"/>
  <c r="E25" i="5"/>
  <c r="F25" i="5"/>
  <c r="I25" i="5"/>
  <c r="J25" i="5"/>
  <c r="K25" i="5"/>
  <c r="L25" i="5"/>
  <c r="N25" i="5"/>
  <c r="E26" i="5"/>
  <c r="F26" i="5"/>
  <c r="I26" i="5"/>
  <c r="J26" i="5"/>
  <c r="K26" i="5"/>
  <c r="N26" i="5"/>
  <c r="M26" i="5"/>
  <c r="L26" i="5"/>
  <c r="C27" i="5"/>
  <c r="E27" i="5"/>
  <c r="D27" i="5"/>
  <c r="F27" i="5"/>
  <c r="G27" i="5"/>
  <c r="I27" i="5"/>
  <c r="H27" i="5"/>
  <c r="J27" i="5"/>
  <c r="E28" i="5"/>
  <c r="F28" i="5"/>
  <c r="I28" i="5"/>
  <c r="J28" i="5"/>
  <c r="K28" i="5"/>
  <c r="M28" i="5"/>
  <c r="L28" i="5"/>
  <c r="N28" i="5"/>
  <c r="E29" i="5"/>
  <c r="F29" i="5"/>
  <c r="I29" i="5"/>
  <c r="J29" i="5"/>
  <c r="K29" i="5"/>
  <c r="M29" i="5"/>
  <c r="L29" i="5"/>
  <c r="E31" i="5"/>
  <c r="F31" i="5"/>
  <c r="F30" i="5"/>
  <c r="I31" i="5"/>
  <c r="J31" i="5"/>
  <c r="K31" i="5"/>
  <c r="N31" i="5"/>
  <c r="L31" i="5"/>
  <c r="L30" i="5"/>
  <c r="N30" i="5"/>
  <c r="E37" i="5"/>
  <c r="F37" i="5"/>
  <c r="F36" i="5"/>
  <c r="I37" i="5"/>
  <c r="J37" i="5"/>
  <c r="K37" i="5"/>
  <c r="L37" i="5"/>
  <c r="E38" i="5"/>
  <c r="F38" i="5"/>
  <c r="I38" i="5"/>
  <c r="J38" i="5"/>
  <c r="K38" i="5"/>
  <c r="K36" i="5"/>
  <c r="L38" i="5"/>
  <c r="L36" i="5"/>
  <c r="N38" i="5"/>
  <c r="E39" i="5"/>
  <c r="F39" i="5"/>
  <c r="K39" i="5"/>
  <c r="L39" i="5"/>
  <c r="E43" i="5"/>
  <c r="F43" i="5"/>
  <c r="I43" i="5"/>
  <c r="K43" i="5"/>
  <c r="L43" i="5"/>
  <c r="N43" i="5"/>
  <c r="E48" i="5"/>
  <c r="F48" i="5"/>
  <c r="I48" i="5"/>
  <c r="J48" i="5"/>
  <c r="K48" i="5"/>
  <c r="L48" i="5"/>
  <c r="M48" i="5"/>
  <c r="E51" i="5"/>
  <c r="F51" i="5"/>
  <c r="I51" i="5"/>
  <c r="J51" i="5"/>
  <c r="K51" i="5"/>
  <c r="L51" i="5"/>
  <c r="N51" i="5"/>
  <c r="E52" i="5"/>
  <c r="F52" i="5"/>
  <c r="I52" i="5"/>
  <c r="J52" i="5"/>
  <c r="K52" i="5"/>
  <c r="M52" i="5"/>
  <c r="L52" i="5"/>
  <c r="N52" i="5"/>
  <c r="E53" i="5"/>
  <c r="F53" i="5"/>
  <c r="K53" i="5"/>
  <c r="M53" i="5"/>
  <c r="L53" i="5"/>
  <c r="N53" i="5"/>
  <c r="E56" i="5"/>
  <c r="F56" i="5"/>
  <c r="K56" i="5"/>
  <c r="M56" i="5"/>
  <c r="L56" i="5"/>
  <c r="E57" i="5"/>
  <c r="F57" i="5"/>
  <c r="K57" i="5"/>
  <c r="N57" i="5"/>
  <c r="L57" i="5"/>
  <c r="E61" i="5"/>
  <c r="E59" i="5"/>
  <c r="I61" i="5"/>
  <c r="I59" i="5"/>
  <c r="J61" i="5"/>
  <c r="K61" i="5"/>
  <c r="L61" i="5"/>
  <c r="E63" i="5"/>
  <c r="F63" i="5"/>
  <c r="I63" i="5"/>
  <c r="J63" i="5"/>
  <c r="K63" i="5"/>
  <c r="L63" i="5"/>
  <c r="E64" i="5"/>
  <c r="F64" i="5"/>
  <c r="I64" i="5"/>
  <c r="J64" i="5"/>
  <c r="K64" i="5"/>
  <c r="L64" i="5"/>
  <c r="E65" i="5"/>
  <c r="F65" i="5"/>
  <c r="I65" i="5"/>
  <c r="J65" i="5"/>
  <c r="K65" i="5"/>
  <c r="L65" i="5"/>
  <c r="E66" i="5"/>
  <c r="F66" i="5"/>
  <c r="I66" i="5"/>
  <c r="J66" i="5"/>
  <c r="K66" i="5"/>
  <c r="M66" i="5"/>
  <c r="L66" i="5"/>
  <c r="E67" i="5"/>
  <c r="F67" i="5"/>
  <c r="I67" i="5"/>
  <c r="J67" i="5"/>
  <c r="K67" i="5"/>
  <c r="L67" i="5"/>
  <c r="E68" i="5"/>
  <c r="F68" i="5"/>
  <c r="I68" i="5"/>
  <c r="J68" i="5"/>
  <c r="K68" i="5"/>
  <c r="L68" i="5"/>
  <c r="N68" i="5"/>
  <c r="E69" i="5"/>
  <c r="F69" i="5"/>
  <c r="I69" i="5"/>
  <c r="J69" i="5"/>
  <c r="K69" i="5"/>
  <c r="L69" i="5"/>
  <c r="E70" i="5"/>
  <c r="F70" i="5"/>
  <c r="I70" i="5"/>
  <c r="J70" i="5"/>
  <c r="K70" i="5"/>
  <c r="L70" i="5"/>
  <c r="M70" i="5"/>
  <c r="N70" i="5"/>
  <c r="E71" i="5"/>
  <c r="F71" i="5"/>
  <c r="I71" i="5"/>
  <c r="J71" i="5"/>
  <c r="K71" i="5"/>
  <c r="K72" i="5"/>
  <c r="L71" i="5"/>
  <c r="N71" i="5"/>
  <c r="C72" i="5"/>
  <c r="E72" i="5"/>
  <c r="D72" i="5"/>
  <c r="G72" i="5"/>
  <c r="H72" i="5"/>
  <c r="I72" i="5"/>
  <c r="C73" i="5"/>
  <c r="D73" i="5"/>
  <c r="D62" i="5"/>
  <c r="G73" i="5"/>
  <c r="H73" i="5"/>
  <c r="E74" i="5"/>
  <c r="F74" i="5"/>
  <c r="I74" i="5"/>
  <c r="J74" i="5"/>
  <c r="K74" i="5"/>
  <c r="L74" i="5"/>
  <c r="E75" i="5"/>
  <c r="F75" i="5"/>
  <c r="I75" i="5"/>
  <c r="J75" i="5"/>
  <c r="K75" i="5"/>
  <c r="L75" i="5"/>
  <c r="E80" i="5"/>
  <c r="F80" i="5"/>
  <c r="I80" i="5"/>
  <c r="J80" i="5"/>
  <c r="K80" i="5"/>
  <c r="L80" i="5"/>
  <c r="E85" i="5"/>
  <c r="F85" i="5"/>
  <c r="I85" i="5"/>
  <c r="J85" i="5"/>
  <c r="K85" i="5"/>
  <c r="L85" i="5"/>
  <c r="N85" i="5"/>
  <c r="E86" i="5"/>
  <c r="F86" i="5"/>
  <c r="I86" i="5"/>
  <c r="J86" i="5"/>
  <c r="K86" i="5"/>
  <c r="L86" i="5"/>
  <c r="M86" i="5"/>
  <c r="C90" i="5"/>
  <c r="F90" i="5"/>
  <c r="C89" i="5"/>
  <c r="D90" i="5"/>
  <c r="D89" i="5"/>
  <c r="G90" i="5"/>
  <c r="G89" i="5"/>
  <c r="G88" i="5"/>
  <c r="H90" i="5"/>
  <c r="I90" i="5"/>
  <c r="H89" i="5"/>
  <c r="H88" i="5"/>
  <c r="E91" i="5"/>
  <c r="F91" i="5"/>
  <c r="I91" i="5"/>
  <c r="J91" i="5"/>
  <c r="K91" i="5"/>
  <c r="M91" i="5"/>
  <c r="K90" i="5"/>
  <c r="K89" i="5"/>
  <c r="L91" i="5"/>
  <c r="L90" i="5"/>
  <c r="E92" i="5"/>
  <c r="F92" i="5"/>
  <c r="I92" i="5"/>
  <c r="J92" i="5"/>
  <c r="K92" i="5"/>
  <c r="L92" i="5"/>
  <c r="M92" i="5"/>
  <c r="E94" i="5"/>
  <c r="F94" i="5"/>
  <c r="I94" i="5"/>
  <c r="J94" i="5"/>
  <c r="K94" i="5"/>
  <c r="L94" i="5"/>
  <c r="E95" i="5"/>
  <c r="F95" i="5"/>
  <c r="I95" i="5"/>
  <c r="J95" i="5"/>
  <c r="K95" i="5"/>
  <c r="L95" i="5"/>
  <c r="N95" i="5"/>
  <c r="E96" i="5"/>
  <c r="F96" i="5"/>
  <c r="I96" i="5"/>
  <c r="J96" i="5"/>
  <c r="K96" i="5"/>
  <c r="L96" i="5"/>
  <c r="M96" i="5"/>
  <c r="E97" i="5"/>
  <c r="F97" i="5"/>
  <c r="I97" i="5"/>
  <c r="J97" i="5"/>
  <c r="K97" i="5"/>
  <c r="L97" i="5"/>
  <c r="N97" i="5"/>
  <c r="E98" i="5"/>
  <c r="F98" i="5"/>
  <c r="I98" i="5"/>
  <c r="J98" i="5"/>
  <c r="K98" i="5"/>
  <c r="L98" i="5"/>
  <c r="C99" i="5"/>
  <c r="F99" i="5"/>
  <c r="D99" i="5"/>
  <c r="G99" i="5"/>
  <c r="H99" i="5"/>
  <c r="I99" i="5"/>
  <c r="E100" i="5"/>
  <c r="F100" i="5"/>
  <c r="I100" i="5"/>
  <c r="J100" i="5"/>
  <c r="K100" i="5"/>
  <c r="L100" i="5"/>
  <c r="L99" i="5"/>
  <c r="E101" i="5"/>
  <c r="F101" i="5"/>
  <c r="I101" i="5"/>
  <c r="J101" i="5"/>
  <c r="K101" i="5"/>
  <c r="L101" i="5"/>
  <c r="N101" i="5"/>
  <c r="E102" i="5"/>
  <c r="F102" i="5"/>
  <c r="I102" i="5"/>
  <c r="J102" i="5"/>
  <c r="K102" i="5"/>
  <c r="K99" i="5"/>
  <c r="L102" i="5"/>
  <c r="N102" i="5"/>
  <c r="E103" i="5"/>
  <c r="F103" i="5"/>
  <c r="I103" i="5"/>
  <c r="J103" i="5"/>
  <c r="K103" i="5"/>
  <c r="L103" i="5"/>
  <c r="N103" i="5"/>
  <c r="E104" i="5"/>
  <c r="F104" i="5"/>
  <c r="I104" i="5"/>
  <c r="J104" i="5"/>
  <c r="K104" i="5"/>
  <c r="M104" i="5"/>
  <c r="L104" i="5"/>
  <c r="N104" i="5"/>
  <c r="E107" i="5"/>
  <c r="F107" i="5"/>
  <c r="I107" i="5"/>
  <c r="J107" i="5"/>
  <c r="K107" i="5"/>
  <c r="M107" i="5"/>
  <c r="L107" i="5"/>
  <c r="L105" i="5"/>
  <c r="C108" i="5"/>
  <c r="D108" i="5"/>
  <c r="F108" i="5"/>
  <c r="G108" i="5"/>
  <c r="J108" i="5"/>
  <c r="I108" i="5"/>
  <c r="H108" i="5"/>
  <c r="E109" i="5"/>
  <c r="F109" i="5"/>
  <c r="I109" i="5"/>
  <c r="J109" i="5"/>
  <c r="K109" i="5"/>
  <c r="K108" i="5"/>
  <c r="L109" i="5"/>
  <c r="E110" i="5"/>
  <c r="F110" i="5"/>
  <c r="I110" i="5"/>
  <c r="J110" i="5"/>
  <c r="K110" i="5"/>
  <c r="M110" i="5"/>
  <c r="L110" i="5"/>
  <c r="C111" i="5"/>
  <c r="D111" i="5"/>
  <c r="E111" i="5"/>
  <c r="H111" i="5"/>
  <c r="J111" i="5"/>
  <c r="E112" i="5"/>
  <c r="F112" i="5"/>
  <c r="I112" i="5"/>
  <c r="J112" i="5"/>
  <c r="K112" i="5"/>
  <c r="N112" i="5"/>
  <c r="L112" i="5"/>
  <c r="E113" i="5"/>
  <c r="F113" i="5"/>
  <c r="I113" i="5"/>
  <c r="J113" i="5"/>
  <c r="K113" i="5"/>
  <c r="N113" i="5"/>
  <c r="L113" i="5"/>
  <c r="E114" i="5"/>
  <c r="F114" i="5"/>
  <c r="I114" i="5"/>
  <c r="J114" i="5"/>
  <c r="K114" i="5"/>
  <c r="M114" i="5"/>
  <c r="L114" i="5"/>
  <c r="E115" i="5"/>
  <c r="F115" i="5"/>
  <c r="I115" i="5"/>
  <c r="J115" i="5"/>
  <c r="K115" i="5"/>
  <c r="M115" i="5"/>
  <c r="L115" i="5"/>
  <c r="E118" i="5"/>
  <c r="F118" i="5"/>
  <c r="I118" i="5"/>
  <c r="I117" i="5"/>
  <c r="J118" i="5"/>
  <c r="J117" i="5"/>
  <c r="K118" i="5"/>
  <c r="M118" i="5"/>
  <c r="L118" i="5"/>
  <c r="E120" i="5"/>
  <c r="F120" i="5"/>
  <c r="I120" i="5"/>
  <c r="J120" i="5"/>
  <c r="K120" i="5"/>
  <c r="M120" i="5"/>
  <c r="L120" i="5"/>
  <c r="L119" i="5"/>
  <c r="E123" i="5"/>
  <c r="F123" i="5"/>
  <c r="F121" i="5"/>
  <c r="I123" i="5"/>
  <c r="J123" i="5"/>
  <c r="J121" i="5"/>
  <c r="K123" i="5"/>
  <c r="M123" i="5"/>
  <c r="L123" i="5"/>
  <c r="L121" i="5"/>
  <c r="L117" i="5"/>
  <c r="E125" i="5"/>
  <c r="F125" i="5"/>
  <c r="F124" i="5"/>
  <c r="I125" i="5"/>
  <c r="J125" i="5"/>
  <c r="J124" i="5"/>
  <c r="K125" i="5"/>
  <c r="K124" i="5"/>
  <c r="L125" i="5"/>
  <c r="E129" i="5"/>
  <c r="F129" i="5"/>
  <c r="F128" i="5"/>
  <c r="I129" i="5"/>
  <c r="J129" i="5"/>
  <c r="J128" i="5"/>
  <c r="K129" i="5"/>
  <c r="L129" i="5"/>
  <c r="N129" i="5"/>
  <c r="E130" i="5"/>
  <c r="F130" i="5"/>
  <c r="I130" i="5"/>
  <c r="J130" i="5"/>
  <c r="K130" i="5"/>
  <c r="L130" i="5"/>
  <c r="C131" i="5"/>
  <c r="D131" i="5"/>
  <c r="E131" i="5"/>
  <c r="G131" i="5"/>
  <c r="H131" i="5"/>
  <c r="J131" i="5"/>
  <c r="E133" i="5"/>
  <c r="F133" i="5"/>
  <c r="I133" i="5"/>
  <c r="I131" i="5"/>
  <c r="J133" i="5"/>
  <c r="K133" i="5"/>
  <c r="L133" i="5"/>
  <c r="E134" i="5"/>
  <c r="F134" i="5"/>
  <c r="I134" i="5"/>
  <c r="J134" i="5"/>
  <c r="K134" i="5"/>
  <c r="L134" i="5"/>
  <c r="M134" i="5"/>
  <c r="E135" i="5"/>
  <c r="F135" i="5"/>
  <c r="I135" i="5"/>
  <c r="J135" i="5"/>
  <c r="K135" i="5"/>
  <c r="K131" i="5"/>
  <c r="L135" i="5"/>
  <c r="N135" i="5"/>
  <c r="E140" i="5"/>
  <c r="F140" i="5"/>
  <c r="E141" i="5"/>
  <c r="F141" i="5"/>
  <c r="G141" i="5"/>
  <c r="K141" i="5"/>
  <c r="G140" i="5"/>
  <c r="K140" i="5"/>
  <c r="H141" i="5"/>
  <c r="J141" i="5"/>
  <c r="E143" i="5"/>
  <c r="F143" i="5"/>
  <c r="I143" i="5"/>
  <c r="J143" i="5"/>
  <c r="K143" i="5"/>
  <c r="M143" i="5"/>
  <c r="L143" i="5"/>
  <c r="N143" i="5"/>
  <c r="E144" i="5"/>
  <c r="F144" i="5"/>
  <c r="I144" i="5"/>
  <c r="J144" i="5"/>
  <c r="K144" i="5"/>
  <c r="N144" i="5"/>
  <c r="M144" i="5"/>
  <c r="L144" i="5"/>
  <c r="E145" i="5"/>
  <c r="F145" i="5"/>
  <c r="I145" i="5"/>
  <c r="J145" i="5"/>
  <c r="K145" i="5"/>
  <c r="M145" i="5"/>
  <c r="L145" i="5"/>
  <c r="E146" i="5"/>
  <c r="F146" i="5"/>
  <c r="I146" i="5"/>
  <c r="J146" i="5"/>
  <c r="K146" i="5"/>
  <c r="M146" i="5"/>
  <c r="L146" i="5"/>
  <c r="B11" i="4"/>
  <c r="C11" i="4"/>
  <c r="D11" i="4"/>
  <c r="E11" i="4"/>
  <c r="F12" i="4"/>
  <c r="G12" i="4"/>
  <c r="F13" i="4"/>
  <c r="G13" i="4"/>
  <c r="F14" i="4"/>
  <c r="G14" i="4"/>
  <c r="F15" i="4"/>
  <c r="G15" i="4"/>
  <c r="F16" i="4"/>
  <c r="G16" i="4"/>
  <c r="C10" i="3"/>
  <c r="D10" i="3"/>
  <c r="D15" i="3"/>
  <c r="E15" i="3"/>
  <c r="F10" i="3"/>
  <c r="F15" i="3"/>
  <c r="G10" i="3"/>
  <c r="G15" i="3"/>
  <c r="E11" i="3"/>
  <c r="H11" i="3"/>
  <c r="I11" i="3"/>
  <c r="K11" i="3"/>
  <c r="J11" i="3"/>
  <c r="E13" i="3"/>
  <c r="I13" i="3"/>
  <c r="J13" i="3"/>
  <c r="C15" i="3"/>
  <c r="C11" i="2"/>
  <c r="D11" i="2"/>
  <c r="F11" i="2"/>
  <c r="G11" i="2"/>
  <c r="H11" i="2"/>
  <c r="E12" i="2"/>
  <c r="I12" i="2"/>
  <c r="J12" i="2"/>
  <c r="K12" i="2"/>
  <c r="E13" i="2"/>
  <c r="I13" i="2"/>
  <c r="J13" i="2"/>
  <c r="K13" i="2"/>
  <c r="L13" i="2"/>
  <c r="E15" i="2"/>
  <c r="I15" i="2"/>
  <c r="J15" i="2"/>
  <c r="K15" i="2"/>
  <c r="E16" i="2"/>
  <c r="I16" i="2"/>
  <c r="J16" i="2"/>
  <c r="K16" i="2"/>
  <c r="C17" i="2"/>
  <c r="E17" i="2"/>
  <c r="D17" i="2"/>
  <c r="F17" i="2"/>
  <c r="G17" i="2"/>
  <c r="H17" i="2"/>
  <c r="E18" i="2"/>
  <c r="I18" i="2"/>
  <c r="J18" i="2"/>
  <c r="K18" i="2"/>
  <c r="I25" i="2"/>
  <c r="J25" i="2"/>
  <c r="K25" i="2"/>
  <c r="E27" i="2"/>
  <c r="I27" i="2"/>
  <c r="J27" i="2"/>
  <c r="K27" i="2"/>
  <c r="E28" i="2"/>
  <c r="I28" i="2"/>
  <c r="J28" i="2"/>
  <c r="K28" i="2"/>
  <c r="E29" i="2"/>
  <c r="I29" i="2"/>
  <c r="J29" i="2"/>
  <c r="K29" i="2"/>
  <c r="E30" i="2"/>
  <c r="I30" i="2"/>
  <c r="J30" i="2"/>
  <c r="K30" i="2"/>
  <c r="E31" i="2"/>
  <c r="I31" i="2"/>
  <c r="J31" i="2"/>
  <c r="K31" i="2"/>
  <c r="E34" i="2"/>
  <c r="I34" i="2"/>
  <c r="J34" i="2"/>
  <c r="K34" i="2"/>
  <c r="E35" i="2"/>
  <c r="I35" i="2"/>
  <c r="J35" i="2"/>
  <c r="K35" i="2"/>
  <c r="E36" i="2"/>
  <c r="I36" i="2"/>
  <c r="J36" i="2"/>
  <c r="K36" i="2"/>
  <c r="E37" i="2"/>
  <c r="I37" i="2"/>
  <c r="J37" i="2"/>
  <c r="K37" i="2"/>
  <c r="E38" i="2"/>
  <c r="I38" i="2"/>
  <c r="J38" i="2"/>
  <c r="K38" i="2"/>
  <c r="L38" i="2"/>
  <c r="E39" i="2"/>
  <c r="I39" i="2"/>
  <c r="J39" i="2"/>
  <c r="K39" i="2"/>
  <c r="E40" i="2"/>
  <c r="I40" i="2"/>
  <c r="J40" i="2"/>
  <c r="K40" i="2"/>
  <c r="E41" i="2"/>
  <c r="I41" i="2"/>
  <c r="J41" i="2"/>
  <c r="K41" i="2"/>
  <c r="E42" i="2"/>
  <c r="I42" i="2"/>
  <c r="J42" i="2"/>
  <c r="K42" i="2"/>
  <c r="E43" i="2"/>
  <c r="I43" i="2"/>
  <c r="J43" i="2"/>
  <c r="K43" i="2"/>
  <c r="E44" i="2"/>
  <c r="I44" i="2"/>
  <c r="J44" i="2"/>
  <c r="K44" i="2"/>
  <c r="E45" i="2"/>
  <c r="I45" i="2"/>
  <c r="J45" i="2"/>
  <c r="K45" i="2"/>
  <c r="E46" i="2"/>
  <c r="I46" i="2"/>
  <c r="J46" i="2"/>
  <c r="K46" i="2"/>
  <c r="E47" i="2"/>
  <c r="I47" i="2"/>
  <c r="J47" i="2"/>
  <c r="K47" i="2"/>
  <c r="E56" i="2"/>
  <c r="I56" i="2"/>
  <c r="J56" i="2"/>
  <c r="K56" i="2"/>
  <c r="E58" i="2"/>
  <c r="I58" i="2"/>
  <c r="J58" i="2"/>
  <c r="K58" i="2"/>
  <c r="E59" i="2"/>
  <c r="I59" i="2"/>
  <c r="J59" i="2"/>
  <c r="K59" i="2"/>
  <c r="L59" i="2"/>
  <c r="E60" i="2"/>
  <c r="I60" i="2"/>
  <c r="J60" i="2"/>
  <c r="K60" i="2"/>
  <c r="E61" i="2"/>
  <c r="I61" i="2"/>
  <c r="J61" i="2"/>
  <c r="K61" i="2"/>
  <c r="E62" i="2"/>
  <c r="I62" i="2"/>
  <c r="J62" i="2"/>
  <c r="K62" i="2"/>
  <c r="E63" i="2"/>
  <c r="I63" i="2"/>
  <c r="J63" i="2"/>
  <c r="K63" i="2"/>
  <c r="E64" i="2"/>
  <c r="I64" i="2"/>
  <c r="J64" i="2"/>
  <c r="K64" i="2"/>
  <c r="E65" i="2"/>
  <c r="I65" i="2"/>
  <c r="J65" i="2"/>
  <c r="K65" i="2"/>
  <c r="E66" i="2"/>
  <c r="I66" i="2"/>
  <c r="J66" i="2"/>
  <c r="K66" i="2"/>
  <c r="E68" i="2"/>
  <c r="I68" i="2"/>
  <c r="J68" i="2"/>
  <c r="K68" i="2"/>
  <c r="E69" i="2"/>
  <c r="I69" i="2"/>
  <c r="J69" i="2"/>
  <c r="K69" i="2"/>
  <c r="E70" i="2"/>
  <c r="I70" i="2"/>
  <c r="J70" i="2"/>
  <c r="K70" i="2"/>
  <c r="E76" i="2"/>
  <c r="I76" i="2"/>
  <c r="J76" i="2"/>
  <c r="K76" i="2"/>
  <c r="E77" i="2"/>
  <c r="I77" i="2"/>
  <c r="J77" i="2"/>
  <c r="K77" i="2"/>
  <c r="E78" i="2"/>
  <c r="I78" i="2"/>
  <c r="J78" i="2"/>
  <c r="K78" i="2"/>
  <c r="E79" i="2"/>
  <c r="I79" i="2"/>
  <c r="J79" i="2"/>
  <c r="K79" i="2"/>
  <c r="E80" i="2"/>
  <c r="I80" i="2"/>
  <c r="J80" i="2"/>
  <c r="K80" i="2"/>
  <c r="E81" i="2"/>
  <c r="I81" i="2"/>
  <c r="J81" i="2"/>
  <c r="K81" i="2"/>
  <c r="E82" i="2"/>
  <c r="I82" i="2"/>
  <c r="J82" i="2"/>
  <c r="K82" i="2"/>
  <c r="E83" i="2"/>
  <c r="I83" i="2"/>
  <c r="J83" i="2"/>
  <c r="K83" i="2"/>
  <c r="E84" i="2"/>
  <c r="I84" i="2"/>
  <c r="J84" i="2"/>
  <c r="K84" i="2"/>
  <c r="E85" i="2"/>
  <c r="I85" i="2"/>
  <c r="J85" i="2"/>
  <c r="K85" i="2"/>
  <c r="E86" i="2"/>
  <c r="I86" i="2"/>
  <c r="J86" i="2"/>
  <c r="K86" i="2"/>
  <c r="E87" i="2"/>
  <c r="I87" i="2"/>
  <c r="J87" i="2"/>
  <c r="K87" i="2"/>
  <c r="E90" i="2"/>
  <c r="I90" i="2"/>
  <c r="J90" i="2"/>
  <c r="K90" i="2"/>
  <c r="E91" i="2"/>
  <c r="I91" i="2"/>
  <c r="J91" i="2"/>
  <c r="K91" i="2"/>
  <c r="E92" i="2"/>
  <c r="I92" i="2"/>
  <c r="J92" i="2"/>
  <c r="K92" i="2"/>
  <c r="E93" i="2"/>
  <c r="I93" i="2"/>
  <c r="J93" i="2"/>
  <c r="K93" i="2"/>
  <c r="E94" i="2"/>
  <c r="I94" i="2"/>
  <c r="J94" i="2"/>
  <c r="K94" i="2"/>
  <c r="E95" i="2"/>
  <c r="I95" i="2"/>
  <c r="J95" i="2"/>
  <c r="K95" i="2"/>
  <c r="E96" i="2"/>
  <c r="I96" i="2"/>
  <c r="J96" i="2"/>
  <c r="K96" i="2"/>
  <c r="E97" i="2"/>
  <c r="I97" i="2"/>
  <c r="J97" i="2"/>
  <c r="K97" i="2"/>
  <c r="E98" i="2"/>
  <c r="I98" i="2"/>
  <c r="J98" i="2"/>
  <c r="K98" i="2"/>
  <c r="E99" i="2"/>
  <c r="I99" i="2"/>
  <c r="J99" i="2"/>
  <c r="K99" i="2"/>
  <c r="E100" i="2"/>
  <c r="I100" i="2"/>
  <c r="J100" i="2"/>
  <c r="K100" i="2"/>
  <c r="E101" i="2"/>
  <c r="I101" i="2"/>
  <c r="J101" i="2"/>
  <c r="K101" i="2"/>
  <c r="E102" i="2"/>
  <c r="I102" i="2"/>
  <c r="J102" i="2"/>
  <c r="K102" i="2"/>
  <c r="E103" i="2"/>
  <c r="I103" i="2"/>
  <c r="J103" i="2"/>
  <c r="K103" i="2"/>
  <c r="E104" i="2"/>
  <c r="I104" i="2"/>
  <c r="J104" i="2"/>
  <c r="K104" i="2"/>
  <c r="E106" i="2"/>
  <c r="I106" i="2"/>
  <c r="J106" i="2"/>
  <c r="K106" i="2"/>
  <c r="E109" i="2"/>
  <c r="I109" i="2"/>
  <c r="J109" i="2"/>
  <c r="K109" i="2"/>
  <c r="E110" i="2"/>
  <c r="I110" i="2"/>
  <c r="J110" i="2"/>
  <c r="K110" i="2"/>
  <c r="E113" i="2"/>
  <c r="I113" i="2"/>
  <c r="J113" i="2"/>
  <c r="K113" i="2"/>
  <c r="E114" i="2"/>
  <c r="I114" i="2"/>
  <c r="J114" i="2"/>
  <c r="K114" i="2"/>
  <c r="E115" i="2"/>
  <c r="I115" i="2"/>
  <c r="J115" i="2"/>
  <c r="K115" i="2"/>
  <c r="E116" i="2"/>
  <c r="I116" i="2"/>
  <c r="J116" i="2"/>
  <c r="K116" i="2"/>
  <c r="E117" i="2"/>
  <c r="I117" i="2"/>
  <c r="J117" i="2"/>
  <c r="K117" i="2"/>
  <c r="E118" i="2"/>
  <c r="I118" i="2"/>
  <c r="J118" i="2"/>
  <c r="K118" i="2"/>
  <c r="E119" i="2"/>
  <c r="I119" i="2"/>
  <c r="J119" i="2"/>
  <c r="K119" i="2"/>
  <c r="E120" i="2"/>
  <c r="I120" i="2"/>
  <c r="J120" i="2"/>
  <c r="K120" i="2"/>
  <c r="E121" i="2"/>
  <c r="I121" i="2"/>
  <c r="J121" i="2"/>
  <c r="K121" i="2"/>
  <c r="E125" i="2"/>
  <c r="I125" i="2"/>
  <c r="J125" i="2"/>
  <c r="K125" i="2"/>
  <c r="E131" i="2"/>
  <c r="I131" i="2"/>
  <c r="J131" i="2"/>
  <c r="K131" i="2"/>
  <c r="E139" i="2"/>
  <c r="J139" i="2"/>
  <c r="K139" i="2"/>
  <c r="E142" i="2"/>
  <c r="J142" i="2"/>
  <c r="K142" i="2"/>
  <c r="E143" i="2"/>
  <c r="J143" i="2"/>
  <c r="K143" i="2"/>
  <c r="E146" i="2"/>
  <c r="I146" i="2"/>
  <c r="J146" i="2"/>
  <c r="K146" i="2"/>
  <c r="E147" i="2"/>
  <c r="I147" i="2"/>
  <c r="J147" i="2"/>
  <c r="K147" i="2"/>
  <c r="E148" i="2"/>
  <c r="I148" i="2"/>
  <c r="J148" i="2"/>
  <c r="K148" i="2"/>
  <c r="E151" i="2"/>
  <c r="I151" i="2"/>
  <c r="J151" i="2"/>
  <c r="K151" i="2"/>
  <c r="E152" i="2"/>
  <c r="I152" i="2"/>
  <c r="J152" i="2"/>
  <c r="K152" i="2"/>
  <c r="E153" i="2"/>
  <c r="I153" i="2"/>
  <c r="J153" i="2"/>
  <c r="K153" i="2"/>
  <c r="E156" i="2"/>
  <c r="I156" i="2"/>
  <c r="J156" i="2"/>
  <c r="K156" i="2"/>
  <c r="K155" i="2"/>
  <c r="E159" i="2"/>
  <c r="I159" i="2"/>
  <c r="J159" i="2"/>
  <c r="J158" i="2"/>
  <c r="K159" i="2"/>
  <c r="E162" i="2"/>
  <c r="I162" i="2"/>
  <c r="J162" i="2"/>
  <c r="J161" i="2"/>
  <c r="K162" i="2"/>
  <c r="E166" i="2"/>
  <c r="I166" i="2"/>
  <c r="J166" i="2"/>
  <c r="K166" i="2"/>
  <c r="E167" i="2"/>
  <c r="I167" i="2"/>
  <c r="J167" i="2"/>
  <c r="K167" i="2"/>
  <c r="E168" i="2"/>
  <c r="I168" i="2"/>
  <c r="J168" i="2"/>
  <c r="K168" i="2"/>
  <c r="E169" i="2"/>
  <c r="I169" i="2"/>
  <c r="J169" i="2"/>
  <c r="K169" i="2"/>
  <c r="E170" i="2"/>
  <c r="I170" i="2"/>
  <c r="J170" i="2"/>
  <c r="K170" i="2"/>
  <c r="E171" i="2"/>
  <c r="I171" i="2"/>
  <c r="J171" i="2"/>
  <c r="K171" i="2"/>
  <c r="E174" i="2"/>
  <c r="I174" i="2"/>
  <c r="J174" i="2"/>
  <c r="K174" i="2"/>
  <c r="E179" i="2"/>
  <c r="I179" i="2"/>
  <c r="J179" i="2"/>
  <c r="K179" i="2"/>
  <c r="E180" i="2"/>
  <c r="I180" i="2"/>
  <c r="J180" i="2"/>
  <c r="K180" i="2"/>
  <c r="E183" i="2"/>
  <c r="I183" i="2"/>
  <c r="J183" i="2"/>
  <c r="K183" i="2"/>
  <c r="E184" i="2"/>
  <c r="I184" i="2"/>
  <c r="J184" i="2"/>
  <c r="K184" i="2"/>
  <c r="E188" i="2"/>
  <c r="J188" i="2"/>
  <c r="K188" i="2"/>
  <c r="E189" i="2"/>
  <c r="J189" i="2"/>
  <c r="K189" i="2"/>
  <c r="E190" i="2"/>
  <c r="J190" i="2"/>
  <c r="K190" i="2"/>
  <c r="C13" i="1"/>
  <c r="D13" i="1"/>
  <c r="F13" i="1"/>
  <c r="G13" i="1"/>
  <c r="I13" i="1"/>
  <c r="H13" i="1"/>
  <c r="E14" i="1"/>
  <c r="I14" i="1"/>
  <c r="J14" i="1"/>
  <c r="K14" i="1"/>
  <c r="O14" i="1"/>
  <c r="E15" i="1"/>
  <c r="I15" i="1"/>
  <c r="J15" i="1"/>
  <c r="K15" i="1"/>
  <c r="E16" i="1"/>
  <c r="I16" i="1"/>
  <c r="J16" i="1"/>
  <c r="L16" i="1"/>
  <c r="K16" i="1"/>
  <c r="E17" i="1"/>
  <c r="J17" i="1"/>
  <c r="K17" i="1"/>
  <c r="E18" i="1"/>
  <c r="J18" i="1"/>
  <c r="K18" i="1"/>
  <c r="E19" i="1"/>
  <c r="J19" i="1"/>
  <c r="K19" i="1"/>
  <c r="L19" i="1"/>
  <c r="C20" i="1"/>
  <c r="D20" i="1"/>
  <c r="F20" i="1"/>
  <c r="G20" i="1"/>
  <c r="I20" i="1"/>
  <c r="H20" i="1"/>
  <c r="E21" i="1"/>
  <c r="I21" i="1"/>
  <c r="J21" i="1"/>
  <c r="K21" i="1"/>
  <c r="E22" i="1"/>
  <c r="I22" i="1"/>
  <c r="J22" i="1"/>
  <c r="K22" i="1"/>
  <c r="E23" i="1"/>
  <c r="I23" i="1"/>
  <c r="J23" i="1"/>
  <c r="K23" i="1"/>
  <c r="E24" i="1"/>
  <c r="I24" i="1"/>
  <c r="J24" i="1"/>
  <c r="L24" i="1"/>
  <c r="K24" i="1"/>
  <c r="E25" i="1"/>
  <c r="I25" i="1"/>
  <c r="J25" i="1"/>
  <c r="K25" i="1"/>
  <c r="E26" i="1"/>
  <c r="I26" i="1"/>
  <c r="J26" i="1"/>
  <c r="K26" i="1"/>
  <c r="E27" i="1"/>
  <c r="I27" i="1"/>
  <c r="J27" i="1"/>
  <c r="K27" i="1"/>
  <c r="E28" i="1"/>
  <c r="I28" i="1"/>
  <c r="J28" i="1"/>
  <c r="K28" i="1"/>
  <c r="I29" i="1"/>
  <c r="C30" i="1"/>
  <c r="D30" i="1"/>
  <c r="F30" i="1"/>
  <c r="G30" i="1"/>
  <c r="I30" i="1"/>
  <c r="H30" i="1"/>
  <c r="E31" i="1"/>
  <c r="I31" i="1"/>
  <c r="J31" i="1"/>
  <c r="K31" i="1"/>
  <c r="E32" i="1"/>
  <c r="I32" i="1"/>
  <c r="J32" i="1"/>
  <c r="K32" i="1"/>
  <c r="L32" i="1"/>
  <c r="E33" i="1"/>
  <c r="I33" i="1"/>
  <c r="J33" i="1"/>
  <c r="K33" i="1"/>
  <c r="C34" i="1"/>
  <c r="D34" i="1"/>
  <c r="D29" i="1"/>
  <c r="F34" i="1"/>
  <c r="G34" i="1"/>
  <c r="I34" i="1"/>
  <c r="H34" i="1"/>
  <c r="E35" i="1"/>
  <c r="I35" i="1"/>
  <c r="J35" i="1"/>
  <c r="K35" i="1"/>
  <c r="E36" i="1"/>
  <c r="I36" i="1"/>
  <c r="J36" i="1"/>
  <c r="K36" i="1"/>
  <c r="E37" i="1"/>
  <c r="I37" i="1"/>
  <c r="J37" i="1"/>
  <c r="K37" i="1"/>
  <c r="C39" i="1"/>
  <c r="D39" i="1"/>
  <c r="D38" i="1"/>
  <c r="F39" i="1"/>
  <c r="F38" i="1"/>
  <c r="G39" i="1"/>
  <c r="G38" i="1"/>
  <c r="H39" i="1"/>
  <c r="H38" i="1"/>
  <c r="E40" i="1"/>
  <c r="I40" i="1"/>
  <c r="J40" i="1"/>
  <c r="K40" i="1"/>
  <c r="E41" i="1"/>
  <c r="I41" i="1"/>
  <c r="J41" i="1"/>
  <c r="K41" i="1"/>
  <c r="E42" i="1"/>
  <c r="I42" i="1"/>
  <c r="J42" i="1"/>
  <c r="K42" i="1"/>
  <c r="C45" i="1"/>
  <c r="C44" i="1"/>
  <c r="D45" i="1"/>
  <c r="D44" i="1"/>
  <c r="F45" i="1"/>
  <c r="F44" i="1"/>
  <c r="G45" i="1"/>
  <c r="I45" i="1"/>
  <c r="H45" i="1"/>
  <c r="H44" i="1"/>
  <c r="I46" i="1"/>
  <c r="J46" i="1"/>
  <c r="J45" i="1"/>
  <c r="K46" i="1"/>
  <c r="K45" i="1"/>
  <c r="C49" i="1"/>
  <c r="D49" i="1"/>
  <c r="F49" i="1"/>
  <c r="G49" i="1"/>
  <c r="I49" i="1"/>
  <c r="H49" i="1"/>
  <c r="E50" i="1"/>
  <c r="I50" i="1"/>
  <c r="J50" i="1"/>
  <c r="K50" i="1"/>
  <c r="E51" i="1"/>
  <c r="I51" i="1"/>
  <c r="J51" i="1"/>
  <c r="K51" i="1"/>
  <c r="E52" i="1"/>
  <c r="I52" i="1"/>
  <c r="J52" i="1"/>
  <c r="L52" i="1"/>
  <c r="K52" i="1"/>
  <c r="E53" i="1"/>
  <c r="I53" i="1"/>
  <c r="J53" i="1"/>
  <c r="K53" i="1"/>
  <c r="E54" i="1"/>
  <c r="I54" i="1"/>
  <c r="J54" i="1"/>
  <c r="K54" i="1"/>
  <c r="E55" i="1"/>
  <c r="I55" i="1"/>
  <c r="J55" i="1"/>
  <c r="K55" i="1"/>
  <c r="E57" i="1"/>
  <c r="I57" i="1"/>
  <c r="J57" i="1"/>
  <c r="K57" i="1"/>
  <c r="E58" i="1"/>
  <c r="I58" i="1"/>
  <c r="J58" i="1"/>
  <c r="K58" i="1"/>
  <c r="E59" i="1"/>
  <c r="I59" i="1"/>
  <c r="J59" i="1"/>
  <c r="K59" i="1"/>
  <c r="C60" i="1"/>
  <c r="D60" i="1"/>
  <c r="E60" i="1"/>
  <c r="F60" i="1"/>
  <c r="G60" i="1"/>
  <c r="I60" i="1"/>
  <c r="H60" i="1"/>
  <c r="E61" i="1"/>
  <c r="I61" i="1"/>
  <c r="J61" i="1"/>
  <c r="J60" i="1"/>
  <c r="K61" i="1"/>
  <c r="K60" i="1"/>
  <c r="E62" i="1"/>
  <c r="I62" i="1"/>
  <c r="J62" i="1"/>
  <c r="K62" i="1"/>
  <c r="C64" i="1"/>
  <c r="C63" i="1"/>
  <c r="D64" i="1"/>
  <c r="F64" i="1"/>
  <c r="G64" i="1"/>
  <c r="H64" i="1"/>
  <c r="E65" i="1"/>
  <c r="I65" i="1"/>
  <c r="J65" i="1"/>
  <c r="K65" i="1"/>
  <c r="E66" i="1"/>
  <c r="I66" i="1"/>
  <c r="J66" i="1"/>
  <c r="K66" i="1"/>
  <c r="E67" i="1"/>
  <c r="I67" i="1"/>
  <c r="J67" i="1"/>
  <c r="K67" i="1"/>
  <c r="C68" i="1"/>
  <c r="E68" i="1"/>
  <c r="D68" i="1"/>
  <c r="F68" i="1"/>
  <c r="G68" i="1"/>
  <c r="H68" i="1"/>
  <c r="E69" i="1"/>
  <c r="I69" i="1"/>
  <c r="J69" i="1"/>
  <c r="J68" i="1"/>
  <c r="K69" i="1"/>
  <c r="K68" i="1"/>
  <c r="C71" i="1"/>
  <c r="E71" i="1"/>
  <c r="D71" i="1"/>
  <c r="E72" i="1"/>
  <c r="I72" i="1"/>
  <c r="J72" i="1"/>
  <c r="K72" i="1"/>
  <c r="E73" i="1"/>
  <c r="I73" i="1"/>
  <c r="J73" i="1"/>
  <c r="L73" i="1"/>
  <c r="K73" i="1"/>
  <c r="E74" i="1"/>
  <c r="I74" i="1"/>
  <c r="J74" i="1"/>
  <c r="L74" i="1"/>
  <c r="K74" i="1"/>
  <c r="E75" i="1"/>
  <c r="I75" i="1"/>
  <c r="J75" i="1"/>
  <c r="K75" i="1"/>
  <c r="C76" i="1"/>
  <c r="E76" i="1"/>
  <c r="D76" i="1"/>
  <c r="E77" i="1"/>
  <c r="I77" i="1"/>
  <c r="J77" i="1"/>
  <c r="L77" i="1"/>
  <c r="K77" i="1"/>
  <c r="E78" i="1"/>
  <c r="I78" i="1"/>
  <c r="J78" i="1"/>
  <c r="L78" i="1"/>
  <c r="K78" i="1"/>
  <c r="C80" i="1"/>
  <c r="E79" i="1"/>
  <c r="D80" i="1"/>
  <c r="F80" i="1"/>
  <c r="G80" i="1"/>
  <c r="H80" i="1"/>
  <c r="E81" i="1"/>
  <c r="I81" i="1"/>
  <c r="J81" i="1"/>
  <c r="K81" i="1"/>
  <c r="C88" i="1"/>
  <c r="D88" i="1"/>
  <c r="F88" i="1"/>
  <c r="G88" i="1"/>
  <c r="I88" i="1"/>
  <c r="H88" i="1"/>
  <c r="E89" i="1"/>
  <c r="I89" i="1"/>
  <c r="J89" i="1"/>
  <c r="K89" i="1"/>
  <c r="E90" i="1"/>
  <c r="I90" i="1"/>
  <c r="J90" i="1"/>
  <c r="K90" i="1"/>
  <c r="E91" i="1"/>
  <c r="J91" i="1"/>
  <c r="K91" i="1"/>
  <c r="E96" i="1"/>
  <c r="I96" i="1"/>
  <c r="J96" i="1"/>
  <c r="L96" i="1"/>
  <c r="K96" i="1"/>
  <c r="E98" i="1"/>
  <c r="I98" i="1"/>
  <c r="J98" i="1"/>
  <c r="K98" i="1"/>
  <c r="E99" i="1"/>
  <c r="I99" i="1"/>
  <c r="J99" i="1"/>
  <c r="K99" i="1"/>
  <c r="E102" i="1"/>
  <c r="I102" i="1"/>
  <c r="J102" i="1"/>
  <c r="K102" i="1"/>
  <c r="E106" i="1"/>
  <c r="I106" i="1"/>
  <c r="J106" i="1"/>
  <c r="K106" i="1"/>
  <c r="F11" i="4"/>
  <c r="K14" i="3"/>
  <c r="L154" i="2"/>
  <c r="K13" i="3"/>
  <c r="I10" i="3"/>
  <c r="E10" i="3"/>
  <c r="I15" i="3"/>
  <c r="K12" i="3"/>
  <c r="E39" i="1"/>
  <c r="C38" i="1"/>
  <c r="E38" i="1"/>
  <c r="L66" i="1"/>
  <c r="L62" i="1"/>
  <c r="L89" i="1"/>
  <c r="L33" i="1"/>
  <c r="L22" i="1"/>
  <c r="L105" i="1"/>
  <c r="L84" i="1"/>
  <c r="I82" i="1"/>
  <c r="J82" i="1"/>
  <c r="L82" i="1"/>
  <c r="J83" i="1"/>
  <c r="L83" i="1"/>
  <c r="K82" i="1"/>
  <c r="K83" i="1"/>
  <c r="E64" i="1"/>
  <c r="L27" i="1"/>
  <c r="L21" i="1"/>
  <c r="J34" i="1"/>
  <c r="C29" i="1"/>
  <c r="J29" i="1"/>
  <c r="H70" i="1"/>
  <c r="L25" i="1"/>
  <c r="L57" i="1"/>
  <c r="G44" i="1"/>
  <c r="I44" i="1"/>
  <c r="C70" i="1"/>
  <c r="E70" i="1"/>
  <c r="L100" i="1"/>
  <c r="F87" i="1"/>
  <c r="F86" i="1"/>
  <c r="H63" i="1"/>
  <c r="L93" i="1"/>
  <c r="I80" i="1"/>
  <c r="K80" i="1"/>
  <c r="I64" i="1"/>
  <c r="L47" i="1"/>
  <c r="L42" i="1"/>
  <c r="E92" i="1"/>
  <c r="L67" i="1"/>
  <c r="L41" i="1"/>
  <c r="L36" i="1"/>
  <c r="L102" i="1"/>
  <c r="D70" i="1"/>
  <c r="L97" i="1"/>
  <c r="G63" i="1"/>
  <c r="J64" i="1"/>
  <c r="J63" i="1"/>
  <c r="F12" i="1"/>
  <c r="F11" i="1"/>
  <c r="K71" i="1"/>
  <c r="D48" i="1"/>
  <c r="L35" i="1"/>
  <c r="E30" i="1"/>
  <c r="I76" i="1"/>
  <c r="L106" i="1"/>
  <c r="L81" i="1"/>
  <c r="L15" i="1"/>
  <c r="L59" i="1"/>
  <c r="H87" i="1"/>
  <c r="H86" i="1"/>
  <c r="J30" i="1"/>
  <c r="F70" i="1"/>
  <c r="H12" i="1"/>
  <c r="H11" i="1"/>
  <c r="L99" i="1"/>
  <c r="K92" i="1"/>
  <c r="C87" i="1"/>
  <c r="C86" i="1"/>
  <c r="L72" i="1"/>
  <c r="K76" i="1"/>
  <c r="L91" i="1"/>
  <c r="E80" i="1"/>
  <c r="F48" i="1"/>
  <c r="L58" i="1"/>
  <c r="L54" i="1"/>
  <c r="L51" i="1"/>
  <c r="L26" i="1"/>
  <c r="J88" i="1"/>
  <c r="L50" i="1"/>
  <c r="K104" i="1"/>
  <c r="L104" i="1"/>
  <c r="I39" i="1"/>
  <c r="L75" i="1"/>
  <c r="E104" i="1"/>
  <c r="K39" i="1"/>
  <c r="K38" i="1"/>
  <c r="D12" i="1"/>
  <c r="D11" i="1"/>
  <c r="J92" i="1"/>
  <c r="L55" i="1"/>
  <c r="L95" i="1"/>
  <c r="L94" i="1"/>
  <c r="L69" i="1"/>
  <c r="K49" i="1"/>
  <c r="K48" i="1"/>
  <c r="H48" i="1"/>
  <c r="H43" i="1"/>
  <c r="G87" i="1"/>
  <c r="G48" i="1"/>
  <c r="L98" i="1"/>
  <c r="F63" i="1"/>
  <c r="J44" i="1"/>
  <c r="D63" i="1"/>
  <c r="E63" i="1"/>
  <c r="J20" i="1"/>
  <c r="J13" i="1"/>
  <c r="L65" i="1"/>
  <c r="G12" i="1"/>
  <c r="I12" i="1"/>
  <c r="I68" i="1"/>
  <c r="L53" i="1"/>
  <c r="L61" i="1"/>
  <c r="E88" i="1"/>
  <c r="L37" i="1"/>
  <c r="K64" i="1"/>
  <c r="L28" i="1"/>
  <c r="L40" i="1"/>
  <c r="J80" i="1"/>
  <c r="K88" i="1"/>
  <c r="C48" i="1"/>
  <c r="C43" i="1"/>
  <c r="E49" i="1"/>
  <c r="L60" i="1"/>
  <c r="I38" i="1"/>
  <c r="L68" i="1"/>
  <c r="D87" i="1"/>
  <c r="K20" i="1"/>
  <c r="L17" i="1"/>
  <c r="L14" i="1"/>
  <c r="K44" i="1"/>
  <c r="J39" i="1"/>
  <c r="L90" i="1"/>
  <c r="L46" i="1"/>
  <c r="K30" i="1"/>
  <c r="E20" i="1"/>
  <c r="I79" i="1"/>
  <c r="J49" i="1"/>
  <c r="I92" i="1"/>
  <c r="E44" i="1"/>
  <c r="E45" i="1"/>
  <c r="L45" i="1"/>
  <c r="K29" i="1"/>
  <c r="K34" i="1"/>
  <c r="L34" i="1"/>
  <c r="E34" i="1"/>
  <c r="L31" i="1"/>
  <c r="L23" i="1"/>
  <c r="K13" i="1"/>
  <c r="E13" i="1"/>
  <c r="L18" i="1"/>
  <c r="C12" i="1"/>
  <c r="L29" i="1"/>
  <c r="E29" i="1"/>
  <c r="I63" i="1"/>
  <c r="I87" i="1"/>
  <c r="L64" i="1"/>
  <c r="D43" i="1"/>
  <c r="D85" i="1"/>
  <c r="H85" i="1"/>
  <c r="H107" i="1"/>
  <c r="L30" i="1"/>
  <c r="L92" i="1"/>
  <c r="L20" i="1"/>
  <c r="K63" i="1"/>
  <c r="L63" i="1"/>
  <c r="K87" i="1"/>
  <c r="L44" i="1"/>
  <c r="K70" i="1"/>
  <c r="J87" i="1"/>
  <c r="J86" i="1"/>
  <c r="J12" i="1"/>
  <c r="L13" i="1"/>
  <c r="F43" i="1"/>
  <c r="F85" i="1"/>
  <c r="F107" i="1"/>
  <c r="I48" i="1"/>
  <c r="L79" i="1"/>
  <c r="L80" i="1"/>
  <c r="G86" i="1"/>
  <c r="I86" i="1"/>
  <c r="G11" i="1"/>
  <c r="I11" i="1"/>
  <c r="L88" i="1"/>
  <c r="E48" i="1"/>
  <c r="J48" i="1"/>
  <c r="L49" i="1"/>
  <c r="D86" i="1"/>
  <c r="E86" i="1"/>
  <c r="E87" i="1"/>
  <c r="K12" i="1"/>
  <c r="L39" i="1"/>
  <c r="J38" i="1"/>
  <c r="C11" i="1"/>
  <c r="E12" i="1"/>
  <c r="E43" i="1"/>
  <c r="L87" i="1"/>
  <c r="K86" i="1"/>
  <c r="L86" i="1"/>
  <c r="K43" i="1"/>
  <c r="D107" i="1"/>
  <c r="L38" i="1"/>
  <c r="J11" i="1"/>
  <c r="K11" i="1"/>
  <c r="L12" i="1"/>
  <c r="L48" i="1"/>
  <c r="E11" i="1"/>
  <c r="C85" i="1"/>
  <c r="K85" i="1"/>
  <c r="K107" i="1"/>
  <c r="L11" i="1"/>
  <c r="E85" i="1"/>
  <c r="C107" i="1"/>
  <c r="E107" i="1"/>
  <c r="G11" i="4"/>
  <c r="H10" i="3"/>
  <c r="J10" i="3"/>
  <c r="J15" i="3"/>
  <c r="K15" i="3"/>
  <c r="I33" i="2"/>
  <c r="L51" i="2"/>
  <c r="L50" i="2"/>
  <c r="L27" i="2"/>
  <c r="I26" i="2"/>
  <c r="L23" i="2"/>
  <c r="L22" i="2"/>
  <c r="L191" i="2"/>
  <c r="L134" i="2"/>
  <c r="I164" i="2"/>
  <c r="L185" i="2"/>
  <c r="E182" i="2"/>
  <c r="E177" i="2"/>
  <c r="L176" i="2"/>
  <c r="L149" i="2"/>
  <c r="F10" i="2"/>
  <c r="F194" i="2"/>
  <c r="D10" i="4"/>
  <c r="E26" i="2"/>
  <c r="L88" i="2"/>
  <c r="L71" i="2"/>
  <c r="E161" i="2"/>
  <c r="E187" i="2"/>
  <c r="L132" i="2"/>
  <c r="E130" i="2"/>
  <c r="L128" i="2"/>
  <c r="L127" i="2"/>
  <c r="E124" i="2"/>
  <c r="E108" i="2"/>
  <c r="L86" i="2"/>
  <c r="E145" i="2"/>
  <c r="L160" i="2"/>
  <c r="L163" i="2"/>
  <c r="L72" i="2"/>
  <c r="E133" i="2"/>
  <c r="L29" i="2"/>
  <c r="L12" i="2"/>
  <c r="L92" i="2"/>
  <c r="L45" i="2"/>
  <c r="L39" i="2"/>
  <c r="L36" i="2"/>
  <c r="E89" i="2"/>
  <c r="E164" i="2"/>
  <c r="K173" i="2"/>
  <c r="D10" i="2"/>
  <c r="D194" i="2"/>
  <c r="C10" i="4"/>
  <c r="L189" i="2"/>
  <c r="L140" i="2"/>
  <c r="L107" i="2"/>
  <c r="L144" i="2"/>
  <c r="E155" i="2"/>
  <c r="L156" i="2"/>
  <c r="I89" i="2"/>
  <c r="L131" i="2"/>
  <c r="L120" i="2"/>
  <c r="L117" i="2"/>
  <c r="L114" i="2"/>
  <c r="L109" i="2"/>
  <c r="L103" i="2"/>
  <c r="L100" i="2"/>
  <c r="L97" i="2"/>
  <c r="L94" i="2"/>
  <c r="L91" i="2"/>
  <c r="L83" i="2"/>
  <c r="L80" i="2"/>
  <c r="J75" i="2"/>
  <c r="L69" i="2"/>
  <c r="L65" i="2"/>
  <c r="L62" i="2"/>
  <c r="L47" i="2"/>
  <c r="L44" i="2"/>
  <c r="L41" i="2"/>
  <c r="L35" i="2"/>
  <c r="L30" i="2"/>
  <c r="J173" i="2"/>
  <c r="L123" i="2"/>
  <c r="L146" i="2"/>
  <c r="I75" i="2"/>
  <c r="I17" i="2"/>
  <c r="L122" i="2"/>
  <c r="L183" i="2"/>
  <c r="E11" i="2"/>
  <c r="L32" i="2"/>
  <c r="L166" i="2"/>
  <c r="E33" i="2"/>
  <c r="L151" i="2"/>
  <c r="L67" i="2"/>
  <c r="E150" i="2"/>
  <c r="L169" i="2"/>
  <c r="L77" i="2"/>
  <c r="L20" i="2"/>
  <c r="J130" i="2"/>
  <c r="K158" i="2"/>
  <c r="L158" i="2"/>
  <c r="L172" i="2"/>
  <c r="L105" i="2"/>
  <c r="L136" i="2"/>
  <c r="K108" i="2"/>
  <c r="H10" i="2"/>
  <c r="H194" i="2"/>
  <c r="E10" i="4"/>
  <c r="I108" i="2"/>
  <c r="E173" i="2"/>
  <c r="L137" i="2"/>
  <c r="L139" i="2"/>
  <c r="L174" i="2"/>
  <c r="L52" i="2"/>
  <c r="L115" i="2"/>
  <c r="G10" i="2"/>
  <c r="G194" i="2"/>
  <c r="L180" i="2"/>
  <c r="L171" i="2"/>
  <c r="L168" i="2"/>
  <c r="L153" i="2"/>
  <c r="L143" i="2"/>
  <c r="K182" i="2"/>
  <c r="L179" i="2"/>
  <c r="L142" i="2"/>
  <c r="I133" i="2"/>
  <c r="I177" i="2"/>
  <c r="K17" i="2"/>
  <c r="L167" i="2"/>
  <c r="L110" i="2"/>
  <c r="L78" i="2"/>
  <c r="L73" i="2"/>
  <c r="L190" i="2"/>
  <c r="L53" i="2"/>
  <c r="L165" i="2"/>
  <c r="L147" i="2"/>
  <c r="L98" i="2"/>
  <c r="L70" i="2"/>
  <c r="L31" i="2"/>
  <c r="L118" i="2"/>
  <c r="L87" i="2"/>
  <c r="L63" i="2"/>
  <c r="L28" i="2"/>
  <c r="K130" i="2"/>
  <c r="L170" i="2"/>
  <c r="L18" i="2"/>
  <c r="L159" i="2"/>
  <c r="L14" i="2"/>
  <c r="L56" i="2"/>
  <c r="L42" i="2"/>
  <c r="K150" i="2"/>
  <c r="L55" i="2"/>
  <c r="J150" i="2"/>
  <c r="L186" i="2"/>
  <c r="L121" i="2"/>
  <c r="L101" i="2"/>
  <c r="L81" i="2"/>
  <c r="L15" i="2"/>
  <c r="L129" i="2"/>
  <c r="L104" i="2"/>
  <c r="L66" i="2"/>
  <c r="L188" i="2"/>
  <c r="K11" i="2"/>
  <c r="L57" i="2"/>
  <c r="L95" i="2"/>
  <c r="L84" i="2"/>
  <c r="L60" i="2"/>
  <c r="L193" i="2"/>
  <c r="I11" i="2"/>
  <c r="L138" i="2"/>
  <c r="L135" i="2"/>
  <c r="J182" i="2"/>
  <c r="L152" i="2"/>
  <c r="K187" i="2"/>
  <c r="K161" i="2"/>
  <c r="L161" i="2"/>
  <c r="K145" i="2"/>
  <c r="J108" i="2"/>
  <c r="J145" i="2"/>
  <c r="K124" i="2"/>
  <c r="K112" i="2"/>
  <c r="K89" i="2"/>
  <c r="K75" i="2"/>
  <c r="K26" i="2"/>
  <c r="J124" i="2"/>
  <c r="J26" i="2"/>
  <c r="J133" i="2"/>
  <c r="L181" i="2"/>
  <c r="J164" i="2"/>
  <c r="L119" i="2"/>
  <c r="L116" i="2"/>
  <c r="L113" i="2"/>
  <c r="L106" i="2"/>
  <c r="L102" i="2"/>
  <c r="L99" i="2"/>
  <c r="L96" i="2"/>
  <c r="L93" i="2"/>
  <c r="J89" i="2"/>
  <c r="L85" i="2"/>
  <c r="L82" i="2"/>
  <c r="L79" i="2"/>
  <c r="L76" i="2"/>
  <c r="L68" i="2"/>
  <c r="L64" i="2"/>
  <c r="L61" i="2"/>
  <c r="L58" i="2"/>
  <c r="L46" i="2"/>
  <c r="L43" i="2"/>
  <c r="L40" i="2"/>
  <c r="L37" i="2"/>
  <c r="L34" i="2"/>
  <c r="L25" i="2"/>
  <c r="L16" i="2"/>
  <c r="J11" i="2"/>
  <c r="L74" i="2"/>
  <c r="L54" i="2"/>
  <c r="I112" i="2"/>
  <c r="L126" i="2"/>
  <c r="L157" i="2"/>
  <c r="L90" i="2"/>
  <c r="C10" i="2"/>
  <c r="K164" i="2"/>
  <c r="I173" i="2"/>
  <c r="J187" i="2"/>
  <c r="K33" i="2"/>
  <c r="K133" i="2"/>
  <c r="L111" i="2"/>
  <c r="L148" i="2"/>
  <c r="J155" i="2"/>
  <c r="L155" i="2"/>
  <c r="L19" i="2"/>
  <c r="J177" i="2"/>
  <c r="L162" i="2"/>
  <c r="K177" i="2"/>
  <c r="J33" i="2"/>
  <c r="L125" i="2"/>
  <c r="J17" i="2"/>
  <c r="L184" i="2"/>
  <c r="E158" i="2"/>
  <c r="L178" i="2"/>
  <c r="J112" i="2"/>
  <c r="K10" i="3"/>
  <c r="L75" i="2"/>
  <c r="L108" i="2"/>
  <c r="L173" i="2"/>
  <c r="L150" i="2"/>
  <c r="L130" i="2"/>
  <c r="I10" i="2"/>
  <c r="L164" i="2"/>
  <c r="L145" i="2"/>
  <c r="L112" i="2"/>
  <c r="L89" i="2"/>
  <c r="L124" i="2"/>
  <c r="L182" i="2"/>
  <c r="G10" i="4"/>
  <c r="K10" i="2"/>
  <c r="K194" i="2"/>
  <c r="L11" i="2"/>
  <c r="L17" i="2"/>
  <c r="L26" i="2"/>
  <c r="L133" i="2"/>
  <c r="L187" i="2"/>
  <c r="L177" i="2"/>
  <c r="I194" i="2"/>
  <c r="L33" i="2"/>
  <c r="C194" i="2"/>
  <c r="E10" i="2"/>
  <c r="J10" i="2"/>
  <c r="B10" i="4"/>
  <c r="F10" i="4"/>
  <c r="E194" i="2"/>
  <c r="L10" i="2"/>
  <c r="J194" i="2"/>
  <c r="L194" i="2"/>
  <c r="M67" i="5"/>
  <c r="M65" i="5"/>
  <c r="N64" i="5"/>
  <c r="N55" i="5"/>
  <c r="M106" i="5"/>
  <c r="N46" i="5"/>
  <c r="I128" i="5"/>
  <c r="E108" i="5"/>
  <c r="F59" i="5"/>
  <c r="I121" i="5"/>
  <c r="N80" i="5"/>
  <c r="M74" i="5"/>
  <c r="M39" i="5"/>
  <c r="N132" i="5"/>
  <c r="G62" i="5"/>
  <c r="N74" i="5"/>
  <c r="N39" i="5"/>
  <c r="N50" i="5"/>
  <c r="I124" i="5"/>
  <c r="M80" i="5"/>
  <c r="M135" i="5"/>
  <c r="N133" i="5"/>
  <c r="N125" i="5"/>
  <c r="E24" i="5"/>
  <c r="M78" i="5"/>
  <c r="J59" i="5"/>
  <c r="D117" i="5"/>
  <c r="D116" i="5"/>
  <c r="N65" i="5"/>
  <c r="N54" i="5"/>
  <c r="L20" i="5"/>
  <c r="N98" i="5"/>
  <c r="C16" i="5"/>
  <c r="H7" i="5"/>
  <c r="J7" i="5"/>
  <c r="N19" i="5"/>
  <c r="N123" i="5"/>
  <c r="N121" i="5"/>
  <c r="M133" i="5"/>
  <c r="L108" i="5"/>
  <c r="N61" i="5"/>
  <c r="N100" i="5"/>
  <c r="N67" i="5"/>
  <c r="M25" i="5"/>
  <c r="N69" i="5"/>
  <c r="M51" i="5"/>
  <c r="M95" i="5"/>
  <c r="M61" i="5"/>
  <c r="M59" i="5"/>
  <c r="L139" i="5"/>
  <c r="J119" i="5"/>
  <c r="J11" i="5"/>
  <c r="L27" i="5"/>
  <c r="I119" i="5"/>
  <c r="L72" i="5"/>
  <c r="J71" i="1"/>
  <c r="L71" i="1"/>
  <c r="L124" i="5"/>
  <c r="L59" i="5"/>
  <c r="M103" i="5"/>
  <c r="F139" i="5"/>
  <c r="M125" i="5"/>
  <c r="L73" i="5"/>
  <c r="M37" i="5"/>
  <c r="K8" i="5"/>
  <c r="M8" i="5"/>
  <c r="M23" i="5"/>
  <c r="N49" i="5"/>
  <c r="N78" i="5"/>
  <c r="N83" i="5"/>
  <c r="N21" i="5"/>
  <c r="H93" i="5"/>
  <c r="M69" i="5"/>
  <c r="M63" i="5"/>
  <c r="F14" i="5"/>
  <c r="M77" i="5"/>
  <c r="N45" i="5"/>
  <c r="M101" i="5"/>
  <c r="J99" i="5"/>
  <c r="N37" i="5"/>
  <c r="F20" i="5"/>
  <c r="I30" i="5"/>
  <c r="E90" i="5"/>
  <c r="M75" i="5"/>
  <c r="I73" i="5"/>
  <c r="J8" i="5"/>
  <c r="N146" i="5"/>
  <c r="M112" i="5"/>
  <c r="M31" i="5"/>
  <c r="M30" i="5"/>
  <c r="N75" i="5"/>
  <c r="M122" i="5"/>
  <c r="M64" i="5"/>
  <c r="L8" i="5"/>
  <c r="N8" i="5"/>
  <c r="L24" i="5"/>
  <c r="M9" i="5"/>
  <c r="G7" i="5"/>
  <c r="J73" i="5"/>
  <c r="N92" i="5"/>
  <c r="M54" i="5"/>
  <c r="M79" i="5"/>
  <c r="M49" i="5"/>
  <c r="M47" i="5"/>
  <c r="M97" i="5"/>
  <c r="M98" i="5"/>
  <c r="N94" i="5"/>
  <c r="F131" i="5"/>
  <c r="G93" i="5"/>
  <c r="M43" i="5"/>
  <c r="M129" i="5"/>
  <c r="E20" i="5"/>
  <c r="N56" i="5"/>
  <c r="F41" i="5"/>
  <c r="F119" i="5"/>
  <c r="F117" i="5"/>
  <c r="K128" i="5"/>
  <c r="N128" i="5"/>
  <c r="M15" i="5"/>
  <c r="N127" i="5"/>
  <c r="M68" i="5"/>
  <c r="M38" i="5"/>
  <c r="N79" i="5"/>
  <c r="F111" i="5"/>
  <c r="H62" i="5"/>
  <c r="J62" i="5"/>
  <c r="K41" i="5"/>
  <c r="K11" i="5"/>
  <c r="L128" i="5"/>
  <c r="M128" i="5"/>
  <c r="M13" i="5"/>
  <c r="N66" i="5"/>
  <c r="N63" i="5"/>
  <c r="L62" i="5"/>
  <c r="J72" i="5"/>
  <c r="E99" i="5"/>
  <c r="N115" i="5"/>
  <c r="L111" i="5"/>
  <c r="N91" i="5"/>
  <c r="M130" i="5"/>
  <c r="N130" i="5"/>
  <c r="M100" i="5"/>
  <c r="M94" i="5"/>
  <c r="J93" i="5"/>
  <c r="I93" i="5"/>
  <c r="K7" i="5"/>
  <c r="J76" i="1"/>
  <c r="L76" i="1"/>
  <c r="J70" i="1"/>
  <c r="G70" i="1"/>
  <c r="I70" i="1"/>
  <c r="G43" i="1"/>
  <c r="J43" i="1"/>
  <c r="L70" i="1"/>
  <c r="I43" i="1"/>
  <c r="G85" i="1"/>
  <c r="J85" i="1"/>
  <c r="L43" i="1"/>
  <c r="J107" i="1"/>
  <c r="L107" i="1"/>
  <c r="L85" i="1"/>
  <c r="G107" i="1"/>
  <c r="I107" i="1"/>
  <c r="I85" i="1"/>
  <c r="M131" i="5"/>
  <c r="N90" i="5"/>
  <c r="L89" i="5"/>
  <c r="E89" i="5"/>
  <c r="G137" i="5"/>
  <c r="I138" i="5"/>
  <c r="M89" i="5"/>
  <c r="H87" i="5"/>
  <c r="J87" i="5"/>
  <c r="J88" i="5"/>
  <c r="F35" i="5"/>
  <c r="D34" i="5"/>
  <c r="J138" i="5"/>
  <c r="D88" i="5"/>
  <c r="F89" i="5"/>
  <c r="L138" i="5"/>
  <c r="D137" i="5"/>
  <c r="L116" i="5"/>
  <c r="M72" i="5"/>
  <c r="J116" i="5"/>
  <c r="M41" i="5"/>
  <c r="N72" i="5"/>
  <c r="M108" i="5"/>
  <c r="N108" i="5"/>
  <c r="G87" i="5"/>
  <c r="I88" i="5"/>
  <c r="L35" i="5"/>
  <c r="N36" i="5"/>
  <c r="N124" i="5"/>
  <c r="M124" i="5"/>
  <c r="M99" i="5"/>
  <c r="L93" i="5"/>
  <c r="N99" i="5"/>
  <c r="F62" i="5"/>
  <c r="M36" i="5"/>
  <c r="K35" i="5"/>
  <c r="G33" i="5"/>
  <c r="C33" i="5"/>
  <c r="H34" i="5"/>
  <c r="K111" i="5"/>
  <c r="M111" i="5"/>
  <c r="K20" i="5"/>
  <c r="N20" i="5"/>
  <c r="N107" i="5"/>
  <c r="C93" i="5"/>
  <c r="C35" i="5"/>
  <c r="M109" i="5"/>
  <c r="K121" i="5"/>
  <c r="M121" i="5"/>
  <c r="J139" i="5"/>
  <c r="N110" i="5"/>
  <c r="I89" i="5"/>
  <c r="N120" i="5"/>
  <c r="E73" i="5"/>
  <c r="M113" i="5"/>
  <c r="N114" i="5"/>
  <c r="N29" i="5"/>
  <c r="N109" i="5"/>
  <c r="M42" i="5"/>
  <c r="K24" i="5"/>
  <c r="M24" i="5"/>
  <c r="K139" i="5"/>
  <c r="M139" i="5"/>
  <c r="D7" i="5"/>
  <c r="E7" i="5"/>
  <c r="J90" i="5"/>
  <c r="N10" i="5"/>
  <c r="N81" i="5"/>
  <c r="N145" i="5"/>
  <c r="N22" i="5"/>
  <c r="K27" i="5"/>
  <c r="M27" i="5"/>
  <c r="L11" i="5"/>
  <c r="E8" i="5"/>
  <c r="L131" i="5"/>
  <c r="N131" i="5"/>
  <c r="F72" i="5"/>
  <c r="N60" i="5"/>
  <c r="N32" i="5"/>
  <c r="J89" i="5"/>
  <c r="H140" i="5"/>
  <c r="H137" i="5"/>
  <c r="L16" i="5"/>
  <c r="N58" i="5"/>
  <c r="M102" i="5"/>
  <c r="D16" i="5"/>
  <c r="C117" i="5"/>
  <c r="H16" i="5"/>
  <c r="J16" i="5"/>
  <c r="J33" i="5"/>
  <c r="N118" i="5"/>
  <c r="M71" i="5"/>
  <c r="K105" i="5"/>
  <c r="M105" i="5"/>
  <c r="N48" i="5"/>
  <c r="M57" i="5"/>
  <c r="G35" i="5"/>
  <c r="C62" i="5"/>
  <c r="E62" i="5"/>
  <c r="N12" i="5"/>
  <c r="E105" i="5"/>
  <c r="M85" i="5"/>
  <c r="I62" i="5"/>
  <c r="M82" i="5"/>
  <c r="I7" i="5"/>
  <c r="L141" i="5"/>
  <c r="N141" i="5"/>
  <c r="K119" i="5"/>
  <c r="K117" i="5"/>
  <c r="N76" i="5"/>
  <c r="C138" i="5"/>
  <c r="F138" i="5"/>
  <c r="J14" i="5"/>
  <c r="N86" i="5"/>
  <c r="E11" i="5"/>
  <c r="K73" i="5"/>
  <c r="H33" i="5"/>
  <c r="H6" i="5"/>
  <c r="M90" i="5"/>
  <c r="L41" i="5"/>
  <c r="N41" i="5"/>
  <c r="N96" i="5"/>
  <c r="I139" i="5"/>
  <c r="F73" i="5"/>
  <c r="I141" i="5"/>
  <c r="N134" i="5"/>
  <c r="D93" i="5"/>
  <c r="E4" i="7"/>
  <c r="F4" i="7"/>
  <c r="G25" i="7"/>
  <c r="C25" i="7"/>
  <c r="C4" i="7"/>
  <c r="G4" i="7"/>
  <c r="K116" i="5"/>
  <c r="M116" i="5"/>
  <c r="M117" i="5"/>
  <c r="N117" i="5"/>
  <c r="J137" i="5"/>
  <c r="H136" i="5"/>
  <c r="M73" i="5"/>
  <c r="N73" i="5"/>
  <c r="F16" i="5"/>
  <c r="E16" i="5"/>
  <c r="I16" i="5"/>
  <c r="M141" i="5"/>
  <c r="G136" i="5"/>
  <c r="I136" i="5"/>
  <c r="I137" i="5"/>
  <c r="J34" i="5"/>
  <c r="M35" i="5"/>
  <c r="K34" i="5"/>
  <c r="K93" i="5"/>
  <c r="N27" i="5"/>
  <c r="L137" i="5"/>
  <c r="D136" i="5"/>
  <c r="F137" i="5"/>
  <c r="F93" i="5"/>
  <c r="I35" i="5"/>
  <c r="G34" i="5"/>
  <c r="I34" i="5"/>
  <c r="C34" i="5"/>
  <c r="E34" i="5"/>
  <c r="E35" i="5"/>
  <c r="J35" i="5"/>
  <c r="K62" i="5"/>
  <c r="N89" i="5"/>
  <c r="L88" i="5"/>
  <c r="C137" i="5"/>
  <c r="E138" i="5"/>
  <c r="K138" i="5"/>
  <c r="M138" i="5"/>
  <c r="L140" i="5"/>
  <c r="J140" i="5"/>
  <c r="I140" i="5"/>
  <c r="E93" i="5"/>
  <c r="C88" i="5"/>
  <c r="E33" i="5"/>
  <c r="L34" i="5"/>
  <c r="N34" i="5"/>
  <c r="N35" i="5"/>
  <c r="N111" i="5"/>
  <c r="N138" i="5"/>
  <c r="H142" i="5"/>
  <c r="C116" i="5"/>
  <c r="E117" i="5"/>
  <c r="M11" i="5"/>
  <c r="L7" i="5"/>
  <c r="N11" i="5"/>
  <c r="N105" i="5"/>
  <c r="N116" i="5"/>
  <c r="M119" i="5"/>
  <c r="N119" i="5"/>
  <c r="D33" i="5"/>
  <c r="D6" i="5"/>
  <c r="F7" i="5"/>
  <c r="M20" i="5"/>
  <c r="K16" i="5"/>
  <c r="I33" i="5"/>
  <c r="G6" i="5"/>
  <c r="I87" i="5"/>
  <c r="N139" i="5"/>
  <c r="D87" i="5"/>
  <c r="N24" i="5"/>
  <c r="G142" i="5"/>
  <c r="I142" i="5"/>
  <c r="I6" i="5"/>
  <c r="C87" i="5"/>
  <c r="E87" i="5"/>
  <c r="E88" i="5"/>
  <c r="E137" i="5"/>
  <c r="K137" i="5"/>
  <c r="C136" i="5"/>
  <c r="E136" i="5"/>
  <c r="F136" i="5"/>
  <c r="F88" i="5"/>
  <c r="M16" i="5"/>
  <c r="K33" i="5"/>
  <c r="E116" i="5"/>
  <c r="F116" i="5"/>
  <c r="L87" i="5"/>
  <c r="N16" i="5"/>
  <c r="L136" i="5"/>
  <c r="N137" i="5"/>
  <c r="J142" i="5"/>
  <c r="F33" i="5"/>
  <c r="J6" i="5"/>
  <c r="N140" i="5"/>
  <c r="M140" i="5"/>
  <c r="M62" i="5"/>
  <c r="N62" i="5"/>
  <c r="M93" i="5"/>
  <c r="K88" i="5"/>
  <c r="J136" i="5"/>
  <c r="N93" i="5"/>
  <c r="D142" i="5"/>
  <c r="F6" i="5"/>
  <c r="N7" i="5"/>
  <c r="N33" i="5"/>
  <c r="L33" i="5"/>
  <c r="L6" i="5"/>
  <c r="M7" i="5"/>
  <c r="F34" i="5"/>
  <c r="C6" i="5"/>
  <c r="M34" i="5"/>
  <c r="C142" i="5"/>
  <c r="E142" i="5"/>
  <c r="E6" i="5"/>
  <c r="K136" i="5"/>
  <c r="M136" i="5"/>
  <c r="M137" i="5"/>
  <c r="N136" i="5"/>
  <c r="M33" i="5"/>
  <c r="K6" i="5"/>
  <c r="F87" i="5"/>
  <c r="L142" i="5"/>
  <c r="K87" i="5"/>
  <c r="M87" i="5"/>
  <c r="M88" i="5"/>
  <c r="N88" i="5"/>
  <c r="K142" i="5"/>
  <c r="M142" i="5"/>
  <c r="M6" i="5"/>
  <c r="N87" i="5"/>
  <c r="N6" i="5"/>
  <c r="F142" i="5"/>
  <c r="N142" i="5"/>
</calcChain>
</file>

<file path=xl/sharedStrings.xml><?xml version="1.0" encoding="utf-8"?>
<sst xmlns="http://schemas.openxmlformats.org/spreadsheetml/2006/main" count="958" uniqueCount="727">
  <si>
    <t>Заходи із запобігання та ліквідації надзвичайних ситуацій та наслідків стихійного лиха</t>
  </si>
  <si>
    <r>
      <t xml:space="preserve">Комунальна установа «Управління спільною власністю територіальних громад» Закарпатської обласної ради </t>
    </r>
    <r>
      <rPr>
        <b/>
        <i/>
        <sz val="12"/>
        <rFont val="Times New Roman"/>
        <family val="1"/>
        <charset val="204"/>
      </rPr>
      <t>(відповідальний виконавець)</t>
    </r>
  </si>
  <si>
    <t>0611022</t>
  </si>
  <si>
    <t>0611023</t>
  </si>
  <si>
    <t>0611024</t>
  </si>
  <si>
    <t>0611032</t>
  </si>
  <si>
    <t>0611033</t>
  </si>
  <si>
    <t>0611034</t>
  </si>
  <si>
    <t>0611070</t>
  </si>
  <si>
    <t>0611091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</si>
  <si>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</si>
  <si>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0611092</t>
  </si>
  <si>
    <t xml:space="preserve">Виконання надання та повернення кредитів обласного бюджету </t>
  </si>
  <si>
    <t>(грн.)</t>
  </si>
  <si>
    <t>Головний розпорядник коштів,
 назва програми</t>
  </si>
  <si>
    <t>Підготовка кадрів закладами фахової передвищої освіти за рахунок освітньої субвенції</t>
  </si>
  <si>
    <t>0611142</t>
  </si>
  <si>
    <t>0711101</t>
  </si>
  <si>
    <t>0711102</t>
  </si>
  <si>
    <t>Забезпечення діяльності інших закладів у сфері охорони здоров`я</t>
  </si>
  <si>
    <t>Інші програми та заходи у сфері охорони здоров`я</t>
  </si>
  <si>
    <t>1011110</t>
  </si>
  <si>
    <t>0813171</t>
  </si>
  <si>
    <t>1011101</t>
  </si>
  <si>
    <t>1011102</t>
  </si>
  <si>
    <t>Інші заходи у сфері зв`язку, телекомунікації та інформатики</t>
  </si>
  <si>
    <t>0217530</t>
  </si>
  <si>
    <t>Оплата комунальних послуг та енергоносієв</t>
  </si>
  <si>
    <t>Оплата теплопостачання</t>
  </si>
  <si>
    <t>Оплата водопостачання та водовідведення</t>
  </si>
  <si>
    <t>Оплата електроенергіє</t>
  </si>
  <si>
    <t>Оплата природного газу</t>
  </si>
  <si>
    <t>Податок на доходи фізичних осіб із доходів спеціалістів резидента Дія Сіті</t>
  </si>
  <si>
    <t>11011200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</si>
  <si>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</si>
  <si>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Інша діяльність у сфері державного управління</t>
  </si>
  <si>
    <t>Інша діяльність у сфері житлово-комунального господарства</t>
  </si>
  <si>
    <t>Реалізація програм і заходів в галузі зовнішньоекономічної діяльності</t>
  </si>
  <si>
    <t>Багатопрофільна стаціонарна медична допомога населенню</t>
  </si>
  <si>
    <t>Спеціалізована стаціонарна медична допомога населенню</t>
  </si>
  <si>
    <t>Санаторно-курортна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</si>
  <si>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</si>
  <si>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</si>
  <si>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Екстрена та швидка медична допомога населенню</t>
  </si>
  <si>
    <t xml:space="preserve">Департамент агропромислового розвитку облдержадміністрації </t>
  </si>
  <si>
    <t>Інші заходи громадського порядку та безпеки</t>
  </si>
  <si>
    <t>Заходи та роботи з територіальної оборони</t>
  </si>
  <si>
    <t xml:space="preserve">Департамент фінансів облдержадміністрації 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</si>
  <si>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</si>
  <si>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</si>
  <si>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Всього кредитування</t>
  </si>
  <si>
    <t>Джерела фінансування обласного бюджету</t>
  </si>
  <si>
    <t xml:space="preserve">Найменування </t>
  </si>
  <si>
    <t>Дефіцит-профіцит</t>
  </si>
  <si>
    <t>0813121
0813122
0813123
0813241</t>
  </si>
  <si>
    <t>20</t>
  </si>
  <si>
    <t>Забезпечення діяльності інших закладів в галузі культури і мистецтва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</si>
  <si>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</si>
  <si>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</si>
  <si>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</si>
  <si>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</si>
  <si>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Утримання та навчально-тренувальна робота комунальних дитячо-юнацьких спортивних шкіл</t>
  </si>
  <si>
    <t>Підтримка спорту вищих досягнень та організацій, які здійснюють фізкультурно-спортивну діяльність в регіоні</t>
  </si>
  <si>
    <t>Реалізація інших заходів щодо соціально-економічного розвитку територій</t>
  </si>
  <si>
    <t>0211142</t>
  </si>
  <si>
    <t>Програма компенсації частини процентної ставки  за іпотечними кредитами, отриманими на умовах державної програми "єОселя", у Закарпатській області на 2023-2027 роки</t>
  </si>
  <si>
    <t>Програма збереження об'єктів культурної спадщини Закарпатської області на 2024-2026 роки</t>
  </si>
  <si>
    <t>1216014</t>
  </si>
  <si>
    <t>Програма поводження з твердими побутовими відходами у Закарпатській області на 2023-2026 роки</t>
  </si>
  <si>
    <t>2018230</t>
  </si>
  <si>
    <t xml:space="preserve">Програма підтримки інформаційної галузі Закарпаття на 2024-2026 роки </t>
  </si>
  <si>
    <t>Програма підтримки видання творів місцевих авторів, популяризації закарпатської книги та сприяння книгорозповсюдженню на 2024-2026 роки</t>
  </si>
  <si>
    <t>Комплексна соціально-економічна програма забезпечення молоді, військовослужбовців  Збройних Сил України, членів їх сімей та внутрішньо переміщених осіб житлом в Закарпатській області на 2023 - 2027 роки</t>
  </si>
  <si>
    <t xml:space="preserve"> 2717693    </t>
  </si>
  <si>
    <t>Програма ефективного впровадження і реалізації проєктів розвитку регіону та підтримки громад Закарпатської області на 2024 - 2027 роки</t>
  </si>
  <si>
    <t>Програма охорони навколишнього природного середовища Закарпатської області на 2024-2027 роки</t>
  </si>
  <si>
    <t>Регіональна програма підготовки населення до національного спротиву на 2023-2027 роки</t>
  </si>
  <si>
    <t>Інші заходи у сфері соціального захисту і соціального забезпечення</t>
  </si>
  <si>
    <t>Інші заходи в галузі культури і мистецтва</t>
  </si>
  <si>
    <t>Інші заходи у сфері автотранспорту</t>
  </si>
  <si>
    <t>Реалізація Національної програми інформатизації</t>
  </si>
  <si>
    <t>Надання позашкільної освіти закладами позашкільної освіти, заходи із позашкільної роботи з дітьми</t>
  </si>
  <si>
    <t>Підвищення кваліфікації, перепідготовка кадрів закладами післядипломної освіти</t>
  </si>
  <si>
    <t>Субвенція з місцевого бюджету на здійснення переданих видатків у сфері освіти за рахунок коштів освітньої субвенції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</si>
  <si>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</si>
  <si>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</si>
  <si>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</si>
  <si>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Субвенції  з місцевих бюджетів іншим місцевим бюджетам</t>
  </si>
  <si>
    <t>Інші субвенції з місцевого бюджету</t>
  </si>
  <si>
    <t>Всього :</t>
  </si>
  <si>
    <t>Код</t>
  </si>
  <si>
    <t>Найменування доходів згідно із бюджетною класифікацією</t>
  </si>
  <si>
    <t>Загальний фонд</t>
  </si>
  <si>
    <t>Спеціальний фонд</t>
  </si>
  <si>
    <t>Всього по обох фондах</t>
  </si>
  <si>
    <t>% виконання до уточненого плану на рік</t>
  </si>
  <si>
    <t>% виконання  до уточненого плану на рік</t>
  </si>
  <si>
    <t>Разом доходів</t>
  </si>
  <si>
    <t>(тис.грн.)</t>
  </si>
  <si>
    <t>08</t>
  </si>
  <si>
    <t>Надходження рентної  плати за спеціальне використання води від підприємств житлово-комунального господарства</t>
  </si>
  <si>
    <t>Рентна плата за користування надрами</t>
  </si>
  <si>
    <t>Рентна плата за користування надрами для видобування корисних копалин загальнодержавного значення</t>
  </si>
  <si>
    <t>Рентна плата за користування надрами для видобування природного газу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</si>
  <si>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</si>
  <si>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</si>
  <si>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</si>
  <si>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Надання реабілітаційних послуг особам з інвалідністю та дітям з інвалідністю</t>
  </si>
  <si>
    <t>2510000</t>
  </si>
  <si>
    <t>2517630</t>
  </si>
  <si>
    <t>2610000</t>
  </si>
  <si>
    <t>2617622</t>
  </si>
  <si>
    <t>2710000</t>
  </si>
  <si>
    <t>2717610</t>
  </si>
  <si>
    <t>2717693</t>
  </si>
  <si>
    <t>12</t>
  </si>
  <si>
    <t>16</t>
  </si>
  <si>
    <t>23</t>
  </si>
  <si>
    <t>24</t>
  </si>
  <si>
    <t>25</t>
  </si>
  <si>
    <t>26</t>
  </si>
  <si>
    <t>27</t>
  </si>
  <si>
    <t>28</t>
  </si>
  <si>
    <t>30</t>
  </si>
  <si>
    <t>Благодійні внески, гранти та дарунки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</si>
  <si>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</si>
  <si>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</si>
  <si>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</si>
  <si>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</si>
  <si>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</si>
  <si>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</si>
  <si>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Субвенції з державного бюджету місцевим бюджетам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</si>
  <si>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</si>
  <si>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8822</t>
  </si>
  <si>
    <t>Повернення пільгових довгострокових кредитів, наданих молодим сім’ям та одиноким молодим громадянам на будівництво/ придбання житла</t>
  </si>
  <si>
    <t>8831</t>
  </si>
  <si>
    <t>8832</t>
  </si>
  <si>
    <t>Оплата інших енергоносієв</t>
  </si>
  <si>
    <t>Дослідження і розробки, окремі заходи по реалізаціє державних (регіональних) програм</t>
  </si>
  <si>
    <t>Окремі заходи по реалізаціє державних (регіональних) програм, не віднесені до заходів розвитку</t>
  </si>
  <si>
    <t>Поточні трансферти</t>
  </si>
  <si>
    <t>Субсидіє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</si>
  <si>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</si>
  <si>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Соціальне забезпечення</t>
  </si>
  <si>
    <t>Виплата пенсій і допомоги</t>
  </si>
  <si>
    <t>інші виплати населенню</t>
  </si>
  <si>
    <t>інші поточні видатки</t>
  </si>
  <si>
    <t>Капітальні видатки</t>
  </si>
  <si>
    <t>3100</t>
  </si>
  <si>
    <t>Придбання основного капіталу</t>
  </si>
  <si>
    <t>3110</t>
  </si>
  <si>
    <t>Придбання обладнання і предметів довгострокового користування</t>
  </si>
  <si>
    <t>3120</t>
  </si>
  <si>
    <t>Капітальне будівництво (придбання)</t>
  </si>
  <si>
    <t>3122</t>
  </si>
  <si>
    <t>Капітальне будівництво (придбання) інших об'єктів</t>
  </si>
  <si>
    <t>3130</t>
  </si>
  <si>
    <t>Капітальний ремонт</t>
  </si>
  <si>
    <t>3132</t>
  </si>
  <si>
    <t>Капітальний ремонт інших об'єктів</t>
  </si>
  <si>
    <t>3140</t>
  </si>
  <si>
    <t>Реконструкція та реставрація</t>
  </si>
  <si>
    <t>3142</t>
  </si>
  <si>
    <t>Реконструкція та реставрація інших об'єктів</t>
  </si>
  <si>
    <t>09</t>
  </si>
  <si>
    <t xml:space="preserve">Управління містобудування та архітектури облдержадміністрації </t>
  </si>
  <si>
    <t>КПКВ</t>
  </si>
  <si>
    <t>Департамент освіти і науки, молоді та спорту  облдержадміністрації</t>
  </si>
  <si>
    <t>0613131</t>
  </si>
  <si>
    <t>0615062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</si>
  <si>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</si>
  <si>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</si>
  <si>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2314082</t>
  </si>
  <si>
    <t xml:space="preserve">Управління житлово-комунального господарства та енергозбереження Закарпатської обласної державної адміністрації 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</si>
  <si>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</si>
  <si>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2716084</t>
  </si>
  <si>
    <t>Податок на прибуток підприємств та фінансових установ комунальної власності </t>
  </si>
  <si>
    <t>Податок на прибуток підприємств, створених за участю іноземних інвесторів  </t>
  </si>
  <si>
    <t>Податок на прибуток іноземних юридичних осіб  </t>
  </si>
  <si>
    <t>Здешевлення вартості іпотечних кредитів для забезпечення доступним житлом громадян, які потребують поліпшення житлових умов</t>
  </si>
  <si>
    <t>0816085</t>
  </si>
  <si>
    <t>Служба у справах дітей Закарпатської обласної державної адміністрації</t>
  </si>
  <si>
    <t>Департамент культури Закарпатської обласної державної адміністрації</t>
  </si>
  <si>
    <t>0910000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</si>
  <si>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</si>
  <si>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Плата за ліцензії на виробництво спирту етилового, коньячного і плодового та зернового дистиляту, дистиляту виноградного спиртового, біоетанолу, алкогольних напоїв та тютюнових виробів</t>
  </si>
  <si>
    <t>Плата за державну реєстрацію (крім адміністративного збору за проведення державної реєстрації юридичних осіб, фізичних осіб - підприємців та громадських формувань)</t>
  </si>
  <si>
    <t>Плата за ліцензії на право оптової торгівлі алкогольними напоями та тютюновими виробами</t>
  </si>
  <si>
    <t>Плата за ліцензії на право роздрібної  торгівлі алкогольними напоями та тютюновими виробами</t>
  </si>
  <si>
    <t>Плата за ліцензії та сертифікати, що сплачується ліцензіатами за місцем здійснення діяльності</t>
  </si>
  <si>
    <t>Плата за ліцензії на право оптової торгівлі пальним</t>
  </si>
  <si>
    <t>Плата за ліцензії на право роздрібної торгівлі пальним</t>
  </si>
  <si>
    <t>Плата за ліцензії на право зберігання пального</t>
  </si>
  <si>
    <t>Заходи державної політики з питань сім`ї</t>
  </si>
  <si>
    <t>Департамент екології та природних ресурсів облдержадмінстрації</t>
  </si>
  <si>
    <t>Всього по обласному бюджету</t>
  </si>
  <si>
    <t>Соцiальний захист та соцiальне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</si>
  <si>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</si>
  <si>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</si>
  <si>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</si>
  <si>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</si>
  <si>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</si>
  <si>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</si>
  <si>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</si>
  <si>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</si>
  <si>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8000</t>
  </si>
  <si>
    <t>Інша діяльність</t>
  </si>
  <si>
    <t>Разам видатків без трансфертів</t>
  </si>
  <si>
    <t>Міжбюджетні трансферти - всього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</si>
  <si>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</si>
  <si>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0611101</t>
  </si>
  <si>
    <t>Підготовка кадрів закладами фахової передвищої освіти за рахунок коштів місцевого бюджету</t>
  </si>
  <si>
    <t>Податок на доходи фізичних осіб, що сплачується фізичними особами за результатами річного декларування</t>
  </si>
  <si>
    <t>37</t>
  </si>
  <si>
    <t xml:space="preserve">Інші надходження 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</si>
  <si>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</si>
  <si>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</si>
  <si>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</si>
  <si>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</si>
  <si>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</si>
  <si>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</si>
  <si>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</si>
  <si>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</si>
  <si>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</si>
  <si>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</si>
  <si>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</si>
  <si>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</si>
  <si>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Доходи від операцій з кредитування та надання гарантій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</si>
  <si>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</si>
  <si>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1014020</t>
  </si>
  <si>
    <t>1014030</t>
  </si>
  <si>
    <t>1014040</t>
  </si>
  <si>
    <t>1014081</t>
  </si>
  <si>
    <t>1014082</t>
  </si>
  <si>
    <t>1610000</t>
  </si>
  <si>
    <t>1617370</t>
  </si>
  <si>
    <t>1910000</t>
  </si>
  <si>
    <t>1917461</t>
  </si>
  <si>
    <t>2310000</t>
  </si>
  <si>
    <t>2318410</t>
  </si>
  <si>
    <t>2318420</t>
  </si>
  <si>
    <t>2410000</t>
  </si>
  <si>
    <t>2417110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</si>
  <si>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</si>
  <si>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</si>
  <si>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</si>
  <si>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Рентна плата за спеціальне використання води для потреб гідроенергетики</t>
  </si>
  <si>
    <t>Кредитування за економічною класифікацією видатків та кредитування</t>
  </si>
  <si>
    <t>Внутрішнє кредитування</t>
  </si>
  <si>
    <t>Надання внутрішніх кредитів</t>
  </si>
  <si>
    <t>Надання інших внутрішніх кредитів</t>
  </si>
  <si>
    <t>Повернення внутрішніх кредитів</t>
  </si>
  <si>
    <t>Виконання на звітну дату</t>
  </si>
  <si>
    <t>1919770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</si>
  <si>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</si>
  <si>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</si>
  <si>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розвитку культури Закарпатської області на 2024-2026 роки</t>
  </si>
  <si>
    <t>1918230</t>
  </si>
  <si>
    <t>9800</t>
  </si>
  <si>
    <t>Субвенція з місцевого бюджету державному бюджету на виконання програм соціально-економічного та культурного розвитку регіонів</t>
  </si>
  <si>
    <t>Стипендії</t>
  </si>
  <si>
    <t>Усього видатків з трансфертами, що передаються до інших бюджетів за економічною класифікацією видатків</t>
  </si>
  <si>
    <t>Поточні видатки</t>
  </si>
  <si>
    <t>Оплата праці і нарахування на заробітну плату</t>
  </si>
  <si>
    <t>Оплата праці</t>
  </si>
  <si>
    <t>Заробітна плата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</si>
  <si>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</si>
  <si>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</si>
  <si>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</si>
  <si>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</si>
  <si>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</si>
  <si>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</si>
  <si>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</si>
  <si>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Програма розвитку освіти Закарпаття на 2023-2027 роки</t>
  </si>
  <si>
    <t>Програма функціонування української мови як державної в усіх сферах суспільного життя у Закарпатській області на 2023-2027 роки</t>
  </si>
  <si>
    <t>Департамент культури облдержадміністрації</t>
  </si>
  <si>
    <t>Обласна соціальна програма "Питна вода Закарпаття" на 2023-2026 роки</t>
  </si>
  <si>
    <t>Капітальні трансферти підприємствам (установам, організаціям)</t>
  </si>
  <si>
    <t>3220</t>
  </si>
  <si>
    <t>Капітальні трансферти органам державного управління інших рівнів</t>
  </si>
  <si>
    <t>Кредитування - всього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</si>
  <si>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</si>
  <si>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0813230</t>
  </si>
  <si>
    <t>Утримання та розвиток автомобільних доріг та дорожньої інфраструктури за рахунок коштів місцевого бюджету</t>
  </si>
  <si>
    <t>2010000</t>
  </si>
  <si>
    <t>2017520</t>
  </si>
  <si>
    <t>Код ВКВ/ ТПКВКМБ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</si>
  <si>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</si>
  <si>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</si>
  <si>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</si>
  <si>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</si>
  <si>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0611102</t>
  </si>
  <si>
    <t>Інші дотації з місцевого бюджету</t>
  </si>
  <si>
    <t>Управління житлово-комунального господарства та енергозбереження облдержадміністрації</t>
  </si>
  <si>
    <t>Департамент інфраструктури, розвитку і утримання мережі автомобільних доріг загального користування місцевого значення облдержадміністрації</t>
  </si>
  <si>
    <t>Управління єврорегіональної співпраці облдержадміністрації</t>
  </si>
  <si>
    <t>2717630</t>
  </si>
  <si>
    <t>Забезпечення діяльності бібліотек</t>
  </si>
  <si>
    <t>Забезпечення діяльності музеїв i виставок</t>
  </si>
  <si>
    <t>Державне управлiння</t>
  </si>
  <si>
    <t>1000</t>
  </si>
  <si>
    <t>Освiта</t>
  </si>
  <si>
    <t>2000</t>
  </si>
  <si>
    <t>Охорона здоров'я</t>
  </si>
  <si>
    <t>3000</t>
  </si>
  <si>
    <t>Придбання землі та нематеріальних активів</t>
  </si>
  <si>
    <t>1014010</t>
  </si>
  <si>
    <t>Податок на прибуток підприємств</t>
  </si>
  <si>
    <t>2810000</t>
  </si>
  <si>
    <t>2818340</t>
  </si>
  <si>
    <t>3010000</t>
  </si>
  <si>
    <t>3018110</t>
  </si>
  <si>
    <t>3710000</t>
  </si>
  <si>
    <t>3719130</t>
  </si>
  <si>
    <t>3719800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</si>
  <si>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</si>
  <si>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</si>
  <si>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</si>
  <si>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9700</t>
  </si>
  <si>
    <t>Субвенції з місцевого бюджету іншим місцевим бюджетам на здійснення програм та заходів за рахунок коштів  місцевих бюджетів</t>
  </si>
  <si>
    <t>Членські внески до асоціацій органів місцевого самоврядування</t>
  </si>
  <si>
    <t>Облдержадміністрація</t>
  </si>
  <si>
    <t>Інші програми та заходи у сфері освіти</t>
  </si>
  <si>
    <t>Повернення інших внутрішніх кредитів</t>
  </si>
  <si>
    <t>Дефіцит-профіцит (джерела фінансування)</t>
  </si>
  <si>
    <t>На кінець періоду</t>
  </si>
  <si>
    <t>Кошти, що передаються із загального фонду бюджету до бюджету розвитку (спеціального фонду) </t>
  </si>
  <si>
    <t>інші розрахунки</t>
  </si>
  <si>
    <t>Департамент соціального захисту населення облдержадміністрації</t>
  </si>
  <si>
    <t>Пільгове медичне обслуговування осіб, які постраждали внаслідок Чорнобильської катастрофи</t>
  </si>
  <si>
    <t>Видатки на поховання учасників бойових дій та осіб з інвалідністю внаслідок війни</t>
  </si>
  <si>
    <t>Забезпечення соціальними послугами стаціонарного догляду з наданням місця для проживання дітей з вадами фізичного та розумового розвитку</t>
  </si>
  <si>
    <t>0613230</t>
  </si>
  <si>
    <t>Фінансова підтримка дитячо-юнацьких спортивних шкіл фізкультурно-спортивних товариств</t>
  </si>
  <si>
    <t>Забезпечення підготовки спортсменів школами вищої спортивної майстерності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</si>
  <si>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</si>
  <si>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</si>
  <si>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</si>
  <si>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</si>
  <si>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Відхилення (+,-)</t>
  </si>
  <si>
    <t>ДОХОДИ-всього</t>
  </si>
  <si>
    <t>ВИДАТКИ - всього</t>
  </si>
  <si>
    <t>0100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</si>
  <si>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</si>
  <si>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2716084     2718821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</si>
  <si>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</si>
  <si>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Забезпечення належних умов для виховання та розвитку дітей-сиріт і дітей, позбавлених батьківського піклування, в дитячих будинках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</si>
  <si>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освітньої субвенції</t>
  </si>
  <si>
    <t>Забезпечення належних умов для виховання та розвитку дітей-сиріт і дітей, позбавлених батьківського піклування, в дитячих будинках за рахунок освітньої субвенції</t>
  </si>
  <si>
    <t>Забезпечення діяльності інших закладів у сфері освіти</t>
  </si>
  <si>
    <t>0611141</t>
  </si>
  <si>
    <t>Здійснення заходів та реалізація проектів на виконання Державної цільової соціальної програми `Молодь України`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</si>
  <si>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</si>
  <si>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Податок на прибуток підприємств, який сплачують інші платники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</si>
  <si>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 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</si>
  <si>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</si>
  <si>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41020100</t>
  </si>
  <si>
    <t>41020200</t>
  </si>
  <si>
    <t>Всього видатків:</t>
  </si>
  <si>
    <t xml:space="preserve">Виконання видатків обласного бюджету </t>
  </si>
  <si>
    <t>Всього по програмі</t>
  </si>
  <si>
    <t>01</t>
  </si>
  <si>
    <t>Обласна рада</t>
  </si>
  <si>
    <t>02</t>
  </si>
  <si>
    <t>06</t>
  </si>
  <si>
    <t>07</t>
  </si>
  <si>
    <t>Департамент охорони здоров'я облдерадміністрації</t>
  </si>
  <si>
    <t>Виконання доходів обласного бюджету</t>
  </si>
  <si>
    <t>грн.</t>
  </si>
  <si>
    <t>Інші заходи у сфері зв'язку, телекомунікації та інформатики</t>
  </si>
  <si>
    <t>2017530</t>
  </si>
  <si>
    <t>Заходи з енергозбереження</t>
  </si>
  <si>
    <t>3018240</t>
  </si>
  <si>
    <t>Закарпатська обласна державна адміністрація</t>
  </si>
  <si>
    <t>Департамент освіти і науки, молоді та спорту Закарпатської обласної державної адміністрації</t>
  </si>
  <si>
    <t>Департамент  охорони здоров`я Закарпатської обласної державної адміністрації</t>
  </si>
  <si>
    <t>Департамент соціального захисту населення Закарпатської обласної державної адміністрації</t>
  </si>
  <si>
    <t>Управління містобудування та архітектури Закарпатської обласної державної адміністрації</t>
  </si>
  <si>
    <t>Департамент інфраструктури, розвитку і утримання мережі автомобільних доріг загального користування місцевого значення Закарпатської обласної державної адміністрації</t>
  </si>
  <si>
    <t>Управління цифрового розвитку, цифрових трансформацій і цифровізації Закарпатської обласної державної адміністрації</t>
  </si>
  <si>
    <t>Департамент стратегічних комунікацій, національностей та релігій Закарпатської обласної державної адміністрації</t>
  </si>
  <si>
    <t>Департамент агропромислового розвитку Закарпатської обласної державної адміністрації</t>
  </si>
  <si>
    <t>Управління єврорегіональної співпраці Закарпатської обласної державної адміністрації</t>
  </si>
  <si>
    <t>Управлiння туризму та курортiв Закарпатської обласної державної адмiнiстрацiї</t>
  </si>
  <si>
    <t>Департамент економічного та регіонального розвитку Закарпатської обласної державної адміністрації</t>
  </si>
  <si>
    <t>Департамент екології та природних ресурсів Закарпатської обласної державної адміністрації</t>
  </si>
  <si>
    <t>Департамент фінансів Закарпатської обласної державної адміністрації</t>
  </si>
  <si>
    <t>41033000</t>
  </si>
  <si>
    <t>41033900</t>
  </si>
  <si>
    <t>Регіональна програма розвитку автомобільних доріг загального користування місцевого значення на 2023-2026 роки</t>
  </si>
  <si>
    <t>41053900</t>
  </si>
  <si>
    <t>0615011</t>
  </si>
  <si>
    <t>0615012</t>
  </si>
  <si>
    <t>0615021</t>
  </si>
  <si>
    <t>0615022</t>
  </si>
  <si>
    <t>0615031</t>
  </si>
  <si>
    <t>0615032</t>
  </si>
  <si>
    <t>0615033</t>
  </si>
  <si>
    <t>0615061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</si>
  <si>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</si>
  <si>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Управління цифрового розвитку, цифрових трансформацій і цифровізації облдержадміністрації</t>
  </si>
  <si>
    <t>Департамент стратегічних комунікацій, національностей та релігій облдержадміністрації</t>
  </si>
  <si>
    <t>Департамент економічного та регіонального розвитку облдержадміністрації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</si>
  <si>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</si>
  <si>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Програма розвитку транскордонного співробітництва Закарпатської області на 2021-2027 роки</t>
  </si>
  <si>
    <t>Зміни обсягів готівкових коштів</t>
  </si>
  <si>
    <t>На початок періоду</t>
  </si>
  <si>
    <t>На кінець звітного періоду</t>
  </si>
  <si>
    <t>Кошти, що передаються із загального фонду бюджету до бюджету розвитку (спеціального фонду)</t>
  </si>
  <si>
    <t>Інші розрахунки</t>
  </si>
  <si>
    <t>Податок на прибуток підприємств на особливих умовах, що сплачується резидентами Дія Сіті</t>
  </si>
  <si>
    <t>Податок на доходи фізичних осіб у вигляді мінімального податкового зобов'язання, що підлягає сплаті фізичними особами</t>
  </si>
  <si>
    <t>3200</t>
  </si>
  <si>
    <t>Капітальні трансферти</t>
  </si>
  <si>
    <t>3210</t>
  </si>
  <si>
    <t>Найменування головного розпорядника, відповідального виконавця, бюджетної програми або напряму видатків згідно з типовою відомчою/ТПКВКМБ</t>
  </si>
  <si>
    <t>Спеціальний  фонд</t>
  </si>
  <si>
    <t>% виконання звітної дати до уточненого плану на рік</t>
  </si>
  <si>
    <t>% виконання до уточненого плану на рік та кошторисних призначень на рік (власні надходження)</t>
  </si>
  <si>
    <t>0100000</t>
  </si>
  <si>
    <t>Обласна рада(головний розпорядник)</t>
  </si>
  <si>
    <t>0110000</t>
  </si>
  <si>
    <t>Обласна рада (відповідльний виконавець)</t>
  </si>
  <si>
    <t>0110150</t>
  </si>
  <si>
    <t>0120000</t>
  </si>
  <si>
    <t>0120180</t>
  </si>
  <si>
    <t>0117630</t>
  </si>
  <si>
    <t>0117680</t>
  </si>
  <si>
    <t>0210000</t>
  </si>
  <si>
    <t>0216090</t>
  </si>
  <si>
    <t>0217413</t>
  </si>
  <si>
    <t>0610000</t>
  </si>
  <si>
    <t>0611120</t>
  </si>
  <si>
    <t>0619310</t>
  </si>
  <si>
    <t>0710000</t>
  </si>
  <si>
    <t>0711120</t>
  </si>
  <si>
    <t>0712010</t>
  </si>
  <si>
    <t>0712020</t>
  </si>
  <si>
    <t>0712040</t>
  </si>
  <si>
    <t>0712050</t>
  </si>
  <si>
    <t>0712060</t>
  </si>
  <si>
    <t>0712070</t>
  </si>
  <si>
    <t>0712151</t>
  </si>
  <si>
    <t>0712152</t>
  </si>
  <si>
    <t>0810000</t>
  </si>
  <si>
    <t>0813050</t>
  </si>
  <si>
    <t>0813090</t>
  </si>
  <si>
    <t>0813101</t>
  </si>
  <si>
    <t>0813102</t>
  </si>
  <si>
    <t>0813105</t>
  </si>
  <si>
    <t>0813111</t>
  </si>
  <si>
    <t>0813121</t>
  </si>
  <si>
    <t>0813122</t>
  </si>
  <si>
    <t>0813123</t>
  </si>
  <si>
    <t>0813140</t>
  </si>
  <si>
    <t>0813200</t>
  </si>
  <si>
    <t>0813241</t>
  </si>
  <si>
    <t>0813242</t>
  </si>
  <si>
    <t>0913111</t>
  </si>
  <si>
    <t>0913112</t>
  </si>
  <si>
    <t>Заходи державної політики із забезпечення рівних прав та можливостей жінок та чоловіків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</si>
  <si>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</si>
  <si>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Забезпечення обробки інформації з нарахування та виплати допомог і компенсацій</t>
  </si>
  <si>
    <t>Служба у справах дітей облдержадміністрації</t>
  </si>
  <si>
    <t>Заходи державної політики з питань дітей та їх соціального захисту</t>
  </si>
  <si>
    <t>Підготовка кадрів закладами вищої освіти</t>
  </si>
  <si>
    <t>Фінансова підтримка театрів</t>
  </si>
  <si>
    <t>Фінансова підтримка фiлармонiй, художніх і музичних колективів, ансамблів, концертних та циркових організацій</t>
  </si>
  <si>
    <t>Реалізація програм в галузі сільського господарства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</si>
  <si>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</si>
  <si>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</si>
  <si>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Управління туризму та курортів облдержадміністрації</t>
  </si>
  <si>
    <t>Реалізація програм і заходів в галузі туризму та курортів</t>
  </si>
  <si>
    <t>Сприяння розвитку малого та середнього підприємництва</t>
  </si>
  <si>
    <t>Інші заходи, пов'язані з економічною діяльністю</t>
  </si>
  <si>
    <t>Природоохоронні заходи за рахунок цільових фондів</t>
  </si>
  <si>
    <t>2716084   2718831      2717640</t>
  </si>
  <si>
    <t>Субвенція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</si>
  <si>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>2717640</t>
  </si>
  <si>
    <t>Програма розвитку туризму і курортів у Закарпатській області на 2024-2026 роки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</si>
  <si>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</si>
  <si>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</si>
  <si>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</si>
  <si>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Інші надходження до фондів охорони навколишнього природного середовища</t>
  </si>
  <si>
    <t>Доходи від операцій з капіталом</t>
  </si>
  <si>
    <t>Надходження від продажу основного капіталу</t>
  </si>
  <si>
    <t>Кошти від відчуження майна, що належить Автономній Республіці Крим та майна, що перебуває в комунальній власності</t>
  </si>
  <si>
    <t xml:space="preserve">Уточнений план на рік </t>
  </si>
  <si>
    <t>Програма фінансової підтримки комунально-експлуатаційного, автотранспортного господарства обласної ради і облдержадміністрації та збереження адмінбудинку (пл. Народна, 4) як пам'ятки архітектури на 2025-2029 роки</t>
  </si>
  <si>
    <t>0122170</t>
  </si>
  <si>
    <t>Регіональна програма „Захист” щодо соціальної підтримки та реабілітації ветеранів війни, військовослужбовців та членів їх сімей на 2025-2027 роки</t>
  </si>
  <si>
    <t>0110180            0127693</t>
  </si>
  <si>
    <t>Програма забезпечення виконання рішень судів та інших виконавчих документів на 2025 - 2027 роки</t>
  </si>
  <si>
    <t>Програма фінансового забезпечення розвитку транскордонної та міжрегіональної співпраці органів місцевого самоврядування Закарпатської області на 2025-2027 роки</t>
  </si>
  <si>
    <t>Програма підвищення кваліфікації державних службовців та посадових осіб місцевого самоврядування Закарпатської області на 2025-2029 роки</t>
  </si>
  <si>
    <t>0210180</t>
  </si>
  <si>
    <t>0216090              0217413</t>
  </si>
  <si>
    <t>0613134</t>
  </si>
  <si>
    <t>Регіональна програма розвитку фізичної культури і спорту на 2025-2029 роки</t>
  </si>
  <si>
    <t>Регіональна програма «Турбота» щодо посилення соціального захисту громадян на 2025-2027 роки</t>
  </si>
  <si>
    <t>Регіональна програма підтримки національно-патріотичного руху і забезпечення участі громадськості у формуванні та реалізації державної політики на 2025-2027 роки</t>
  </si>
  <si>
    <t>Програма розвитку малого та середнього підприємництва у Закарпатській області на 2025-2027 роки</t>
  </si>
  <si>
    <t>Комплексна програма розвитку цивільного захисту Закарпатської області на 2025 - 2029 роки</t>
  </si>
  <si>
    <t>51</t>
  </si>
  <si>
    <t>Управління з питань ветеранської політики облдержадміністрації</t>
  </si>
  <si>
    <t>5113191                       5113241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</si>
  <si>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</si>
  <si>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Субвенція з державного бюджету місцевим бюджетам на здійснення підтримки окремих закладів та заходів у системі охорони здоров`я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</si>
  <si>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</si>
  <si>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0110180</t>
  </si>
  <si>
    <t>0127693</t>
  </si>
  <si>
    <t>Інші заходи, пов`язані з економічною діяльністю</t>
  </si>
  <si>
    <t>Фінансова підтримка медіа (засобів масової інформації)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</si>
  <si>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</si>
  <si>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</si>
  <si>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</si>
  <si>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0712170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</si>
  <si>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</si>
  <si>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</si>
  <si>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</si>
  <si>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Інші заходи у сфері медіа (засобів масової інформації)</t>
  </si>
  <si>
    <t>3718710</t>
  </si>
  <si>
    <t>Резервний фонд місцевого бюджету</t>
  </si>
  <si>
    <t>5110000</t>
  </si>
  <si>
    <t>5113191</t>
  </si>
  <si>
    <t>5113193</t>
  </si>
  <si>
    <t>5113241</t>
  </si>
  <si>
    <t>Інші видатки на соціальний захист ветеранів війни та праці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</si>
  <si>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</si>
  <si>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Департамент цивільного захисту та оборонної роботи Закарпатської обласної державної адміністрації</t>
  </si>
  <si>
    <t>Управління з питань ветеранської політики Закарпатської обласної державної адмiнiстрацiї</t>
  </si>
  <si>
    <t>2717700</t>
  </si>
  <si>
    <t>0219800</t>
  </si>
  <si>
    <t>0619800</t>
  </si>
  <si>
    <t>0719800</t>
  </si>
  <si>
    <t>0819800</t>
  </si>
  <si>
    <t>0919800</t>
  </si>
  <si>
    <t>1019800</t>
  </si>
  <si>
    <t>1219800</t>
  </si>
  <si>
    <t>1619800</t>
  </si>
  <si>
    <t>Програма розбудови інформаційно-аналітичної системи "Ситуаційний центр "Безпекове Закарпаття" на 2022-2026 роки</t>
  </si>
  <si>
    <t>1919800</t>
  </si>
  <si>
    <t>2019800</t>
  </si>
  <si>
    <t>2319800</t>
  </si>
  <si>
    <t>2419800</t>
  </si>
  <si>
    <t>2519800</t>
  </si>
  <si>
    <t>2619800</t>
  </si>
  <si>
    <t>2719800</t>
  </si>
  <si>
    <t>2819800</t>
  </si>
  <si>
    <t>3019800</t>
  </si>
  <si>
    <t>5119800</t>
  </si>
  <si>
    <t>Рентна плата за користування надрами для видобування кам`яного вугілля коксівного та енергетичного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</si>
  <si>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</si>
  <si>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0113242</t>
  </si>
  <si>
    <t>Субвенція з місцевого бюджету державному бюджету на виконання програм соціально-економічного розвитку регіонів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</si>
  <si>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</si>
  <si>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</si>
  <si>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0619770</t>
  </si>
  <si>
    <t>3719770</t>
  </si>
  <si>
    <t>№ п/п</t>
  </si>
  <si>
    <t>Назва адміністративно-територіальних одиниць/ напрямку субвенції</t>
  </si>
  <si>
    <t>Уточнений план на рік</t>
  </si>
  <si>
    <t>Всього по місцевих бюджетах</t>
  </si>
  <si>
    <t>1</t>
  </si>
  <si>
    <t>Районний бюджет Берегівського району</t>
  </si>
  <si>
    <t>На забезпечення видатками районних рад, спрямованих на їх утримання</t>
  </si>
  <si>
    <t>Районний бюджет Мукачівського району</t>
  </si>
  <si>
    <t>Перевезення громадян, призваних на військову службу під час мобілізації до місць проходження військової служби</t>
  </si>
  <si>
    <t>Районний бюджет Рахівського району</t>
  </si>
  <si>
    <t>Районний бюджет Тячівського району</t>
  </si>
  <si>
    <t>5</t>
  </si>
  <si>
    <t>Районний бюджет Ужгородського району</t>
  </si>
  <si>
    <t>6</t>
  </si>
  <si>
    <t>Районний бюджет Хустського району</t>
  </si>
  <si>
    <t>7</t>
  </si>
  <si>
    <t>Іршавська міська територіальна громада</t>
  </si>
  <si>
    <t>0613133</t>
  </si>
  <si>
    <t>Програма розвитку вівчарства в області на 2025-2029 роки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</si>
  <si>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</si>
  <si>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0611278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</si>
  <si>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</si>
  <si>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реалізацію проектів в рамках Програми відновлення України ІІІ</t>
  </si>
  <si>
    <t>Надходження коштів від відшкодування втрат сільськогосподарського і лісогосподарського виробництва</t>
  </si>
  <si>
    <t>0611300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</si>
  <si>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</si>
  <si>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</si>
  <si>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1917367</t>
  </si>
  <si>
    <t>Реалізація проектів у рамках Програми відновлення України ІІІ</t>
  </si>
  <si>
    <t xml:space="preserve">Уточнений план на 2026 рік </t>
  </si>
  <si>
    <t>Уточнений план на 2026 рік 
(кошторис - власні надходження)</t>
  </si>
  <si>
    <t>Уточнений план на 2026 рік (спецфонд кошторисні призначення)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</si>
  <si>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</si>
  <si>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</si>
  <si>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</si>
  <si>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Залишок асигнувань до кінця року</t>
  </si>
  <si>
    <t>Програма проведення заходів із ліквідації комунальних підприємств Закарпатської обласної ради на 2020-2027 роки</t>
  </si>
  <si>
    <t>Програма організації та забезпечення територіальної оборони, призову на строкову військову службу та військово-патріотичного виховання населення в Закарпатській області на 2021-2026 роки</t>
  </si>
  <si>
    <t>0113242               0120180</t>
  </si>
  <si>
    <t xml:space="preserve">Програма діяльності Державної установи Закарпатський обласний контактний центр на 2026-2028 роки </t>
  </si>
  <si>
    <t>Програма фінансової підтримки інформаційно-телекомунікаційної інфраструктури обласної державної адміністрації на 2026-2028 роки</t>
  </si>
  <si>
    <t xml:space="preserve">Програма підвищення ефективності виконання повноважень органами виконавчої влади щодо реалізації державної регіональної політики та впровадження реформ на 2023-2026 роки </t>
  </si>
  <si>
    <t>0613131      0613133       0613134</t>
  </si>
  <si>
    <t>Регіональна програма «Молодь Закарпаття» на 2026-2030 роки</t>
  </si>
  <si>
    <t>0615052      0615062</t>
  </si>
  <si>
    <t>Комплексна програма підтримки внутрішньо переміщених осіб у Закарпатській області на 2026-2028 роки</t>
  </si>
  <si>
    <t>0712010
0712020
0712050
0712130
0712151    0712152 
0712170</t>
  </si>
  <si>
    <t>Комплексна програма підтримки галузі охорони здоров'я Закарпатської області на 2026-2028 роки</t>
  </si>
  <si>
    <t xml:space="preserve">Регіональна програма сталої психосоціальної підтримки населення, постраждалого від російської агресії "ТИ ЯК?" на 2026-2028 роки </t>
  </si>
  <si>
    <t>Регіональна програма сімейної, ґендерної політики, запобігання та протидії домашньому насильству, протидії торгівлі людьми на 2026-2030 роки</t>
  </si>
  <si>
    <t>Регіональна програма оздоровлення та відпочинку дітей і розвитку мережі дитячих закладів оздоровлення та відпочинку на 2026-2030 роки</t>
  </si>
  <si>
    <t>0813242     0813050</t>
  </si>
  <si>
    <t>Регіональна програма забезпечення права дитини на виховання у сімейному оточенні на 2026-2030 роки</t>
  </si>
  <si>
    <t>1216013      1216091</t>
  </si>
  <si>
    <t>Комплексна програма внесення змін до Схеми планування території Закарпатської області із проведення її експертизи та створення (функціонування) містобудівного кадастру Закарпатської області  і поліпшення безбар'єрного простору на 2024 - 2028 роки</t>
  </si>
  <si>
    <t>1917461   1917480</t>
  </si>
  <si>
    <t>1917330     1918230</t>
  </si>
  <si>
    <t>Програма організації та забезпечення територіальної оборони, призову на строкову військову службу та військово-патріотичного виховання населення Закарпатської області на 2021-2026 роки</t>
  </si>
  <si>
    <t>Регіональна програма інформатизації „Цифрове Закарпаття" на 2026-2028 роки</t>
  </si>
  <si>
    <t>Програма підтримки фінансово-господарської діяльності комунального підприємства  „Закарпатський інформаційно-аналітичний центр” Закарпатської обласної ради на 2026-2028 роки</t>
  </si>
  <si>
    <t>Програма підтримки національних меншин (спільнот) та розвитку міжнаціональних відносин у Закарпатській області на 2026 – 2030 роки</t>
  </si>
  <si>
    <t>Програма „Центр культур Національних меншин Закарпаття” на 2026-2030 роки</t>
  </si>
  <si>
    <t>Програма розвитку і підтримки тваринництва та переробки сільськогосподарської продукції в області на 2026-2030 роки</t>
  </si>
  <si>
    <t>Програма розвитку та підтримки галузі рослинництва в області на 2026-2030 роки</t>
  </si>
  <si>
    <t>Програма покращення житлових умов мешканців Закарпатської області та військовослужбовців Збройних Сил України, членів їх сімей "Власний дім" на 2026-2030 роки</t>
  </si>
  <si>
    <t>2712170     2717630        2717700</t>
  </si>
  <si>
    <t>Програма формування позитивного міжнародного інвестиційного іміджу  та залучення іноземних інвестицій у Закарпатську область на 2026-2030 роки</t>
  </si>
  <si>
    <t xml:space="preserve">2818340   2818350
</t>
  </si>
  <si>
    <t>Департамент цивільного захисту та оборонної роботи облдержадміністрації</t>
  </si>
  <si>
    <t>3017330    3018110</t>
  </si>
  <si>
    <t>Програма профілактики злочинності на території Закарпатської області на 2026-2030 роки (Головне управління національної поліції в Закарпатській області)</t>
  </si>
  <si>
    <t>Програма забезпечення заходів у сфері державної безпеки України та ефективної діяльності Управління Служби безпеки України в Закарпатській області на 2024-2026 роки (Управління Служби безпеки України в Закарпатській області)</t>
  </si>
  <si>
    <t>Програма забезпечення пожежної та техногенної безпеки на території Закарпатської області на 2024-2026 роки (Аварійно-рятувальний загін спеціального призначення Головного управління Державної служби України з надзвичайних ситуацій у Закарпатській області)</t>
  </si>
  <si>
    <t>Програма підтримки законності та правопорядку в Закарпатській області на 2026-2027 роки (Закарпатська обласна прокуратура)</t>
  </si>
  <si>
    <t>Програма поліпшення матеріально-технічного забезпечення військових частин, закупівлі пікапів і дронів на 2026-2027 роки</t>
  </si>
  <si>
    <t>Капітальний ремонт даху та фасаду будівлі Ільницького закладу загальної середньої освіти І-ІІІ ступенів Іршавської міської ради Закарпатської області за адресою: Закарпатська область, Хустський район, с.Ільниця, вул.Цетральна,22</t>
  </si>
  <si>
    <t>0615052</t>
  </si>
  <si>
    <t>Фінансова підтримка регіональних осередків всеукраїнських об`єднань фізкультурно-спортивної спрямованості у здійсненні фізкультурно-масових заходів серед населення регіону</t>
  </si>
  <si>
    <t>Забезпечення діяльності водопровідно-каналізаційного господарства</t>
  </si>
  <si>
    <t>Забезпечення збору та вивезення сміття і відходів</t>
  </si>
  <si>
    <t>0121300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</si>
  <si>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</si>
  <si>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</si>
  <si>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0611277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</si>
  <si>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</si>
  <si>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</si>
  <si>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0813250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</si>
  <si>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</si>
  <si>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</si>
  <si>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</si>
  <si>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1911300</t>
  </si>
  <si>
    <t>1912175</t>
  </si>
  <si>
    <t>1913270</t>
  </si>
  <si>
    <t>1917330</t>
  </si>
  <si>
    <t>1917480</t>
  </si>
  <si>
    <t>Підготовка та реалізація публічних інвестиційних проектів / програм публічних інвестицій  у галузі охорони здоров`я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</si>
  <si>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</si>
  <si>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</si>
  <si>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</si>
  <si>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</si>
  <si>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2712170</t>
  </si>
  <si>
    <t>2818350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</si>
  <si>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</si>
  <si>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3017330</t>
  </si>
  <si>
    <t>% виконання 2026 року до 2025 року</t>
  </si>
  <si>
    <t>Уточнений план на червень</t>
  </si>
  <si>
    <t>Профінансовано за січень-червень</t>
  </si>
  <si>
    <t>Недофінансовано січень-червень</t>
  </si>
  <si>
    <t>8</t>
  </si>
  <si>
    <t>Великоберезнянська  селищна територіальна громада</t>
  </si>
  <si>
    <t>Придбання спортивного інвентарю для занять з важкої атлетики у Великоберезнянській ДЮСШ</t>
  </si>
  <si>
    <t>9</t>
  </si>
  <si>
    <t>Ставненська сільська територіальна громада</t>
  </si>
  <si>
    <t>Проведення нормативної грошової оцінки земель населених пунктів</t>
  </si>
  <si>
    <t>10</t>
  </si>
  <si>
    <t>Ужгородська міська територіальна громада</t>
  </si>
  <si>
    <t>Забезпечення утримання в належному стані об'єктів природно-заповідного фонду місцевого значення "парк Боздоський" та "парк Підзамковий" (поточний ремонт пішохідних доріжок, лавиць, урн, дитячих майданчиків та інших елементів благоустрою</t>
  </si>
  <si>
    <t>Інформація про використання коштів субвенцій із обласного бюджету 
 станом на 01.07.2026 року</t>
  </si>
  <si>
    <t>Уточнений план на січень-червень</t>
  </si>
  <si>
    <t>Профінансо-вано за січень-червень</t>
  </si>
  <si>
    <t>Залишок асигнувань на січень-червень</t>
  </si>
  <si>
    <t>Програма розвитку архівної справи у Закарпатській області на 2026-2030 роки</t>
  </si>
  <si>
    <t>Програма сприяння діяльності Головного управління ДПС у Закарпатській області на 2026-2030 роки (Головне управління ДПС у Закарпатській області)</t>
  </si>
  <si>
    <t>1917611</t>
  </si>
  <si>
    <t>Програма інженерного захисту критичних елементів об’єктів критичної інфраструктури паливно-енергетичного сектору, розташованих на території Закарпатської області, на 2026 рік</t>
  </si>
  <si>
    <t>Інформація про фінансування програм із
обласного бюджету  станом на 01.07.2026 року</t>
  </si>
  <si>
    <t>Плата за ліцензії на право виробництва пального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</si>
  <si>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</si>
  <si>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 морських, військово-спортивних) ліцеях, ліцеях із посиленою військово-фізичною підготовкою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</si>
  <si>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</si>
  <si>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 пунктами 2 - 5 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</si>
  <si>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</si>
  <si>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</si>
  <si>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</si>
  <si>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0124083</t>
  </si>
  <si>
    <t>0125070</t>
  </si>
  <si>
    <t>0126088</t>
  </si>
  <si>
    <t>0127650</t>
  </si>
  <si>
    <t>Співфінансування заходів, що реалізуються за рахунок субвенції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</t>
  </si>
  <si>
    <t>Проведення експертної грошової оцінки земельної ділянки чи права на неї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</si>
  <si>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</si>
  <si>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`Захист України`</t>
  </si>
  <si>
    <t>0611251</t>
  </si>
  <si>
    <t>0611252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</si>
  <si>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</si>
  <si>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Виконання заходів щодо реалізації публічного інвестиційного проекту на безперешкодний доступ до якісної освіти - шкільні автобуси за рахунок субвенції з державного бюджету місцевим бюджетам</t>
  </si>
  <si>
    <t>0619311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</si>
  <si>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 із посиленою військово-фізичною підготовкою за рахунок субвенції з державного бюджету</t>
  </si>
  <si>
    <t>0619360</t>
  </si>
  <si>
    <t>Субвенція з місцевого бюджету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</si>
  <si>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</si>
  <si>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Забезпечення нагальних потреб функціонування держави в умовах воєнного стану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</si>
  <si>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2-5 частини першої статті 10і Закону України `Про статус ветеранів війни, гарантії їх соціального захисту`, для осіб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</si>
  <si>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</si>
  <si>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виконання окремих заходів з реалізації соціального проекту «Активні парки - локації здорової України»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</si>
  <si>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</si>
  <si>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</si>
  <si>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 пунктами 2–5 частини першої статті 10-1 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 пунктами 11–14 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</si>
  <si>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</si>
  <si>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</si>
  <si>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</si>
  <si>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виконання окремих заходів з реалізації соціального проекту «Активні парки – локації здорової України» за рахунок відповідної субвенції з державного бюджету</t>
  </si>
  <si>
    <t>Дослідження і розробки, окремі заходи розвитку по реалізації державних (регіональних) програм</t>
  </si>
  <si>
    <t>Надання пільгових довгострокових кредитів молодим сім’ям та одиноким молодим громадянам на будівництво/придбання житла</t>
  </si>
  <si>
    <t>Реставрація пам‘яток культури, історії та архітектури</t>
  </si>
  <si>
    <t>за I півріччя 2026 року</t>
  </si>
  <si>
    <t>Капітальний ремонт житлового фонду (приміщень)</t>
  </si>
  <si>
    <t>Інформація про виконання обласного бюджету за I півріччя 2025 року у порівнянні з I півріччмя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</si>
</sst>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_-* #,##0_р_._-;\-* #,##0_р_._-;_-* &quot;-&quot;_р_._-;_-@_-"/>
    <numFmt numFmtId="178" formatCode="_-* #,##0.00_р_._-;\-* #,##0.00_р_._-;_-* &quot;-&quot;??_р_._-;_-@_-"/>
    <numFmt numFmtId="187" formatCode="#,##0.00_ ;\-#,##0.00\ "/>
    <numFmt numFmtId="194" formatCode="#,##0.000"/>
  </numFmts>
  <fonts count="73">
    <font>
      <sz val="10"/>
      <color indexed="8"/>
      <name val="MS Sans Serif"/>
      <charset val="204"/>
    </font>
    <font>
      <sz val="8"/>
      <name val="Times New Roman"/>
      <family val="1"/>
      <charset val="204"/>
    </font>
    <font>
      <sz val="10"/>
      <name val="Helv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MS Sans Serif"/>
      <charset val="204"/>
    </font>
    <font>
      <sz val="12"/>
      <name val="Times New Roman Cyr"/>
      <family val="1"/>
      <charset val="204"/>
    </font>
    <font>
      <b/>
      <sz val="10"/>
      <color indexed="8"/>
      <name val="MS Sans Serif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"/>
      <color indexed="8"/>
      <name val="Courier"/>
    </font>
    <font>
      <b/>
      <sz val="1"/>
      <color indexed="8"/>
      <name val="Courie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44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MS Sans Serif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MS Sans Serif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6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6">
    <xf numFmtId="0" fontId="0" fillId="0" borderId="0"/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6" fillId="0" borderId="1">
      <protection locked="0"/>
    </xf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5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4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5" borderId="0" applyNumberFormat="0" applyBorder="0" applyAlignment="0" applyProtection="0"/>
    <xf numFmtId="0" fontId="19" fillId="9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21" fillId="0" borderId="0"/>
    <xf numFmtId="0" fontId="49" fillId="0" borderId="0"/>
    <xf numFmtId="0" fontId="19" fillId="21" borderId="0" applyNumberFormat="0" applyBorder="0" applyAlignment="0" applyProtection="0"/>
    <xf numFmtId="0" fontId="20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20" fillId="23" borderId="0" applyNumberFormat="0" applyBorder="0" applyAlignment="0" applyProtection="0"/>
    <xf numFmtId="0" fontId="19" fillId="18" borderId="0" applyNumberFormat="0" applyBorder="0" applyAlignment="0" applyProtection="0"/>
    <xf numFmtId="0" fontId="20" fillId="24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2" fillId="14" borderId="2" applyNumberFormat="0" applyAlignment="0" applyProtection="0"/>
    <xf numFmtId="0" fontId="22" fillId="5" borderId="2" applyNumberFormat="0" applyAlignment="0" applyProtection="0"/>
    <xf numFmtId="0" fontId="22" fillId="5" borderId="2" applyNumberFormat="0" applyAlignment="0" applyProtection="0"/>
    <xf numFmtId="0" fontId="23" fillId="12" borderId="3" applyNumberFormat="0" applyAlignment="0" applyProtection="0"/>
    <xf numFmtId="0" fontId="23" fillId="3" borderId="3" applyNumberFormat="0" applyAlignment="0" applyProtection="0"/>
    <xf numFmtId="0" fontId="24" fillId="12" borderId="2" applyNumberFormat="0" applyAlignment="0" applyProtection="0"/>
    <xf numFmtId="0" fontId="24" fillId="3" borderId="2" applyNumberFormat="0" applyAlignment="0" applyProtection="0"/>
    <xf numFmtId="0" fontId="25" fillId="9" borderId="0" applyNumberFormat="0" applyBorder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57" fillId="0" borderId="0"/>
    <xf numFmtId="0" fontId="53" fillId="0" borderId="0"/>
    <xf numFmtId="0" fontId="58" fillId="0" borderId="0"/>
    <xf numFmtId="0" fontId="49" fillId="0" borderId="0"/>
    <xf numFmtId="0" fontId="62" fillId="0" borderId="0"/>
    <xf numFmtId="0" fontId="63" fillId="0" borderId="0"/>
    <xf numFmtId="0" fontId="29" fillId="0" borderId="0"/>
    <xf numFmtId="0" fontId="65" fillId="0" borderId="0"/>
    <xf numFmtId="0" fontId="65" fillId="0" borderId="0"/>
    <xf numFmtId="0" fontId="65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>
      <alignment vertical="top"/>
    </xf>
    <xf numFmtId="0" fontId="54" fillId="0" borderId="0">
      <alignment vertical="top"/>
    </xf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9" applyNumberFormat="0" applyFill="0" applyAlignment="0" applyProtection="0"/>
    <xf numFmtId="0" fontId="33" fillId="26" borderId="10" applyNumberFormat="0" applyAlignment="0" applyProtection="0"/>
    <xf numFmtId="0" fontId="33" fillId="26" borderId="10" applyNumberFormat="0" applyAlignment="0" applyProtection="0"/>
    <xf numFmtId="0" fontId="34" fillId="26" borderId="10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8" fillId="3" borderId="2" applyNumberFormat="0" applyAlignment="0" applyProtection="0"/>
    <xf numFmtId="0" fontId="21" fillId="0" borderId="0"/>
    <xf numFmtId="0" fontId="14" fillId="0" borderId="0"/>
    <xf numFmtId="0" fontId="4" fillId="0" borderId="0"/>
    <xf numFmtId="0" fontId="4" fillId="0" borderId="0"/>
    <xf numFmtId="0" fontId="53" fillId="0" borderId="0"/>
    <xf numFmtId="0" fontId="5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32" fillId="0" borderId="11" applyNumberFormat="0" applyFill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7" borderId="12" applyNumberFormat="0" applyFont="0" applyAlignment="0" applyProtection="0"/>
    <xf numFmtId="0" fontId="21" fillId="7" borderId="12" applyNumberFormat="0" applyFont="0" applyAlignment="0" applyProtection="0"/>
    <xf numFmtId="0" fontId="49" fillId="7" borderId="12" applyNumberFormat="0" applyFont="0" applyAlignment="0" applyProtection="0"/>
    <xf numFmtId="0" fontId="41" fillId="7" borderId="12" applyNumberFormat="0" applyFont="0" applyAlignment="0" applyProtection="0"/>
    <xf numFmtId="0" fontId="23" fillId="3" borderId="3" applyNumberFormat="0" applyAlignment="0" applyProtection="0"/>
    <xf numFmtId="0" fontId="23" fillId="27" borderId="3" applyNumberFormat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3" fillId="14" borderId="0" applyNumberFormat="0" applyBorder="0" applyAlignment="0" applyProtection="0"/>
    <xf numFmtId="0" fontId="2" fillId="0" borderId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16" fillId="0" borderId="0">
      <protection locked="0"/>
    </xf>
  </cellStyleXfs>
  <cellXfs count="354"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9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 wrapText="1"/>
    </xf>
    <xf numFmtId="0" fontId="13" fillId="0" borderId="0" xfId="172" applyFont="1"/>
    <xf numFmtId="0" fontId="11" fillId="0" borderId="14" xfId="0" applyFont="1" applyBorder="1" applyAlignment="1">
      <alignment horizontal="left" vertical="center"/>
    </xf>
    <xf numFmtId="4" fontId="11" fillId="0" borderId="14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4" fontId="9" fillId="0" borderId="14" xfId="0" applyNumberFormat="1" applyFont="1" applyBorder="1" applyAlignment="1">
      <alignment horizontal="right" vertical="center"/>
    </xf>
    <xf numFmtId="4" fontId="9" fillId="0" borderId="14" xfId="0" applyNumberFormat="1" applyFont="1" applyFill="1" applyBorder="1" applyAlignment="1" applyProtection="1">
      <alignment vertical="center"/>
    </xf>
    <xf numFmtId="4" fontId="11" fillId="0" borderId="14" xfId="0" applyNumberFormat="1" applyFont="1" applyFill="1" applyBorder="1" applyAlignment="1" applyProtection="1">
      <alignment vertical="center"/>
    </xf>
    <xf numFmtId="176" fontId="11" fillId="0" borderId="14" xfId="0" applyNumberFormat="1" applyFont="1" applyBorder="1" applyAlignment="1">
      <alignment horizontal="right" vertical="center"/>
    </xf>
    <xf numFmtId="176" fontId="11" fillId="0" borderId="14" xfId="0" applyNumberFormat="1" applyFont="1" applyBorder="1" applyAlignment="1">
      <alignment vertical="center"/>
    </xf>
    <xf numFmtId="176" fontId="9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vertical="center"/>
    </xf>
    <xf numFmtId="0" fontId="4" fillId="0" borderId="0" xfId="175" applyNumberFormat="1" applyFill="1" applyBorder="1" applyAlignment="1" applyProtection="1"/>
    <xf numFmtId="49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wrapText="1"/>
    </xf>
    <xf numFmtId="4" fontId="14" fillId="0" borderId="0" xfId="0" applyNumberFormat="1" applyFont="1" applyFill="1" applyBorder="1" applyAlignment="1" applyProtection="1">
      <alignment horizontal="right"/>
    </xf>
    <xf numFmtId="0" fontId="4" fillId="0" borderId="0" xfId="175" applyNumberFormat="1" applyFill="1" applyBorder="1" applyAlignment="1" applyProtection="1">
      <alignment wrapText="1"/>
    </xf>
    <xf numFmtId="0" fontId="6" fillId="0" borderId="0" xfId="175" applyNumberFormat="1" applyFont="1" applyFill="1" applyBorder="1" applyAlignment="1" applyProtection="1"/>
    <xf numFmtId="49" fontId="11" fillId="0" borderId="14" xfId="175" applyNumberFormat="1" applyFont="1" applyBorder="1" applyAlignment="1">
      <alignment horizontal="center" vertical="center"/>
    </xf>
    <xf numFmtId="0" fontId="11" fillId="0" borderId="14" xfId="175" applyFont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39" fontId="9" fillId="3" borderId="15" xfId="0" applyNumberFormat="1" applyFont="1" applyFill="1" applyBorder="1" applyAlignment="1">
      <alignment horizontal="right" vertical="center" wrapText="1"/>
    </xf>
    <xf numFmtId="4" fontId="11" fillId="0" borderId="14" xfId="175" applyNumberFormat="1" applyFont="1" applyBorder="1" applyAlignment="1">
      <alignment horizontal="right" vertical="center"/>
    </xf>
    <xf numFmtId="4" fontId="9" fillId="0" borderId="14" xfId="175" applyNumberFormat="1" applyFont="1" applyFill="1" applyBorder="1" applyAlignment="1" applyProtection="1">
      <alignment vertical="center"/>
    </xf>
    <xf numFmtId="4" fontId="11" fillId="0" borderId="14" xfId="175" applyNumberFormat="1" applyFont="1" applyFill="1" applyBorder="1" applyAlignment="1" applyProtection="1">
      <alignment vertical="center"/>
    </xf>
    <xf numFmtId="0" fontId="4" fillId="0" borderId="0" xfId="176" applyNumberFormat="1" applyFill="1" applyBorder="1" applyAlignment="1" applyProtection="1"/>
    <xf numFmtId="0" fontId="14" fillId="0" borderId="0" xfId="178" applyFont="1"/>
    <xf numFmtId="0" fontId="14" fillId="0" borderId="0" xfId="178" applyFont="1" applyAlignment="1">
      <alignment horizontal="right"/>
    </xf>
    <xf numFmtId="0" fontId="6" fillId="0" borderId="0" xfId="176" applyNumberFormat="1" applyFont="1" applyFill="1" applyBorder="1" applyAlignment="1" applyProtection="1"/>
    <xf numFmtId="0" fontId="45" fillId="0" borderId="0" xfId="176" applyFont="1" applyAlignment="1">
      <alignment horizontal="left" vertical="center"/>
    </xf>
    <xf numFmtId="0" fontId="4" fillId="0" borderId="0" xfId="176" applyNumberFormat="1" applyFill="1" applyBorder="1" applyAlignment="1" applyProtection="1">
      <alignment wrapText="1"/>
    </xf>
    <xf numFmtId="4" fontId="4" fillId="0" borderId="0" xfId="176" applyNumberFormat="1" applyFill="1" applyBorder="1" applyAlignment="1" applyProtection="1"/>
    <xf numFmtId="4" fontId="11" fillId="0" borderId="14" xfId="176" applyNumberFormat="1" applyFont="1" applyBorder="1" applyAlignment="1">
      <alignment vertical="center"/>
    </xf>
    <xf numFmtId="176" fontId="11" fillId="0" borderId="14" xfId="179" applyNumberFormat="1" applyFont="1" applyBorder="1" applyAlignment="1">
      <alignment vertical="center"/>
    </xf>
    <xf numFmtId="0" fontId="9" fillId="0" borderId="14" xfId="176" applyFont="1" applyBorder="1" applyAlignment="1">
      <alignment horizontal="center" vertical="center"/>
    </xf>
    <xf numFmtId="0" fontId="10" fillId="0" borderId="14" xfId="179" applyFont="1" applyFill="1" applyBorder="1" applyAlignment="1">
      <alignment horizontal="left" vertical="center" wrapText="1"/>
    </xf>
    <xf numFmtId="176" fontId="9" fillId="0" borderId="14" xfId="179" applyNumberFormat="1" applyFont="1" applyBorder="1" applyAlignment="1">
      <alignment vertical="center"/>
    </xf>
    <xf numFmtId="4" fontId="9" fillId="0" borderId="14" xfId="176" applyNumberFormat="1" applyFont="1" applyFill="1" applyBorder="1" applyAlignment="1" applyProtection="1">
      <alignment horizontal="right" vertical="center"/>
    </xf>
    <xf numFmtId="4" fontId="9" fillId="0" borderId="14" xfId="176" applyNumberFormat="1" applyFont="1" applyBorder="1" applyAlignment="1">
      <alignment horizontal="right" vertical="center"/>
    </xf>
    <xf numFmtId="4" fontId="10" fillId="0" borderId="14" xfId="0" applyNumberFormat="1" applyFont="1" applyBorder="1" applyAlignment="1">
      <alignment vertical="center"/>
    </xf>
    <xf numFmtId="4" fontId="11" fillId="0" borderId="14" xfId="176" applyNumberFormat="1" applyFont="1" applyFill="1" applyBorder="1" applyAlignment="1" applyProtection="1">
      <alignment vertical="center"/>
    </xf>
    <xf numFmtId="0" fontId="9" fillId="0" borderId="14" xfId="176" applyNumberFormat="1" applyFont="1" applyFill="1" applyBorder="1" applyAlignment="1" applyProtection="1">
      <alignment vertical="center"/>
    </xf>
    <xf numFmtId="3" fontId="12" fillId="0" borderId="14" xfId="178" applyNumberFormat="1" applyFont="1" applyBorder="1" applyAlignment="1">
      <alignment vertical="center" wrapText="1"/>
    </xf>
    <xf numFmtId="0" fontId="47" fillId="0" borderId="0" xfId="178" applyFont="1"/>
    <xf numFmtId="4" fontId="12" fillId="0" borderId="14" xfId="178" applyNumberFormat="1" applyFont="1" applyBorder="1" applyAlignment="1">
      <alignment horizontal="right" vertical="center"/>
    </xf>
    <xf numFmtId="4" fontId="12" fillId="0" borderId="14" xfId="177" applyNumberFormat="1" applyFont="1" applyBorder="1" applyAlignment="1">
      <alignment horizontal="right" vertical="center"/>
    </xf>
    <xf numFmtId="4" fontId="10" fillId="0" borderId="14" xfId="178" applyNumberFormat="1" applyFont="1" applyBorder="1" applyAlignment="1">
      <alignment horizontal="right" vertical="center"/>
    </xf>
    <xf numFmtId="3" fontId="12" fillId="0" borderId="14" xfId="177" applyNumberFormat="1" applyFont="1" applyFill="1" applyBorder="1" applyAlignment="1">
      <alignment vertical="center" wrapText="1"/>
    </xf>
    <xf numFmtId="3" fontId="10" fillId="0" borderId="14" xfId="177" applyNumberFormat="1" applyFont="1" applyBorder="1" applyAlignment="1">
      <alignment vertical="center"/>
    </xf>
    <xf numFmtId="3" fontId="10" fillId="0" borderId="14" xfId="177" applyNumberFormat="1" applyFont="1" applyBorder="1" applyAlignment="1">
      <alignment vertical="center" wrapText="1"/>
    </xf>
    <xf numFmtId="4" fontId="0" fillId="0" borderId="0" xfId="0" applyNumberFormat="1" applyFill="1" applyBorder="1" applyAlignment="1" applyProtection="1"/>
    <xf numFmtId="0" fontId="52" fillId="0" borderId="0" xfId="0" applyNumberFormat="1" applyFont="1" applyFill="1" applyBorder="1" applyAlignment="1" applyProtection="1"/>
    <xf numFmtId="1" fontId="0" fillId="0" borderId="0" xfId="0" applyNumberFormat="1" applyFill="1" applyBorder="1" applyAlignment="1" applyProtection="1">
      <alignment horizontal="center"/>
    </xf>
    <xf numFmtId="0" fontId="6" fillId="28" borderId="0" xfId="0" applyNumberFormat="1" applyFont="1" applyFill="1" applyBorder="1" applyAlignment="1" applyProtection="1"/>
    <xf numFmtId="4" fontId="6" fillId="0" borderId="0" xfId="176" applyNumberFormat="1" applyFont="1" applyFill="1" applyBorder="1" applyAlignment="1" applyProtection="1"/>
    <xf numFmtId="0" fontId="10" fillId="0" borderId="0" xfId="0" applyFont="1"/>
    <xf numFmtId="0" fontId="14" fillId="29" borderId="0" xfId="0" applyFont="1" applyFill="1"/>
    <xf numFmtId="176" fontId="14" fillId="29" borderId="0" xfId="0" applyNumberFormat="1" applyFont="1" applyFill="1"/>
    <xf numFmtId="0" fontId="47" fillId="29" borderId="0" xfId="0" applyFont="1" applyFill="1"/>
    <xf numFmtId="176" fontId="47" fillId="29" borderId="0" xfId="0" applyNumberFormat="1" applyFont="1" applyFill="1"/>
    <xf numFmtId="0" fontId="48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176" fontId="14" fillId="0" borderId="0" xfId="0" applyNumberFormat="1" applyFont="1"/>
    <xf numFmtId="0" fontId="10" fillId="0" borderId="14" xfId="0" applyFont="1" applyBorder="1" applyAlignment="1">
      <alignment vertical="center" wrapText="1"/>
    </xf>
    <xf numFmtId="49" fontId="4" fillId="0" borderId="0" xfId="175" applyNumberFormat="1" applyFill="1" applyBorder="1" applyAlignment="1" applyProtection="1">
      <alignment horizontal="center"/>
    </xf>
    <xf numFmtId="39" fontId="9" fillId="3" borderId="14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 applyProtection="1">
      <alignment vertical="center"/>
    </xf>
    <xf numFmtId="0" fontId="10" fillId="0" borderId="14" xfId="0" applyFont="1" applyBorder="1" applyAlignment="1">
      <alignment horizontal="left" vertical="center"/>
    </xf>
    <xf numFmtId="4" fontId="6" fillId="0" borderId="0" xfId="0" applyNumberFormat="1" applyFont="1" applyFill="1" applyBorder="1" applyAlignment="1" applyProtection="1"/>
    <xf numFmtId="4" fontId="12" fillId="0" borderId="14" xfId="175" applyNumberFormat="1" applyFont="1" applyBorder="1" applyAlignment="1">
      <alignment horizontal="right" vertical="center"/>
    </xf>
    <xf numFmtId="39" fontId="10" fillId="3" borderId="14" xfId="0" applyNumberFormat="1" applyFont="1" applyFill="1" applyBorder="1" applyAlignment="1">
      <alignment horizontal="right" vertical="center" wrapText="1"/>
    </xf>
    <xf numFmtId="4" fontId="12" fillId="0" borderId="14" xfId="178" applyNumberFormat="1" applyFont="1" applyFill="1" applyBorder="1" applyAlignment="1">
      <alignment horizontal="right" vertical="center"/>
    </xf>
    <xf numFmtId="4" fontId="12" fillId="0" borderId="14" xfId="0" applyNumberFormat="1" applyFont="1" applyFill="1" applyBorder="1" applyAlignment="1" applyProtection="1">
      <alignment vertical="center"/>
    </xf>
    <xf numFmtId="4" fontId="10" fillId="0" borderId="14" xfId="0" applyNumberFormat="1" applyFont="1" applyFill="1" applyBorder="1" applyAlignment="1" applyProtection="1">
      <alignment vertical="center"/>
    </xf>
    <xf numFmtId="0" fontId="47" fillId="29" borderId="0" xfId="0" applyFont="1" applyFill="1" applyAlignment="1">
      <alignment horizontal="right"/>
    </xf>
    <xf numFmtId="176" fontId="47" fillId="29" borderId="0" xfId="0" applyNumberFormat="1" applyFont="1" applyFill="1" applyAlignment="1">
      <alignment horizontal="right"/>
    </xf>
    <xf numFmtId="1" fontId="12" fillId="0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0" fillId="0" borderId="14" xfId="178" applyFont="1" applyBorder="1" applyAlignment="1">
      <alignment vertical="center"/>
    </xf>
    <xf numFmtId="4" fontId="10" fillId="0" borderId="14" xfId="178" applyNumberFormat="1" applyFont="1" applyBorder="1" applyAlignment="1">
      <alignment vertical="center"/>
    </xf>
    <xf numFmtId="0" fontId="51" fillId="0" borderId="0" xfId="176" applyNumberFormat="1" applyFont="1" applyFill="1" applyBorder="1" applyAlignment="1" applyProtection="1"/>
    <xf numFmtId="0" fontId="51" fillId="0" borderId="0" xfId="175" applyNumberFormat="1" applyFont="1" applyFill="1" applyBorder="1" applyAlignment="1" applyProtection="1"/>
    <xf numFmtId="0" fontId="51" fillId="0" borderId="0" xfId="0" applyNumberFormat="1" applyFont="1" applyFill="1" applyBorder="1" applyAlignment="1" applyProtection="1"/>
    <xf numFmtId="1" fontId="11" fillId="0" borderId="14" xfId="0" applyNumberFormat="1" applyFont="1" applyBorder="1" applyAlignment="1">
      <alignment horizontal="center" vertical="center"/>
    </xf>
    <xf numFmtId="4" fontId="12" fillId="0" borderId="14" xfId="0" applyNumberFormat="1" applyFont="1" applyFill="1" applyBorder="1" applyAlignment="1" applyProtection="1">
      <alignment horizontal="right" vertical="center"/>
    </xf>
    <xf numFmtId="4" fontId="12" fillId="29" borderId="14" xfId="0" applyNumberFormat="1" applyFont="1" applyFill="1" applyBorder="1" applyAlignment="1" applyProtection="1">
      <alignment vertical="center"/>
    </xf>
    <xf numFmtId="4" fontId="11" fillId="29" borderId="14" xfId="0" applyNumberFormat="1" applyFont="1" applyFill="1" applyBorder="1" applyAlignment="1" applyProtection="1">
      <alignment vertical="center"/>
    </xf>
    <xf numFmtId="1" fontId="9" fillId="0" borderId="14" xfId="0" applyNumberFormat="1" applyFont="1" applyBorder="1" applyAlignment="1">
      <alignment horizontal="center" vertical="center"/>
    </xf>
    <xf numFmtId="4" fontId="10" fillId="0" borderId="14" xfId="0" applyNumberFormat="1" applyFont="1" applyFill="1" applyBorder="1" applyAlignment="1" applyProtection="1">
      <alignment horizontal="right" vertical="center"/>
    </xf>
    <xf numFmtId="4" fontId="10" fillId="29" borderId="14" xfId="0" applyNumberFormat="1" applyFont="1" applyFill="1" applyBorder="1" applyAlignment="1" applyProtection="1">
      <alignment vertical="center"/>
    </xf>
    <xf numFmtId="4" fontId="10" fillId="29" borderId="14" xfId="0" applyNumberFormat="1" applyFont="1" applyFill="1" applyBorder="1" applyAlignment="1" applyProtection="1">
      <alignment horizontal="right" vertical="center"/>
    </xf>
    <xf numFmtId="4" fontId="9" fillId="29" borderId="14" xfId="0" applyNumberFormat="1" applyFont="1" applyFill="1" applyBorder="1" applyAlignment="1" applyProtection="1">
      <alignment vertical="center"/>
    </xf>
    <xf numFmtId="2" fontId="9" fillId="0" borderId="14" xfId="0" applyNumberFormat="1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/>
    </xf>
    <xf numFmtId="1" fontId="12" fillId="28" borderId="14" xfId="0" applyNumberFormat="1" applyFont="1" applyFill="1" applyBorder="1" applyAlignment="1">
      <alignment horizontal="center" vertical="center" wrapText="1"/>
    </xf>
    <xf numFmtId="2" fontId="11" fillId="28" borderId="14" xfId="0" applyNumberFormat="1" applyFont="1" applyFill="1" applyBorder="1" applyAlignment="1" applyProtection="1">
      <alignment vertical="center" wrapText="1"/>
    </xf>
    <xf numFmtId="4" fontId="11" fillId="28" borderId="14" xfId="0" applyNumberFormat="1" applyFont="1" applyFill="1" applyBorder="1" applyAlignment="1" applyProtection="1">
      <alignment vertical="center"/>
    </xf>
    <xf numFmtId="4" fontId="12" fillId="28" borderId="14" xfId="0" applyNumberFormat="1" applyFont="1" applyFill="1" applyBorder="1" applyAlignment="1" applyProtection="1">
      <alignment vertical="center"/>
    </xf>
    <xf numFmtId="4" fontId="12" fillId="28" borderId="14" xfId="0" applyNumberFormat="1" applyFont="1" applyFill="1" applyBorder="1" applyAlignment="1" applyProtection="1">
      <alignment horizontal="right" vertical="center"/>
    </xf>
    <xf numFmtId="1" fontId="10" fillId="0" borderId="14" xfId="0" applyNumberFormat="1" applyFont="1" applyFill="1" applyBorder="1" applyAlignment="1">
      <alignment horizontal="center" vertical="center"/>
    </xf>
    <xf numFmtId="1" fontId="12" fillId="28" borderId="14" xfId="0" applyNumberFormat="1" applyFont="1" applyFill="1" applyBorder="1" applyAlignment="1">
      <alignment horizontal="center" vertical="center"/>
    </xf>
    <xf numFmtId="2" fontId="11" fillId="28" borderId="14" xfId="0" applyNumberFormat="1" applyFont="1" applyFill="1" applyBorder="1" applyAlignment="1">
      <alignment vertical="center" wrapText="1"/>
    </xf>
    <xf numFmtId="2" fontId="10" fillId="0" borderId="14" xfId="0" applyNumberFormat="1" applyFont="1" applyFill="1" applyBorder="1" applyAlignment="1">
      <alignment vertical="center" wrapText="1"/>
    </xf>
    <xf numFmtId="4" fontId="10" fillId="29" borderId="14" xfId="180" applyNumberFormat="1" applyFont="1" applyFill="1" applyBorder="1" applyAlignment="1">
      <alignment vertical="center" wrapText="1"/>
    </xf>
    <xf numFmtId="2" fontId="10" fillId="0" borderId="14" xfId="0" applyNumberFormat="1" applyFont="1" applyBorder="1" applyAlignment="1">
      <alignment vertical="center" wrapText="1"/>
    </xf>
    <xf numFmtId="1" fontId="10" fillId="0" borderId="14" xfId="0" applyNumberFormat="1" applyFont="1" applyBorder="1" applyAlignment="1">
      <alignment horizontal="center" vertical="center"/>
    </xf>
    <xf numFmtId="2" fontId="12" fillId="28" borderId="14" xfId="0" applyNumberFormat="1" applyFont="1" applyFill="1" applyBorder="1" applyAlignment="1" applyProtection="1">
      <alignment vertical="center" wrapText="1"/>
      <protection hidden="1"/>
    </xf>
    <xf numFmtId="2" fontId="12" fillId="0" borderId="14" xfId="0" applyNumberFormat="1" applyFont="1" applyFill="1" applyBorder="1" applyAlignment="1" applyProtection="1">
      <alignment vertical="center" wrapText="1"/>
      <protection hidden="1"/>
    </xf>
    <xf numFmtId="4" fontId="12" fillId="0" borderId="14" xfId="0" applyNumberFormat="1" applyFont="1" applyFill="1" applyBorder="1" applyAlignment="1">
      <alignment horizontal="right" vertical="center"/>
    </xf>
    <xf numFmtId="1" fontId="10" fillId="0" borderId="14" xfId="0" applyNumberFormat="1" applyFont="1" applyFill="1" applyBorder="1" applyAlignment="1">
      <alignment horizontal="center" vertical="center" wrapText="1"/>
    </xf>
    <xf numFmtId="2" fontId="10" fillId="0" borderId="14" xfId="0" applyNumberFormat="1" applyFont="1" applyFill="1" applyBorder="1" applyAlignment="1" applyProtection="1">
      <alignment vertical="center" wrapText="1"/>
      <protection hidden="1"/>
    </xf>
    <xf numFmtId="4" fontId="12" fillId="0" borderId="14" xfId="0" applyNumberFormat="1" applyFont="1" applyFill="1" applyBorder="1" applyAlignment="1" applyProtection="1">
      <alignment horizontal="right" vertical="center" wrapText="1"/>
      <protection hidden="1"/>
    </xf>
    <xf numFmtId="1" fontId="12" fillId="0" borderId="14" xfId="0" applyNumberFormat="1" applyFont="1" applyFill="1" applyBorder="1" applyAlignment="1" applyProtection="1">
      <alignment horizontal="center" vertical="center"/>
      <protection hidden="1"/>
    </xf>
    <xf numFmtId="1" fontId="10" fillId="0" borderId="14" xfId="0" applyNumberFormat="1" applyFont="1" applyFill="1" applyBorder="1" applyAlignment="1" applyProtection="1">
      <alignment horizontal="center" vertical="center"/>
      <protection hidden="1"/>
    </xf>
    <xf numFmtId="1" fontId="11" fillId="28" borderId="14" xfId="0" applyNumberFormat="1" applyFont="1" applyFill="1" applyBorder="1" applyAlignment="1" applyProtection="1">
      <alignment horizontal="center" vertical="center"/>
    </xf>
    <xf numFmtId="2" fontId="10" fillId="0" borderId="14" xfId="179" applyNumberFormat="1" applyFont="1" applyFill="1" applyBorder="1" applyAlignment="1">
      <alignment horizontal="left" vertical="center" wrapText="1"/>
    </xf>
    <xf numFmtId="4" fontId="10" fillId="3" borderId="14" xfId="0" applyNumberFormat="1" applyFont="1" applyFill="1" applyBorder="1" applyAlignment="1">
      <alignment horizontal="right" vertical="center" wrapText="1"/>
    </xf>
    <xf numFmtId="2" fontId="12" fillId="28" borderId="14" xfId="0" applyNumberFormat="1" applyFont="1" applyFill="1" applyBorder="1" applyAlignment="1">
      <alignment vertical="center" wrapText="1"/>
    </xf>
    <xf numFmtId="2" fontId="12" fillId="28" borderId="14" xfId="178" applyNumberFormat="1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2" fontId="0" fillId="0" borderId="0" xfId="0" applyNumberFormat="1" applyFill="1" applyBorder="1" applyAlignment="1" applyProtection="1"/>
    <xf numFmtId="39" fontId="7" fillId="3" borderId="0" xfId="0" applyNumberFormat="1" applyFont="1" applyFill="1" applyBorder="1" applyAlignment="1">
      <alignment horizontal="right" vertical="center" wrapText="1"/>
    </xf>
    <xf numFmtId="0" fontId="13" fillId="0" borderId="0" xfId="172" applyFont="1" applyBorder="1"/>
    <xf numFmtId="0" fontId="9" fillId="3" borderId="14" xfId="0" applyFont="1" applyFill="1" applyBorder="1" applyAlignment="1">
      <alignment horizontal="center" vertical="center" wrapText="1"/>
    </xf>
    <xf numFmtId="0" fontId="10" fillId="0" borderId="14" xfId="173" applyFont="1" applyBorder="1" applyAlignment="1">
      <alignment horizontal="center" vertical="center"/>
    </xf>
    <xf numFmtId="0" fontId="10" fillId="0" borderId="14" xfId="173" applyFont="1" applyBorder="1" applyAlignment="1">
      <alignment vertical="center" wrapText="1"/>
    </xf>
    <xf numFmtId="0" fontId="12" fillId="0" borderId="14" xfId="173" applyFont="1" applyBorder="1" applyAlignment="1">
      <alignment vertical="center" wrapText="1"/>
    </xf>
    <xf numFmtId="49" fontId="10" fillId="0" borderId="14" xfId="173" applyNumberFormat="1" applyFont="1" applyBorder="1" applyAlignment="1">
      <alignment horizontal="center" vertical="center"/>
    </xf>
    <xf numFmtId="4" fontId="53" fillId="0" borderId="0" xfId="173" applyNumberFormat="1" applyBorder="1" applyAlignment="1">
      <alignment vertical="center"/>
    </xf>
    <xf numFmtId="0" fontId="9" fillId="3" borderId="16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4" fontId="12" fillId="28" borderId="14" xfId="174" applyNumberFormat="1" applyFont="1" applyFill="1" applyBorder="1" applyAlignment="1" applyProtection="1">
      <alignment horizontal="right" vertical="center" wrapText="1"/>
    </xf>
    <xf numFmtId="39" fontId="56" fillId="3" borderId="0" xfId="0" applyNumberFormat="1" applyFont="1" applyFill="1" applyBorder="1" applyAlignment="1">
      <alignment horizontal="right" vertical="center" wrapText="1"/>
    </xf>
    <xf numFmtId="176" fontId="11" fillId="28" borderId="14" xfId="0" applyNumberFormat="1" applyFont="1" applyFill="1" applyBorder="1" applyAlignment="1">
      <alignment horizontal="right" vertical="center"/>
    </xf>
    <xf numFmtId="176" fontId="11" fillId="0" borderId="14" xfId="0" applyNumberFormat="1" applyFont="1" applyFill="1" applyBorder="1" applyAlignment="1">
      <alignment horizontal="right" vertical="center"/>
    </xf>
    <xf numFmtId="176" fontId="9" fillId="0" borderId="14" xfId="0" applyNumberFormat="1" applyFont="1" applyFill="1" applyBorder="1" applyAlignment="1">
      <alignment horizontal="right" vertical="center"/>
    </xf>
    <xf numFmtId="176" fontId="11" fillId="0" borderId="14" xfId="0" applyNumberFormat="1" applyFont="1" applyFill="1" applyBorder="1" applyAlignment="1" applyProtection="1">
      <alignment vertical="center"/>
    </xf>
    <xf numFmtId="0" fontId="10" fillId="3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49" fontId="12" fillId="0" borderId="14" xfId="0" applyNumberFormat="1" applyFont="1" applyBorder="1" applyAlignment="1">
      <alignment horizontal="center" vertical="center" wrapText="1"/>
    </xf>
    <xf numFmtId="176" fontId="10" fillId="0" borderId="14" xfId="155" applyNumberFormat="1" applyFont="1" applyBorder="1" applyAlignment="1">
      <alignment horizontal="left" vertical="center" wrapText="1"/>
    </xf>
    <xf numFmtId="176" fontId="10" fillId="0" borderId="14" xfId="0" applyNumberFormat="1" applyFont="1" applyBorder="1" applyAlignment="1">
      <alignment vertical="center"/>
    </xf>
    <xf numFmtId="3" fontId="10" fillId="0" borderId="14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left" vertical="center" wrapText="1"/>
    </xf>
    <xf numFmtId="3" fontId="10" fillId="0" borderId="14" xfId="0" applyNumberFormat="1" applyFont="1" applyBorder="1" applyAlignment="1">
      <alignment vertical="center" wrapText="1"/>
    </xf>
    <xf numFmtId="0" fontId="10" fillId="0" borderId="14" xfId="155" applyFont="1" applyBorder="1" applyAlignment="1">
      <alignment horizontal="left" vertical="center" wrapText="1"/>
    </xf>
    <xf numFmtId="0" fontId="47" fillId="0" borderId="0" xfId="0" applyFont="1"/>
    <xf numFmtId="176" fontId="10" fillId="0" borderId="14" xfId="155" applyNumberFormat="1" applyFont="1" applyBorder="1" applyAlignment="1">
      <alignment vertical="center" wrapText="1"/>
    </xf>
    <xf numFmtId="176" fontId="10" fillId="0" borderId="14" xfId="156" applyNumberFormat="1" applyFont="1" applyBorder="1" applyAlignment="1">
      <alignment horizontal="left" vertical="center" wrapText="1"/>
    </xf>
    <xf numFmtId="49" fontId="12" fillId="29" borderId="14" xfId="0" applyNumberFormat="1" applyFont="1" applyFill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4" fontId="10" fillId="0" borderId="14" xfId="137" applyNumberFormat="1" applyFont="1" applyBorder="1" applyAlignment="1">
      <alignment vertical="center" wrapText="1"/>
    </xf>
    <xf numFmtId="4" fontId="10" fillId="0" borderId="14" xfId="178" applyNumberFormat="1" applyFont="1" applyBorder="1"/>
    <xf numFmtId="4" fontId="10" fillId="0" borderId="14" xfId="0" applyNumberFormat="1" applyFont="1" applyBorder="1" applyAlignment="1">
      <alignment horizontal="right" vertical="center"/>
    </xf>
    <xf numFmtId="4" fontId="12" fillId="0" borderId="14" xfId="0" applyNumberFormat="1" applyFont="1" applyBorder="1" applyAlignment="1">
      <alignment horizontal="right" vertical="center"/>
    </xf>
    <xf numFmtId="4" fontId="10" fillId="0" borderId="14" xfId="138" applyNumberFormat="1" applyFont="1" applyBorder="1" applyAlignment="1">
      <alignment vertical="center"/>
    </xf>
    <xf numFmtId="4" fontId="12" fillId="3" borderId="14" xfId="0" applyNumberFormat="1" applyFont="1" applyFill="1" applyBorder="1" applyAlignment="1">
      <alignment horizontal="right" vertical="center" wrapText="1"/>
    </xf>
    <xf numFmtId="0" fontId="10" fillId="0" borderId="14" xfId="139" applyFont="1" applyBorder="1" applyAlignment="1">
      <alignment vertical="center" wrapText="1"/>
    </xf>
    <xf numFmtId="0" fontId="10" fillId="0" borderId="14" xfId="139" applyFont="1" applyBorder="1" applyAlignment="1">
      <alignment horizontal="left" vertical="center" wrapText="1"/>
    </xf>
    <xf numFmtId="0" fontId="10" fillId="0" borderId="14" xfId="138" applyFont="1" applyBorder="1" applyAlignment="1">
      <alignment vertical="center" wrapText="1"/>
    </xf>
    <xf numFmtId="0" fontId="12" fillId="0" borderId="14" xfId="138" applyFont="1" applyBorder="1" applyAlignment="1">
      <alignment vertical="center" wrapText="1"/>
    </xf>
    <xf numFmtId="0" fontId="50" fillId="0" borderId="0" xfId="0" applyFont="1"/>
    <xf numFmtId="4" fontId="11" fillId="0" borderId="0" xfId="0" applyNumberFormat="1" applyFont="1" applyBorder="1" applyAlignment="1">
      <alignment horizontal="right" vertical="center"/>
    </xf>
    <xf numFmtId="39" fontId="66" fillId="30" borderId="22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0" fillId="0" borderId="0" xfId="0" applyAlignment="1">
      <alignment wrapText="1"/>
    </xf>
    <xf numFmtId="0" fontId="0" fillId="0" borderId="0" xfId="0"/>
    <xf numFmtId="4" fontId="0" fillId="0" borderId="0" xfId="0" applyNumberFormat="1"/>
    <xf numFmtId="0" fontId="59" fillId="0" borderId="0" xfId="0" applyFont="1"/>
    <xf numFmtId="49" fontId="12" fillId="0" borderId="17" xfId="0" applyNumberFormat="1" applyFont="1" applyBorder="1" applyAlignment="1">
      <alignment horizontal="center" vertical="center" wrapText="1"/>
    </xf>
    <xf numFmtId="0" fontId="10" fillId="0" borderId="14" xfId="137" applyFont="1" applyBorder="1" applyAlignment="1">
      <alignment vertical="center" wrapText="1"/>
    </xf>
    <xf numFmtId="4" fontId="10" fillId="0" borderId="14" xfId="137" applyNumberFormat="1" applyFont="1" applyBorder="1" applyAlignment="1">
      <alignment vertical="center"/>
    </xf>
    <xf numFmtId="2" fontId="9" fillId="0" borderId="14" xfId="0" applyNumberFormat="1" applyFont="1" applyBorder="1" applyAlignment="1">
      <alignment horizontal="right" vertical="center"/>
    </xf>
    <xf numFmtId="2" fontId="9" fillId="0" borderId="14" xfId="0" applyNumberFormat="1" applyFont="1" applyBorder="1" applyAlignment="1">
      <alignment vertical="center"/>
    </xf>
    <xf numFmtId="49" fontId="12" fillId="0" borderId="14" xfId="175" applyNumberFormat="1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right" vertical="center"/>
    </xf>
    <xf numFmtId="176" fontId="12" fillId="0" borderId="14" xfId="0" applyNumberFormat="1" applyFont="1" applyBorder="1" applyAlignment="1">
      <alignment vertical="center"/>
    </xf>
    <xf numFmtId="176" fontId="10" fillId="0" borderId="14" xfId="0" applyNumberFormat="1" applyFont="1" applyBorder="1" applyAlignment="1">
      <alignment horizontal="right" vertical="center"/>
    </xf>
    <xf numFmtId="4" fontId="10" fillId="0" borderId="14" xfId="175" applyNumberFormat="1" applyFont="1" applyFill="1" applyBorder="1" applyAlignment="1" applyProtection="1">
      <alignment vertical="center"/>
    </xf>
    <xf numFmtId="49" fontId="10" fillId="0" borderId="14" xfId="175" applyNumberFormat="1" applyFont="1" applyBorder="1" applyAlignment="1">
      <alignment horizontal="center" vertical="center"/>
    </xf>
    <xf numFmtId="0" fontId="10" fillId="0" borderId="14" xfId="175" applyFont="1" applyBorder="1" applyAlignment="1">
      <alignment vertical="center" wrapText="1"/>
    </xf>
    <xf numFmtId="4" fontId="10" fillId="0" borderId="14" xfId="138" applyNumberFormat="1" applyFont="1" applyBorder="1" applyAlignment="1">
      <alignment vertical="center" wrapText="1"/>
    </xf>
    <xf numFmtId="0" fontId="10" fillId="0" borderId="14" xfId="0" applyNumberFormat="1" applyFont="1" applyFill="1" applyBorder="1" applyAlignment="1" applyProtection="1">
      <alignment vertical="center" wrapText="1"/>
    </xf>
    <xf numFmtId="49" fontId="12" fillId="0" borderId="14" xfId="173" applyNumberFormat="1" applyFont="1" applyBorder="1" applyAlignment="1">
      <alignment horizontal="center" vertical="center"/>
    </xf>
    <xf numFmtId="4" fontId="12" fillId="0" borderId="14" xfId="173" applyNumberFormat="1" applyFont="1" applyBorder="1" applyAlignment="1">
      <alignment vertical="center"/>
    </xf>
    <xf numFmtId="0" fontId="12" fillId="0" borderId="14" xfId="173" applyFont="1" applyBorder="1" applyAlignment="1">
      <alignment horizontal="center" vertical="center"/>
    </xf>
    <xf numFmtId="4" fontId="12" fillId="0" borderId="14" xfId="0" quotePrefix="1" applyNumberFormat="1" applyFont="1" applyBorder="1" applyAlignment="1">
      <alignment vertical="center" wrapText="1"/>
    </xf>
    <xf numFmtId="0" fontId="10" fillId="0" borderId="14" xfId="0" quotePrefix="1" applyFont="1" applyBorder="1" applyAlignment="1">
      <alignment horizontal="center" vertical="center" wrapText="1"/>
    </xf>
    <xf numFmtId="2" fontId="10" fillId="0" borderId="14" xfId="0" quotePrefix="1" applyNumberFormat="1" applyFont="1" applyBorder="1" applyAlignment="1">
      <alignment vertical="center" wrapText="1"/>
    </xf>
    <xf numFmtId="0" fontId="10" fillId="0" borderId="14" xfId="175" applyFont="1" applyBorder="1" applyAlignment="1">
      <alignment horizontal="left" vertical="center" wrapText="1"/>
    </xf>
    <xf numFmtId="0" fontId="10" fillId="0" borderId="14" xfId="0" applyNumberFormat="1" applyFont="1" applyFill="1" applyBorder="1" applyAlignment="1" applyProtection="1">
      <alignment vertical="center"/>
    </xf>
    <xf numFmtId="4" fontId="12" fillId="0" borderId="14" xfId="175" applyNumberFormat="1" applyFont="1" applyFill="1" applyBorder="1" applyAlignment="1">
      <alignment horizontal="right" vertical="center"/>
    </xf>
    <xf numFmtId="4" fontId="10" fillId="0" borderId="14" xfId="175" applyNumberFormat="1" applyFont="1" applyFill="1" applyBorder="1" applyAlignment="1">
      <alignment horizontal="right" vertical="center"/>
    </xf>
    <xf numFmtId="4" fontId="10" fillId="0" borderId="14" xfId="175" applyNumberFormat="1" applyFont="1" applyBorder="1" applyAlignment="1">
      <alignment horizontal="right" vertical="center"/>
    </xf>
    <xf numFmtId="4" fontId="10" fillId="0" borderId="14" xfId="137" applyNumberFormat="1" applyFont="1" applyBorder="1" applyAlignment="1">
      <alignment horizontal="center" vertical="center"/>
    </xf>
    <xf numFmtId="4" fontId="12" fillId="0" borderId="14" xfId="137" applyNumberFormat="1" applyFont="1" applyBorder="1" applyAlignment="1">
      <alignment vertical="center" wrapText="1"/>
    </xf>
    <xf numFmtId="4" fontId="12" fillId="0" borderId="14" xfId="138" applyNumberFormat="1" applyFont="1" applyBorder="1" applyAlignment="1">
      <alignment vertical="center"/>
    </xf>
    <xf numFmtId="49" fontId="12" fillId="0" borderId="14" xfId="175" applyNumberFormat="1" applyFont="1" applyFill="1" applyBorder="1" applyAlignment="1" applyProtection="1">
      <alignment horizontal="center" vertical="center"/>
    </xf>
    <xf numFmtId="0" fontId="12" fillId="0" borderId="14" xfId="175" applyFont="1" applyBorder="1" applyAlignment="1">
      <alignment vertical="center" wrapText="1"/>
    </xf>
    <xf numFmtId="39" fontId="9" fillId="3" borderId="0" xfId="0" applyNumberFormat="1" applyFont="1" applyFill="1" applyBorder="1" applyAlignment="1">
      <alignment horizontal="right" vertical="center" wrapText="1"/>
    </xf>
    <xf numFmtId="4" fontId="10" fillId="0" borderId="14" xfId="141" applyNumberFormat="1" applyFont="1" applyBorder="1" applyAlignment="1">
      <alignment vertical="center"/>
    </xf>
    <xf numFmtId="4" fontId="12" fillId="0" borderId="14" xfId="141" applyNumberFormat="1" applyFont="1" applyBorder="1" applyAlignment="1">
      <alignment vertical="center"/>
    </xf>
    <xf numFmtId="0" fontId="10" fillId="0" borderId="14" xfId="141" applyFont="1" applyBorder="1" applyAlignment="1">
      <alignment vertical="center" wrapText="1"/>
    </xf>
    <xf numFmtId="4" fontId="67" fillId="0" borderId="14" xfId="0" applyNumberFormat="1" applyFont="1" applyFill="1" applyBorder="1" applyAlignment="1" applyProtection="1">
      <alignment vertical="center"/>
    </xf>
    <xf numFmtId="2" fontId="11" fillId="0" borderId="14" xfId="0" applyNumberFormat="1" applyFont="1" applyBorder="1" applyAlignment="1">
      <alignment horizontal="left" vertical="center" wrapText="1"/>
    </xf>
    <xf numFmtId="176" fontId="12" fillId="0" borderId="14" xfId="0" applyNumberFormat="1" applyFont="1" applyFill="1" applyBorder="1" applyAlignment="1">
      <alignment horizontal="right" vertical="center"/>
    </xf>
    <xf numFmtId="49" fontId="10" fillId="0" borderId="14" xfId="137" applyNumberFormat="1" applyFont="1" applyBorder="1" applyAlignment="1">
      <alignment horizontal="center" vertical="center"/>
    </xf>
    <xf numFmtId="187" fontId="14" fillId="0" borderId="0" xfId="178" applyNumberFormat="1" applyFont="1"/>
    <xf numFmtId="4" fontId="68" fillId="0" borderId="0" xfId="176" applyNumberFormat="1" applyFont="1" applyFill="1" applyBorder="1" applyAlignment="1" applyProtection="1"/>
    <xf numFmtId="4" fontId="68" fillId="0" borderId="0" xfId="175" applyNumberFormat="1" applyFont="1" applyFill="1" applyBorder="1" applyAlignment="1" applyProtection="1"/>
    <xf numFmtId="176" fontId="67" fillId="0" borderId="14" xfId="179" applyNumberFormat="1" applyFont="1" applyBorder="1" applyAlignment="1">
      <alignment vertical="center"/>
    </xf>
    <xf numFmtId="0" fontId="60" fillId="29" borderId="0" xfId="0" applyFont="1" applyFill="1"/>
    <xf numFmtId="49" fontId="50" fillId="29" borderId="14" xfId="0" applyNumberFormat="1" applyFont="1" applyFill="1" applyBorder="1" applyAlignment="1">
      <alignment horizontal="center" vertical="center"/>
    </xf>
    <xf numFmtId="0" fontId="50" fillId="29" borderId="14" xfId="0" applyFont="1" applyFill="1" applyBorder="1" applyAlignment="1">
      <alignment horizontal="left" vertical="center" wrapText="1"/>
    </xf>
    <xf numFmtId="0" fontId="12" fillId="31" borderId="14" xfId="92" applyFont="1" applyFill="1" applyBorder="1" applyAlignment="1">
      <alignment horizontal="left" vertical="center" wrapText="1"/>
    </xf>
    <xf numFmtId="4" fontId="50" fillId="31" borderId="14" xfId="0" applyNumberFormat="1" applyFont="1" applyFill="1" applyBorder="1" applyAlignment="1">
      <alignment horizontal="right" vertical="center" wrapText="1"/>
    </xf>
    <xf numFmtId="4" fontId="50" fillId="31" borderId="14" xfId="155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horizontal="left" vertical="center" wrapText="1"/>
    </xf>
    <xf numFmtId="4" fontId="60" fillId="29" borderId="14" xfId="0" applyNumberFormat="1" applyFont="1" applyFill="1" applyBorder="1" applyAlignment="1">
      <alignment horizontal="right" vertical="center" wrapText="1"/>
    </xf>
    <xf numFmtId="4" fontId="60" fillId="29" borderId="14" xfId="155" applyNumberFormat="1" applyFont="1" applyFill="1" applyBorder="1" applyAlignment="1">
      <alignment horizontal="right" vertical="center"/>
    </xf>
    <xf numFmtId="0" fontId="11" fillId="31" borderId="14" xfId="0" applyFont="1" applyFill="1" applyBorder="1" applyAlignment="1">
      <alignment horizontal="center" vertical="center"/>
    </xf>
    <xf numFmtId="0" fontId="11" fillId="31" borderId="14" xfId="0" applyFont="1" applyFill="1" applyBorder="1" applyAlignment="1">
      <alignment horizontal="left" vertical="center" wrapText="1"/>
    </xf>
    <xf numFmtId="49" fontId="47" fillId="0" borderId="0" xfId="0" applyNumberFormat="1" applyFont="1" applyAlignment="1">
      <alignment horizontal="center"/>
    </xf>
    <xf numFmtId="0" fontId="14" fillId="0" borderId="0" xfId="0" applyFont="1" applyAlignment="1">
      <alignment horizontal="left" wrapText="1"/>
    </xf>
    <xf numFmtId="4" fontId="6" fillId="0" borderId="0" xfId="175" applyNumberFormat="1" applyFont="1" applyFill="1" applyBorder="1" applyAlignment="1" applyProtection="1"/>
    <xf numFmtId="0" fontId="14" fillId="29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49" fontId="12" fillId="32" borderId="14" xfId="0" applyNumberFormat="1" applyFont="1" applyFill="1" applyBorder="1" applyAlignment="1">
      <alignment horizontal="center" vertical="center"/>
    </xf>
    <xf numFmtId="0" fontId="12" fillId="32" borderId="14" xfId="0" applyFont="1" applyFill="1" applyBorder="1" applyAlignment="1">
      <alignment horizontal="center" vertical="center" wrapText="1"/>
    </xf>
    <xf numFmtId="176" fontId="12" fillId="32" borderId="14" xfId="0" applyNumberFormat="1" applyFont="1" applyFill="1" applyBorder="1" applyAlignment="1">
      <alignment vertical="center" wrapText="1"/>
    </xf>
    <xf numFmtId="49" fontId="12" fillId="32" borderId="14" xfId="0" applyNumberFormat="1" applyFont="1" applyFill="1" applyBorder="1" applyAlignment="1">
      <alignment horizontal="center" vertical="center" wrapText="1"/>
    </xf>
    <xf numFmtId="3" fontId="12" fillId="32" borderId="14" xfId="0" applyNumberFormat="1" applyFont="1" applyFill="1" applyBorder="1" applyAlignment="1">
      <alignment horizontal="center" vertical="center" wrapText="1"/>
    </xf>
    <xf numFmtId="2" fontId="12" fillId="32" borderId="14" xfId="0" applyNumberFormat="1" applyFont="1" applyFill="1" applyBorder="1" applyAlignment="1">
      <alignment horizontal="center" vertical="center" wrapText="1"/>
    </xf>
    <xf numFmtId="0" fontId="12" fillId="32" borderId="14" xfId="0" applyFont="1" applyFill="1" applyBorder="1" applyAlignment="1">
      <alignment horizontal="center" vertical="center"/>
    </xf>
    <xf numFmtId="176" fontId="12" fillId="32" borderId="14" xfId="0" applyNumberFormat="1" applyFont="1" applyFill="1" applyBorder="1" applyAlignment="1">
      <alignment vertical="center"/>
    </xf>
    <xf numFmtId="176" fontId="12" fillId="32" borderId="14" xfId="155" applyNumberFormat="1" applyFont="1" applyFill="1" applyBorder="1" applyAlignment="1">
      <alignment horizontal="left" vertical="center" wrapText="1"/>
    </xf>
    <xf numFmtId="0" fontId="10" fillId="32" borderId="14" xfId="0" applyFont="1" applyFill="1" applyBorder="1" applyAlignment="1">
      <alignment horizontal="center" vertical="center"/>
    </xf>
    <xf numFmtId="0" fontId="12" fillId="32" borderId="14" xfId="0" applyFont="1" applyFill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4" fontId="11" fillId="3" borderId="14" xfId="0" applyNumberFormat="1" applyFont="1" applyFill="1" applyBorder="1" applyAlignment="1">
      <alignment horizontal="right" vertical="center" wrapText="1"/>
    </xf>
    <xf numFmtId="49" fontId="44" fillId="33" borderId="14" xfId="0" applyNumberFormat="1" applyFont="1" applyFill="1" applyBorder="1" applyAlignment="1">
      <alignment horizontal="center" vertical="center" wrapText="1"/>
    </xf>
    <xf numFmtId="0" fontId="44" fillId="33" borderId="14" xfId="0" applyFont="1" applyFill="1" applyBorder="1" applyAlignment="1">
      <alignment horizontal="center" vertical="center" wrapText="1"/>
    </xf>
    <xf numFmtId="49" fontId="50" fillId="31" borderId="14" xfId="0" applyNumberFormat="1" applyFont="1" applyFill="1" applyBorder="1" applyAlignment="1">
      <alignment horizontal="center" vertical="center"/>
    </xf>
    <xf numFmtId="0" fontId="61" fillId="29" borderId="14" xfId="0" applyFont="1" applyFill="1" applyBorder="1" applyAlignment="1">
      <alignment horizontal="center" vertical="center"/>
    </xf>
    <xf numFmtId="4" fontId="60" fillId="34" borderId="14" xfId="0" applyNumberFormat="1" applyFont="1" applyFill="1" applyBorder="1" applyAlignment="1">
      <alignment horizontal="right" vertical="center" wrapText="1"/>
    </xf>
    <xf numFmtId="39" fontId="10" fillId="30" borderId="14" xfId="0" applyNumberFormat="1" applyFont="1" applyFill="1" applyBorder="1" applyAlignment="1">
      <alignment horizontal="right" vertical="center" wrapText="1"/>
    </xf>
    <xf numFmtId="4" fontId="4" fillId="0" borderId="0" xfId="175" applyNumberFormat="1" applyFill="1" applyBorder="1" applyAlignment="1" applyProtection="1"/>
    <xf numFmtId="176" fontId="10" fillId="29" borderId="14" xfId="0" applyNumberFormat="1" applyFont="1" applyFill="1" applyBorder="1" applyAlignment="1">
      <alignment vertical="center" wrapText="1"/>
    </xf>
    <xf numFmtId="3" fontId="10" fillId="0" borderId="14" xfId="0" quotePrefix="1" applyNumberFormat="1" applyFont="1" applyBorder="1" applyAlignment="1">
      <alignment horizontal="left" vertical="center" wrapText="1"/>
    </xf>
    <xf numFmtId="0" fontId="55" fillId="33" borderId="14" xfId="0" applyFont="1" applyFill="1" applyBorder="1" applyAlignment="1">
      <alignment horizontal="center" vertical="center" wrapText="1"/>
    </xf>
    <xf numFmtId="49" fontId="47" fillId="33" borderId="14" xfId="0" applyNumberFormat="1" applyFont="1" applyFill="1" applyBorder="1" applyAlignment="1">
      <alignment horizontal="center" vertical="center" wrapText="1"/>
    </xf>
    <xf numFmtId="4" fontId="50" fillId="29" borderId="14" xfId="0" applyNumberFormat="1" applyFont="1" applyFill="1" applyBorder="1" applyAlignment="1">
      <alignment horizontal="right" vertical="center" wrapText="1"/>
    </xf>
    <xf numFmtId="0" fontId="9" fillId="34" borderId="14" xfId="0" applyFont="1" applyFill="1" applyBorder="1" applyAlignment="1">
      <alignment vertical="center" wrapText="1"/>
    </xf>
    <xf numFmtId="0" fontId="10" fillId="0" borderId="14" xfId="175" applyNumberFormat="1" applyFont="1" applyFill="1" applyBorder="1" applyAlignment="1" applyProtection="1">
      <alignment vertical="center" wrapText="1"/>
    </xf>
    <xf numFmtId="39" fontId="66" fillId="30" borderId="14" xfId="0" applyNumberFormat="1" applyFont="1" applyFill="1" applyBorder="1" applyAlignment="1">
      <alignment horizontal="right" vertical="center" wrapText="1"/>
    </xf>
    <xf numFmtId="4" fontId="67" fillId="0" borderId="14" xfId="141" applyNumberFormat="1" applyFont="1" applyBorder="1" applyAlignment="1">
      <alignment vertical="center"/>
    </xf>
    <xf numFmtId="176" fontId="10" fillId="0" borderId="14" xfId="0" applyNumberFormat="1" applyFont="1" applyFill="1" applyBorder="1" applyAlignment="1">
      <alignment horizontal="right" vertical="center"/>
    </xf>
    <xf numFmtId="176" fontId="12" fillId="0" borderId="14" xfId="0" applyNumberFormat="1" applyFont="1" applyFill="1" applyBorder="1" applyAlignment="1" applyProtection="1">
      <alignment vertical="center"/>
    </xf>
    <xf numFmtId="176" fontId="12" fillId="28" borderId="14" xfId="0" applyNumberFormat="1" applyFont="1" applyFill="1" applyBorder="1" applyAlignment="1">
      <alignment horizontal="right" vertical="center"/>
    </xf>
    <xf numFmtId="4" fontId="10" fillId="0" borderId="14" xfId="173" applyNumberFormat="1" applyFont="1" applyBorder="1" applyAlignment="1">
      <alignment vertical="center"/>
    </xf>
    <xf numFmtId="4" fontId="12" fillId="29" borderId="14" xfId="0" applyNumberFormat="1" applyFont="1" applyFill="1" applyBorder="1" applyAlignment="1" applyProtection="1">
      <alignment horizontal="right" vertical="center"/>
    </xf>
    <xf numFmtId="176" fontId="12" fillId="28" borderId="14" xfId="0" applyNumberFormat="1" applyFont="1" applyFill="1" applyBorder="1" applyAlignment="1" applyProtection="1">
      <alignment vertical="center"/>
    </xf>
    <xf numFmtId="0" fontId="50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55" fillId="0" borderId="14" xfId="0" applyFont="1" applyBorder="1" applyAlignment="1">
      <alignment horizontal="center" vertical="center" wrapText="1"/>
    </xf>
    <xf numFmtId="4" fontId="50" fillId="29" borderId="14" xfId="155" applyNumberFormat="1" applyFont="1" applyFill="1" applyBorder="1" applyAlignment="1">
      <alignment horizontal="right" vertical="center"/>
    </xf>
    <xf numFmtId="4" fontId="50" fillId="34" borderId="0" xfId="155" applyNumberFormat="1" applyFont="1" applyFill="1" applyAlignment="1">
      <alignment horizontal="right" vertical="center"/>
    </xf>
    <xf numFmtId="194" fontId="50" fillId="31" borderId="14" xfId="0" applyNumberFormat="1" applyFont="1" applyFill="1" applyBorder="1" applyAlignment="1">
      <alignment horizontal="right" wrapText="1"/>
    </xf>
    <xf numFmtId="49" fontId="47" fillId="0" borderId="14" xfId="0" applyNumberFormat="1" applyFont="1" applyBorder="1" applyAlignment="1">
      <alignment horizontal="center"/>
    </xf>
    <xf numFmtId="194" fontId="60" fillId="0" borderId="14" xfId="0" applyNumberFormat="1" applyFont="1" applyBorder="1" applyAlignment="1">
      <alignment horizontal="right"/>
    </xf>
    <xf numFmtId="194" fontId="50" fillId="31" borderId="14" xfId="0" applyNumberFormat="1" applyFont="1" applyFill="1" applyBorder="1" applyAlignment="1">
      <alignment horizontal="right" vertical="center"/>
    </xf>
    <xf numFmtId="194" fontId="50" fillId="31" borderId="14" xfId="0" applyNumberFormat="1" applyFont="1" applyFill="1" applyBorder="1" applyAlignment="1">
      <alignment horizontal="right"/>
    </xf>
    <xf numFmtId="0" fontId="10" fillId="0" borderId="14" xfId="92" applyFont="1" applyBorder="1" applyAlignment="1">
      <alignment horizontal="left" vertical="center" wrapText="1"/>
    </xf>
    <xf numFmtId="194" fontId="60" fillId="0" borderId="14" xfId="0" applyNumberFormat="1" applyFont="1" applyBorder="1" applyAlignment="1">
      <alignment horizontal="right" vertical="center"/>
    </xf>
    <xf numFmtId="4" fontId="50" fillId="31" borderId="14" xfId="0" applyNumberFormat="1" applyFont="1" applyFill="1" applyBorder="1"/>
    <xf numFmtId="4" fontId="60" fillId="0" borderId="14" xfId="0" applyNumberFormat="1" applyFont="1" applyBorder="1"/>
    <xf numFmtId="3" fontId="8" fillId="0" borderId="14" xfId="0" applyNumberFormat="1" applyFont="1" applyBorder="1" applyAlignment="1">
      <alignment horizontal="left" vertical="center" wrapText="1"/>
    </xf>
    <xf numFmtId="2" fontId="8" fillId="0" borderId="14" xfId="0" applyNumberFormat="1" applyFont="1" applyBorder="1" applyAlignment="1">
      <alignment horizontal="left" vertical="center" wrapText="1"/>
    </xf>
    <xf numFmtId="3" fontId="44" fillId="32" borderId="14" xfId="0" applyNumberFormat="1" applyFont="1" applyFill="1" applyBorder="1" applyAlignment="1">
      <alignment vertical="center" wrapText="1"/>
    </xf>
    <xf numFmtId="4" fontId="69" fillId="0" borderId="14" xfId="145" applyNumberFormat="1" applyFont="1" applyBorder="1" applyAlignment="1">
      <alignment vertical="center"/>
    </xf>
    <xf numFmtId="0" fontId="69" fillId="0" borderId="14" xfId="145" applyFont="1" applyBorder="1" applyAlignment="1">
      <alignment vertical="center" wrapText="1"/>
    </xf>
    <xf numFmtId="0" fontId="70" fillId="0" borderId="14" xfId="145" applyFont="1" applyBorder="1" applyAlignment="1">
      <alignment vertical="center" wrapText="1"/>
    </xf>
    <xf numFmtId="4" fontId="10" fillId="0" borderId="14" xfId="141" applyNumberFormat="1" applyFont="1" applyBorder="1" applyAlignment="1">
      <alignment vertical="center" wrapText="1"/>
    </xf>
    <xf numFmtId="4" fontId="10" fillId="0" borderId="14" xfId="143" applyNumberFormat="1" applyFont="1" applyBorder="1" applyAlignment="1">
      <alignment horizontal="center" vertical="center"/>
    </xf>
    <xf numFmtId="4" fontId="10" fillId="0" borderId="14" xfId="141" applyNumberFormat="1" applyFont="1" applyBorder="1" applyAlignment="1">
      <alignment horizontal="center" vertical="center"/>
    </xf>
    <xf numFmtId="4" fontId="10" fillId="0" borderId="14" xfId="0" applyNumberFormat="1" applyFont="1" applyFill="1" applyBorder="1" applyAlignment="1" applyProtection="1">
      <alignment horizontal="right" vertical="center" wrapText="1"/>
      <protection hidden="1"/>
    </xf>
    <xf numFmtId="1" fontId="9" fillId="0" borderId="14" xfId="0" applyNumberFormat="1" applyFont="1" applyFill="1" applyBorder="1" applyAlignment="1" applyProtection="1">
      <alignment horizontal="center" vertical="center"/>
    </xf>
    <xf numFmtId="2" fontId="10" fillId="0" borderId="14" xfId="179" applyNumberFormat="1" applyFont="1" applyBorder="1" applyAlignment="1">
      <alignment horizontal="left" vertical="center" wrapText="1"/>
    </xf>
    <xf numFmtId="4" fontId="71" fillId="3" borderId="14" xfId="0" applyNumberFormat="1" applyFont="1" applyFill="1" applyBorder="1" applyAlignment="1">
      <alignment horizontal="right" vertical="center" wrapText="1"/>
    </xf>
    <xf numFmtId="4" fontId="10" fillId="0" borderId="0" xfId="178" applyNumberFormat="1" applyFont="1" applyBorder="1"/>
    <xf numFmtId="4" fontId="10" fillId="0" borderId="14" xfId="142" applyNumberFormat="1" applyFont="1" applyBorder="1" applyAlignment="1">
      <alignment vertical="center"/>
    </xf>
    <xf numFmtId="0" fontId="8" fillId="0" borderId="14" xfId="137" applyFont="1" applyBorder="1" applyAlignment="1">
      <alignment vertical="center" wrapText="1"/>
    </xf>
    <xf numFmtId="0" fontId="64" fillId="0" borderId="0" xfId="0" applyNumberFormat="1" applyFont="1" applyFill="1" applyBorder="1" applyAlignment="1" applyProtection="1">
      <alignment horizontal="justify" vertical="center"/>
    </xf>
    <xf numFmtId="2" fontId="11" fillId="28" borderId="14" xfId="0" applyNumberFormat="1" applyFont="1" applyFill="1" applyBorder="1" applyAlignment="1" applyProtection="1">
      <alignment horizontal="center" vertical="center" wrapText="1"/>
    </xf>
    <xf numFmtId="2" fontId="9" fillId="0" borderId="14" xfId="0" applyNumberFormat="1" applyFont="1" applyBorder="1" applyAlignment="1">
      <alignment horizontal="left" vertical="center" wrapText="1"/>
    </xf>
    <xf numFmtId="2" fontId="11" fillId="0" borderId="14" xfId="0" applyNumberFormat="1" applyFont="1" applyBorder="1" applyAlignment="1">
      <alignment vertical="center" wrapText="1"/>
    </xf>
    <xf numFmtId="0" fontId="14" fillId="0" borderId="14" xfId="0" applyFont="1" applyBorder="1" applyAlignment="1">
      <alignment horizontal="left" vertical="center" wrapText="1"/>
    </xf>
    <xf numFmtId="2" fontId="10" fillId="0" borderId="14" xfId="0" applyNumberFormat="1" applyFont="1" applyFill="1" applyBorder="1" applyAlignment="1">
      <alignment horizontal="left" vertical="center" wrapText="1"/>
    </xf>
    <xf numFmtId="2" fontId="10" fillId="0" borderId="14" xfId="0" applyNumberFormat="1" applyFont="1" applyBorder="1" applyAlignment="1">
      <alignment horizontal="left" vertical="center" wrapText="1"/>
    </xf>
    <xf numFmtId="0" fontId="7" fillId="3" borderId="14" xfId="0" applyFont="1" applyFill="1" applyBorder="1" applyAlignment="1">
      <alignment vertical="center" wrapText="1"/>
    </xf>
    <xf numFmtId="2" fontId="9" fillId="0" borderId="14" xfId="175" applyNumberFormat="1" applyFont="1" applyBorder="1" applyAlignment="1">
      <alignment vertical="center" wrapText="1"/>
    </xf>
    <xf numFmtId="39" fontId="72" fillId="30" borderId="14" xfId="0" applyNumberFormat="1" applyFont="1" applyFill="1" applyBorder="1" applyAlignment="1">
      <alignment horizontal="right" vertical="center" wrapText="1"/>
    </xf>
    <xf numFmtId="0" fontId="14" fillId="0" borderId="0" xfId="0" applyFont="1" applyBorder="1"/>
    <xf numFmtId="0" fontId="50" fillId="0" borderId="0" xfId="0" applyFont="1" applyAlignment="1">
      <alignment horizontal="center"/>
    </xf>
    <xf numFmtId="0" fontId="48" fillId="0" borderId="14" xfId="174" applyFont="1" applyBorder="1" applyAlignment="1" applyProtection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48" fillId="0" borderId="14" xfId="196" applyFont="1" applyBorder="1" applyAlignment="1">
      <alignment horizontal="center" vertical="center"/>
    </xf>
    <xf numFmtId="0" fontId="48" fillId="0" borderId="14" xfId="196" applyFont="1" applyBorder="1" applyAlignment="1">
      <alignment horizontal="center" vertical="center" wrapText="1"/>
    </xf>
    <xf numFmtId="0" fontId="55" fillId="0" borderId="14" xfId="171" applyNumberFormat="1" applyFont="1" applyFill="1" applyBorder="1" applyAlignment="1" applyProtection="1">
      <alignment horizontal="center" vertical="center"/>
    </xf>
    <xf numFmtId="0" fontId="12" fillId="0" borderId="0" xfId="196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51" fillId="0" borderId="14" xfId="0" applyNumberFormat="1" applyFont="1" applyFill="1" applyBorder="1" applyAlignment="1" applyProtection="1">
      <alignment horizontal="center" vertical="center" wrapText="1"/>
    </xf>
    <xf numFmtId="0" fontId="51" fillId="0" borderId="14" xfId="0" applyNumberFormat="1" applyFont="1" applyFill="1" applyBorder="1" applyAlignment="1" applyProtection="1">
      <alignment horizontal="center" vertical="center" wrapText="1"/>
    </xf>
    <xf numFmtId="0" fontId="55" fillId="0" borderId="14" xfId="0" applyNumberFormat="1" applyFont="1" applyFill="1" applyBorder="1" applyAlignment="1" applyProtection="1">
      <alignment horizontal="center" vertical="center"/>
    </xf>
    <xf numFmtId="176" fontId="48" fillId="0" borderId="14" xfId="174" applyNumberFormat="1" applyFont="1" applyBorder="1" applyAlignment="1" applyProtection="1">
      <alignment horizontal="center" vertical="center" wrapText="1"/>
    </xf>
    <xf numFmtId="0" fontId="12" fillId="0" borderId="0" xfId="178" applyFont="1" applyAlignment="1">
      <alignment horizontal="center"/>
    </xf>
    <xf numFmtId="49" fontId="51" fillId="0" borderId="14" xfId="179" applyNumberFormat="1" applyFont="1" applyFill="1" applyBorder="1" applyAlignment="1" applyProtection="1">
      <alignment horizontal="center" vertical="center" wrapText="1"/>
    </xf>
    <xf numFmtId="0" fontId="51" fillId="0" borderId="14" xfId="179" applyNumberFormat="1" applyFont="1" applyFill="1" applyBorder="1" applyAlignment="1" applyProtection="1">
      <alignment horizontal="center" vertical="center" wrapText="1"/>
    </xf>
    <xf numFmtId="0" fontId="55" fillId="0" borderId="14" xfId="179" applyNumberFormat="1" applyFont="1" applyFill="1" applyBorder="1" applyAlignment="1" applyProtection="1">
      <alignment horizontal="center" vertical="center"/>
    </xf>
    <xf numFmtId="0" fontId="12" fillId="0" borderId="0" xfId="178" applyFont="1" applyAlignment="1">
      <alignment horizontal="center" vertical="center"/>
    </xf>
    <xf numFmtId="0" fontId="44" fillId="0" borderId="14" xfId="178" applyFont="1" applyBorder="1" applyAlignment="1">
      <alignment horizontal="center"/>
    </xf>
    <xf numFmtId="0" fontId="8" fillId="0" borderId="14" xfId="178" applyFont="1" applyBorder="1" applyAlignment="1">
      <alignment horizontal="center" vertical="center" wrapText="1"/>
    </xf>
    <xf numFmtId="14" fontId="1" fillId="0" borderId="14" xfId="174" applyNumberFormat="1" applyFont="1" applyBorder="1" applyAlignment="1" applyProtection="1">
      <alignment horizontal="center" vertical="center" wrapText="1"/>
    </xf>
    <xf numFmtId="0" fontId="1" fillId="0" borderId="14" xfId="174" applyFont="1" applyBorder="1" applyAlignment="1" applyProtection="1">
      <alignment horizontal="center" vertical="center" wrapText="1"/>
    </xf>
    <xf numFmtId="0" fontId="51" fillId="0" borderId="14" xfId="0" applyFont="1" applyFill="1" applyBorder="1" applyAlignment="1">
      <alignment horizontal="center" vertical="center" wrapText="1"/>
    </xf>
    <xf numFmtId="0" fontId="3" fillId="0" borderId="14" xfId="171" applyNumberFormat="1" applyFont="1" applyFill="1" applyBorder="1" applyAlignment="1" applyProtection="1">
      <alignment horizontal="center" vertical="center"/>
    </xf>
    <xf numFmtId="1" fontId="1" fillId="0" borderId="14" xfId="196" applyNumberFormat="1" applyFont="1" applyBorder="1" applyAlignment="1">
      <alignment horizontal="center" vertical="center"/>
    </xf>
    <xf numFmtId="0" fontId="1" fillId="0" borderId="14" xfId="196" applyFont="1" applyBorder="1" applyAlignment="1">
      <alignment horizontal="center" vertical="center" wrapText="1"/>
    </xf>
    <xf numFmtId="0" fontId="1" fillId="0" borderId="19" xfId="196" applyFont="1" applyBorder="1" applyAlignment="1">
      <alignment horizontal="center" vertical="center" wrapText="1"/>
    </xf>
    <xf numFmtId="4" fontId="0" fillId="0" borderId="18" xfId="0" applyNumberFormat="1" applyFill="1" applyBorder="1" applyAlignment="1" applyProtection="1">
      <alignment horizontal="center"/>
    </xf>
    <xf numFmtId="49" fontId="12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0" borderId="0" xfId="0" applyNumberFormat="1" applyFill="1" applyBorder="1" applyAlignment="1" applyProtection="1"/>
    <xf numFmtId="0" fontId="12" fillId="0" borderId="21" xfId="0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2" fontId="47" fillId="29" borderId="14" xfId="0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top" wrapText="1"/>
    </xf>
  </cellXfs>
  <cellStyles count="206">
    <cellStyle name="”ќђќ‘ћ‚›‰" xfId="1" xr:uid="{A6BAE715-837D-4B38-8DA1-918299D92BE7}"/>
    <cellStyle name="”љ‘ђћ‚ђќќ›‰" xfId="2" xr:uid="{9AC07EB7-CE81-4FDE-BD60-42FF54C08521}"/>
    <cellStyle name="„…ќ…†ќ›‰" xfId="3" xr:uid="{0391D1B6-4531-429F-90A8-F31899A27752}"/>
    <cellStyle name="‡ђѓћ‹ћ‚ћљ1" xfId="4" xr:uid="{2EFEF86C-3CD3-4071-A9F6-7716E35B31CA}"/>
    <cellStyle name="‡ђѓћ‹ћ‚ћљ2" xfId="5" xr:uid="{6A05F11D-C5B2-45A0-8B39-B1854781C021}"/>
    <cellStyle name="’ћѓћ‚›‰" xfId="6" xr:uid="{DB71B0B7-D8CC-412F-A0EB-1E7BF4B2E318}"/>
    <cellStyle name="20% - Акцент1" xfId="7" xr:uid="{AD88F908-379C-4006-B2AA-F1278E180B3D}"/>
    <cellStyle name="20% — акцент1" xfId="8" xr:uid="{86D0D95A-1C05-467C-8DA3-F6676BF4B6FC}"/>
    <cellStyle name="20% - Акцент1 2" xfId="9" xr:uid="{70E99F25-17EC-40E7-BCB9-94B2F5C88C06}"/>
    <cellStyle name="20% - Акцент1_Додаток 1 " xfId="10" xr:uid="{BD768749-7042-41EA-B541-5752D921DAD9}"/>
    <cellStyle name="20% - Акцент2" xfId="11" xr:uid="{6F58181C-71FD-4528-A6FD-099F34E4A3DD}"/>
    <cellStyle name="20% — акцент2" xfId="12" xr:uid="{41269700-0AAD-4B7F-AC70-7590C94C635F}"/>
    <cellStyle name="20% - Акцент2 2" xfId="13" xr:uid="{F135AF5D-44F5-4541-A87F-BED5850E40F8}"/>
    <cellStyle name="20% - Акцент2_Додаток 1 " xfId="14" xr:uid="{A369F7B5-07DA-4A77-8501-D7508AF7AEE8}"/>
    <cellStyle name="20% - Акцент3" xfId="15" xr:uid="{A0B778AD-0CFD-4B42-BCE3-21E7EE9603C4}"/>
    <cellStyle name="20% — акцент3" xfId="16" xr:uid="{18DA1C90-A863-4622-9C01-395465F30E6D}"/>
    <cellStyle name="20% - Акцент3 2" xfId="17" xr:uid="{299F0423-34F9-4169-85BE-7D4D8E8E2AAF}"/>
    <cellStyle name="20% - Акцент3_Додаток 1 " xfId="18" xr:uid="{9A8557FF-8ECE-4EB3-B132-205220530605}"/>
    <cellStyle name="20% - Акцент4" xfId="19" xr:uid="{6A7D5761-3F58-4E00-A59B-CF83288B34BD}"/>
    <cellStyle name="20% — акцент4" xfId="20" xr:uid="{CF055C9E-A09A-4EEE-85AA-9D27488B37B0}"/>
    <cellStyle name="20% - Акцент4 2" xfId="21" xr:uid="{B55ED358-1334-4C79-9096-A4CE0F1ECE35}"/>
    <cellStyle name="20% - Акцент4_Додаток 1 " xfId="22" xr:uid="{F127AE61-9E43-4F95-8623-B5D500731058}"/>
    <cellStyle name="20% - Акцент5" xfId="23" xr:uid="{6C76ADF8-65B8-43D1-9568-C8146723A724}"/>
    <cellStyle name="20% — акцент5" xfId="24" xr:uid="{4254DF51-FCEB-4779-AABB-0DFB8DE8B424}"/>
    <cellStyle name="20% - Акцент5 2" xfId="25" xr:uid="{94FB9A37-D850-4A13-AB55-F3AC67F20387}"/>
    <cellStyle name="20% - Акцент5_Додаток 1 " xfId="26" xr:uid="{E608FE1A-77AC-4331-9484-F1F1C6F8046C}"/>
    <cellStyle name="20% - Акцент6" xfId="27" xr:uid="{B76F769A-72C0-4AD9-83EA-24292A18EBF7}"/>
    <cellStyle name="20% — акцент6" xfId="28" xr:uid="{BFCDDACD-BA25-4B95-BE7B-B4D1BD88FB9F}"/>
    <cellStyle name="20% - Акцент6 2" xfId="29" xr:uid="{4639D516-AB7B-4A54-9B7F-3AB0C3BB1C9F}"/>
    <cellStyle name="20% - Акцент6_Додаток 1 " xfId="30" xr:uid="{A4C9DB77-9E7F-4335-BF11-E975452B10A5}"/>
    <cellStyle name="20% – Акцентування1" xfId="31" xr:uid="{62F0A860-1706-4EAA-9E5F-23A9B58C862D}"/>
    <cellStyle name="20% – Акцентування2" xfId="32" xr:uid="{23C1218E-BC29-449B-9578-EBE5947A3029}"/>
    <cellStyle name="20% – Акцентування3" xfId="33" xr:uid="{94B6509F-E850-4386-BF6A-1E68A2284978}"/>
    <cellStyle name="20% – Акцентування4" xfId="34" xr:uid="{4A88DF9B-9DA5-4319-9199-BE6A48144D90}"/>
    <cellStyle name="20% – Акцентування5" xfId="35" xr:uid="{D07FC351-73B7-4D54-9A21-1D1E59D8B5F3}"/>
    <cellStyle name="20% – Акцентування6" xfId="36" xr:uid="{F34EA578-3CA2-418C-A48A-EA4A8A5BB73A}"/>
    <cellStyle name="40% - Акцент1" xfId="37" xr:uid="{4FA02050-37DC-4CFE-8FA2-159904CF52EE}"/>
    <cellStyle name="40% — акцент1" xfId="38" xr:uid="{F85B24C6-D887-4F73-8D06-C7D2843CE134}"/>
    <cellStyle name="40% - Акцент1 2" xfId="39" xr:uid="{5E98F674-0098-4FD1-88B4-7088079D188A}"/>
    <cellStyle name="40% - Акцент1_Додаток 1 " xfId="40" xr:uid="{C0C5A26A-129D-490A-B47F-274A4FCDB6E2}"/>
    <cellStyle name="40% - Акцент2" xfId="41" xr:uid="{3B8DE5A1-D9AD-4C3C-96B6-F7C6744AECFE}"/>
    <cellStyle name="40% — акцент2" xfId="42" xr:uid="{933BE8E1-38D9-429A-9DDE-0A4129F32C8D}"/>
    <cellStyle name="40% - Акцент2 2" xfId="43" xr:uid="{0F8415C7-9E0E-48C4-B970-20473738302E}"/>
    <cellStyle name="40% - Акцент2_Додаток 1 " xfId="44" xr:uid="{54FA1368-057A-42E0-B6D6-330BEFDA8B42}"/>
    <cellStyle name="40% - Акцент3" xfId="45" xr:uid="{E82707F0-8201-4571-94A9-649FB419E8C0}"/>
    <cellStyle name="40% — акцент3" xfId="46" xr:uid="{12C31ED0-19C5-4D2C-98EE-4044FE8A11B9}"/>
    <cellStyle name="40% - Акцент3 2" xfId="47" xr:uid="{E8E19E1F-5716-41A2-B2B6-0C67709686D6}"/>
    <cellStyle name="40% - Акцент3_Додаток 1 " xfId="48" xr:uid="{34E20771-3082-4628-AC14-DA8397FC4935}"/>
    <cellStyle name="40% - Акцент4" xfId="49" xr:uid="{C19CF235-EC46-45B6-8B10-3B52A30A7A66}"/>
    <cellStyle name="40% — акцент4" xfId="50" xr:uid="{0EFE3E28-45CF-45BB-88EA-6DA12932958B}"/>
    <cellStyle name="40% - Акцент4 2" xfId="51" xr:uid="{1AFBE6FA-7F4D-4AB3-A543-CB8DC04522FE}"/>
    <cellStyle name="40% - Акцент4_Додаток 1 " xfId="52" xr:uid="{72EDD195-AAE4-45D7-B262-A3DC4135267C}"/>
    <cellStyle name="40% - Акцент5" xfId="53" xr:uid="{80331BCC-4113-4BA3-8B7A-1AFB0AAEDE02}"/>
    <cellStyle name="40% — акцент5" xfId="54" xr:uid="{D27C354B-8620-46D8-9F9D-91F63243F49B}"/>
    <cellStyle name="40% - Акцент5 2" xfId="55" xr:uid="{B4346C64-7E22-485B-BA6F-7B88AF540978}"/>
    <cellStyle name="40% - Акцент5_Додаток 1 " xfId="56" xr:uid="{D84F178E-173F-4BE4-9F17-9D0D9E4CEBDD}"/>
    <cellStyle name="40% - Акцент6" xfId="57" xr:uid="{D1E5F121-CF46-4961-B731-5814B2FCF968}"/>
    <cellStyle name="40% — акцент6" xfId="58" xr:uid="{03CA3F66-9571-40F1-A17F-25E9C9AECBB6}"/>
    <cellStyle name="40% - Акцент6 2" xfId="59" xr:uid="{5E1DF230-04AD-4F8F-ADEA-330A8D5C156D}"/>
    <cellStyle name="40% - Акцент6_Додаток 1 " xfId="60" xr:uid="{E214229E-10F8-44DC-949B-C1E3AEC5C506}"/>
    <cellStyle name="40% – Акцентування1" xfId="61" xr:uid="{06ABC83C-78F3-4D50-8158-68887F6F2FFF}"/>
    <cellStyle name="40% – Акцентування2" xfId="62" xr:uid="{517895F8-E27B-427E-A8B2-3FC7A602DD8F}"/>
    <cellStyle name="40% – Акцентування3" xfId="63" xr:uid="{740C03B1-A742-4C7E-9554-195907D3830A}"/>
    <cellStyle name="40% – Акцентування4" xfId="64" xr:uid="{D68E67DD-0D7A-4A0A-8780-A00857F34A11}"/>
    <cellStyle name="40% – Акцентування5" xfId="65" xr:uid="{AEC451CB-3E5B-447B-823C-38866C5EA719}"/>
    <cellStyle name="40% – Акцентування6" xfId="66" xr:uid="{05378799-82B7-47F5-B039-07865DA137E1}"/>
    <cellStyle name="60% - Акцент1" xfId="67" xr:uid="{036466D8-2FC9-43B2-8342-FE1A804A1FF0}"/>
    <cellStyle name="60% — акцент1" xfId="68" xr:uid="{F43D2C33-1E99-4E71-967D-59D3D2B7DB14}"/>
    <cellStyle name="60% - Акцент1 2" xfId="69" xr:uid="{E205D69F-CC6D-4EA6-87B6-E8E74100140C}"/>
    <cellStyle name="60% - Акцент2" xfId="70" xr:uid="{1E29B21A-85F8-4435-BF91-D3799E05B5C0}"/>
    <cellStyle name="60% — акцент2" xfId="71" xr:uid="{A5216D41-FF1C-4B1B-A7CD-98AA24CF2D8F}"/>
    <cellStyle name="60% - Акцент2 2" xfId="72" xr:uid="{7E9CC961-2461-4B49-8D96-591FEC13EF1A}"/>
    <cellStyle name="60% - Акцент3" xfId="73" xr:uid="{F7C0004F-8388-4B5F-B702-49222465C682}"/>
    <cellStyle name="60% — акцент3" xfId="74" xr:uid="{428BA9AD-45C1-43D9-9ED3-9EED3A1EAD64}"/>
    <cellStyle name="60% - Акцент3 2" xfId="75" xr:uid="{01CDE82D-B5D1-4D7D-9006-7D2D9E23142D}"/>
    <cellStyle name="60% - Акцент4" xfId="76" xr:uid="{42AE0027-69F2-4C69-B9DF-BAC47AD95F59}"/>
    <cellStyle name="60% — акцент4" xfId="77" xr:uid="{524DC148-1966-43E1-867A-14E4BF020D1D}"/>
    <cellStyle name="60% - Акцент4 2" xfId="78" xr:uid="{AF1D5536-91B1-4B65-9965-5885374F782B}"/>
    <cellStyle name="60% - Акцент5" xfId="79" xr:uid="{7CA998C8-B110-43AB-9A5A-E31E635731F4}"/>
    <cellStyle name="60% — акцент5" xfId="80" xr:uid="{8308A9D9-EAB9-400C-BC9B-BAE34EA98063}"/>
    <cellStyle name="60% - Акцент5 2" xfId="81" xr:uid="{69BD34D2-C20B-494F-B6EE-52D22370B0C3}"/>
    <cellStyle name="60% - Акцент6" xfId="82" xr:uid="{7586AAA7-E164-4082-BDC0-01C8E8B7AE3F}"/>
    <cellStyle name="60% — акцент6" xfId="83" xr:uid="{4F3A223E-56E0-424C-BEC6-958A53827344}"/>
    <cellStyle name="60% - Акцент6 2" xfId="84" xr:uid="{CFD7EF01-4158-4EC5-9058-93EDCB426F5B}"/>
    <cellStyle name="60% – Акцентування1" xfId="85" xr:uid="{6F54D17E-189F-4DD5-BB1E-8E662B41D709}"/>
    <cellStyle name="60% – Акцентування2" xfId="86" xr:uid="{6C745F81-B2CA-4345-B47C-1D6EDF0996CC}"/>
    <cellStyle name="60% – Акцентування3" xfId="87" xr:uid="{45AA3E4E-F38C-4311-AF14-E83E436F9BB1}"/>
    <cellStyle name="60% – Акцентування4" xfId="88" xr:uid="{7DDFC7CB-4A6D-4B85-98D5-B12633143E75}"/>
    <cellStyle name="60% – Акцентування5" xfId="89" xr:uid="{5E510E88-A569-4565-A6E0-2B91100213AB}"/>
    <cellStyle name="60% – Акцентування6" xfId="90" xr:uid="{56027780-859F-4EB2-96AB-9EAC04D8AB14}"/>
    <cellStyle name="Normal_meresha_07" xfId="91" xr:uid="{6A60243D-24EF-4508-A41E-CFCC9BC49029}"/>
    <cellStyle name="Normal_Доходи" xfId="92" xr:uid="{15D5C5B1-E3F9-4A24-A5BE-70DC334B47E6}"/>
    <cellStyle name="Акцент1" xfId="93" xr:uid="{0F266FD7-11FA-4CD4-910C-852DE5B5CD55}"/>
    <cellStyle name="Акцент1 2" xfId="94" xr:uid="{5F44CCD6-DF8A-4F17-B0DB-36ECF9D9242D}"/>
    <cellStyle name="Акцент2" xfId="95" xr:uid="{D1476A20-F862-47F6-ADCB-336CB3A844DD}"/>
    <cellStyle name="Акцент2 2" xfId="96" xr:uid="{DB09380F-7A02-4982-BF97-817C994A877A}"/>
    <cellStyle name="Акцент3" xfId="97" xr:uid="{591E0BE9-CCF5-46D1-836E-8C2566DCE504}"/>
    <cellStyle name="Акцент3 2" xfId="98" xr:uid="{B46B0D2F-66BC-4DFE-BDF7-29B2E04E0D02}"/>
    <cellStyle name="Акцент4" xfId="99" xr:uid="{690780B6-AF99-417D-BCDE-D13411C946C8}"/>
    <cellStyle name="Акцент4 2" xfId="100" xr:uid="{5571F7F7-DCD3-4FEE-916C-1664811126CD}"/>
    <cellStyle name="Акцент5" xfId="101" xr:uid="{F02D23BE-499C-43E0-B3F0-1F11DC367CD1}"/>
    <cellStyle name="Акцент5 2" xfId="102" xr:uid="{AD806067-A1FF-4D84-9170-00E1BDDA1E37}"/>
    <cellStyle name="Акцент6" xfId="103" xr:uid="{87E1E387-D247-408C-BF73-ACA72002EF4A}"/>
    <cellStyle name="Акцент6 2" xfId="104" xr:uid="{B28BC763-0059-4823-95D1-5A1E5E8A0D40}"/>
    <cellStyle name="Акцентування1" xfId="105" xr:uid="{11548A34-7275-4F0C-9A6A-E6DD91245B9B}"/>
    <cellStyle name="Акцентування2" xfId="106" xr:uid="{C88683D7-999D-4AD5-840D-ECF20CD05DA3}"/>
    <cellStyle name="Акцентування3" xfId="107" xr:uid="{FE305B1E-E209-4953-8B86-845C94CF8EC8}"/>
    <cellStyle name="Акцентування4" xfId="108" xr:uid="{ADA9EC7D-0B52-4AC2-8F29-CBD5102992DC}"/>
    <cellStyle name="Акцентування5" xfId="109" xr:uid="{5FB3B8EE-5CE5-4E74-B6B8-D41AAAA4B273}"/>
    <cellStyle name="Акцентування6" xfId="110" xr:uid="{6E8604FD-C15F-4BED-89D5-FE22D7F5AA7E}"/>
    <cellStyle name="Ввід" xfId="111" builtinId="20" customBuiltin="1"/>
    <cellStyle name="Ввод " xfId="112" xr:uid="{2726907E-279D-4F1E-82AC-C6D2CCDA7873}"/>
    <cellStyle name="Ввод  2" xfId="113" xr:uid="{B06C2685-6645-406C-93E5-F07097560F1D}"/>
    <cellStyle name="Вывод" xfId="114" xr:uid="{6392514D-0AB2-4A13-A07F-5FCBA82D1FBB}"/>
    <cellStyle name="Вывод 2" xfId="115" xr:uid="{18FD91BB-0408-41FE-AF25-775607CEC65D}"/>
    <cellStyle name="Вычисление" xfId="116" xr:uid="{FF0904A3-818A-4EA4-9BC6-53D84495CDEE}"/>
    <cellStyle name="Вычисление 2" xfId="117" xr:uid="{C765CA88-E656-4F8E-9E8E-CB9013316FA2}"/>
    <cellStyle name="Добре" xfId="118" xr:uid="{29589CF3-B2E4-4E8D-BC14-58AEBA9C04E8}"/>
    <cellStyle name="Заголовок 1" xfId="119" builtinId="16" customBuiltin="1"/>
    <cellStyle name="Заголовок 1 2" xfId="120" xr:uid="{848127BE-44AE-4397-B44A-AD020225935F}"/>
    <cellStyle name="Заголовок 2" xfId="121" builtinId="17" customBuiltin="1"/>
    <cellStyle name="Заголовок 2 2" xfId="122" xr:uid="{422BDA51-4ED0-4CA5-9C34-3DAD011BF97A}"/>
    <cellStyle name="Заголовок 3" xfId="123" builtinId="18" customBuiltin="1"/>
    <cellStyle name="Заголовок 3 2" xfId="124" xr:uid="{72C5967D-80BB-44F4-9915-37B94E9BD4B2}"/>
    <cellStyle name="Заголовок 4" xfId="125" builtinId="19" customBuiltin="1"/>
    <cellStyle name="Заголовок 4 2" xfId="126" xr:uid="{9FE718EE-CADC-48AC-9ABF-C9E8635D4E77}"/>
    <cellStyle name="Звичайний" xfId="0" builtinId="0"/>
    <cellStyle name="Звичайний 10" xfId="127" xr:uid="{8A47ECA0-8452-4121-A093-955463B11773}"/>
    <cellStyle name="Звичайний 11" xfId="128" xr:uid="{5E896A02-5979-4A2D-94C1-65762E55DA78}"/>
    <cellStyle name="Звичайний 12" xfId="129" xr:uid="{FBF12CCF-9C33-4243-99CA-53CCB6061C5B}"/>
    <cellStyle name="Звичайний 13" xfId="130" xr:uid="{4EEF78CC-C11B-44EE-85BF-BEBDE3BDF121}"/>
    <cellStyle name="Звичайний 14" xfId="131" xr:uid="{690BC211-F570-463B-98F7-40F042256164}"/>
    <cellStyle name="Звичайний 15" xfId="132" xr:uid="{68D20311-2519-4B72-843C-72AA2A5CB0A5}"/>
    <cellStyle name="Звичайний 16" xfId="133" xr:uid="{C255E9F9-07FF-4E50-8BA8-300C2F0E2846}"/>
    <cellStyle name="Звичайний 17" xfId="134" xr:uid="{D203EC3A-87C6-48FC-9D9D-947173D0B0CF}"/>
    <cellStyle name="Звичайний 18" xfId="135" xr:uid="{896D5FAF-B294-40DA-BBAD-F12C13CA9BBE}"/>
    <cellStyle name="Звичайний 19" xfId="136" xr:uid="{38BE91CF-2014-4D15-9EC2-0C17ADBAA230}"/>
    <cellStyle name="Звичайний 2" xfId="137" xr:uid="{364424E8-F3DE-4077-8D5C-40A954D257DC}"/>
    <cellStyle name="Звичайний 2 2" xfId="138" xr:uid="{F4E99E45-2B5D-4078-BCA5-E99B3CA9D01C}"/>
    <cellStyle name="Звичайний 2 3" xfId="139" xr:uid="{D11F7B50-4FE1-46A5-BD7F-32521191AA56}"/>
    <cellStyle name="Звичайний 2 4" xfId="140" xr:uid="{0CE511F2-E9B2-4B4D-B19C-F340737CE537}"/>
    <cellStyle name="Звичайний 2 5" xfId="141" xr:uid="{EAE454DC-AB56-4435-8830-9BB881C144AD}"/>
    <cellStyle name="Звичайний 2 6" xfId="142" xr:uid="{6E8DEC88-54E8-4277-930E-24A75CDBC55A}"/>
    <cellStyle name="Звичайний 2 7" xfId="143" xr:uid="{D26E8C79-77B7-4A57-9709-98B1A982D4B6}"/>
    <cellStyle name="Звичайний 20" xfId="144" xr:uid="{DB026A4A-6ED4-4E79-98AC-518F0B8CF54C}"/>
    <cellStyle name="Звичайний 21" xfId="145" xr:uid="{3151F6AE-F0AE-4F78-BE58-224E5FC99DBE}"/>
    <cellStyle name="Звичайний 23" xfId="146" xr:uid="{F62D1339-F829-44FA-8326-80E7A500A7B2}"/>
    <cellStyle name="Звичайний 27" xfId="147" xr:uid="{7BD8334C-938E-4523-844D-97F82627A32A}"/>
    <cellStyle name="Звичайний 3" xfId="148" xr:uid="{DDDF3B0F-A3CB-4B5A-A316-B9B9F0CE1A77}"/>
    <cellStyle name="Звичайний 4" xfId="149" xr:uid="{B2B0A998-330F-45FA-901A-ED515D598183}"/>
    <cellStyle name="Звичайний 5" xfId="150" xr:uid="{A6DC5BA0-0446-4C23-87AF-52EDE2482633}"/>
    <cellStyle name="Звичайний 6" xfId="151" xr:uid="{6A24CBEE-5DEA-4667-9227-C4F756F81948}"/>
    <cellStyle name="Звичайний 7" xfId="152" xr:uid="{56DDBE85-05E1-4DE7-B2A0-9F4B1230F260}"/>
    <cellStyle name="Звичайний 8" xfId="153" xr:uid="{6A125389-A546-4F36-BBB3-D77E305A859C}"/>
    <cellStyle name="Звичайний 9" xfId="154" xr:uid="{AE0B25CC-36D0-4DEE-956A-7A74C1E9A2C7}"/>
    <cellStyle name="Звичайний_Додаток _ 3 зм_ни 4575" xfId="155" xr:uid="{FF2DC582-A1AD-48CA-BA47-C90338C8288A}"/>
    <cellStyle name="Звичайний_Додаток _ 3 зм_ни 4575_22.12.2020 Додатки бюджет 2021 Коди нові" xfId="156" xr:uid="{7E663B82-15F4-4622-A3C6-FBD59458C9F9}"/>
    <cellStyle name="Зв'язана клітинка" xfId="157" builtinId="24" customBuiltin="1"/>
    <cellStyle name="Итог" xfId="158" xr:uid="{94DCE6DE-A0C3-4E55-99F3-6BA96691D874}"/>
    <cellStyle name="Итог 2" xfId="159" xr:uid="{4324E095-F085-4FB6-885E-EC5AD13CBB17}"/>
    <cellStyle name="Контрольна клітинка" xfId="160" builtinId="23" customBuiltin="1"/>
    <cellStyle name="Контрольная ячейка" xfId="161" xr:uid="{128BF534-9251-479E-8314-47C53F02F5FD}"/>
    <cellStyle name="Контрольная ячейка 2" xfId="162" xr:uid="{E1F60DD8-2BDE-44D9-AB2E-ED85D16451C3}"/>
    <cellStyle name="Назва" xfId="163" builtinId="15" customBuiltin="1"/>
    <cellStyle name="Название" xfId="164" xr:uid="{29CB07CB-4F28-474F-B62B-A3949868EEA2}"/>
    <cellStyle name="Название 2" xfId="165" xr:uid="{292159AB-B2CA-4E96-B497-66A6A1CE1774}"/>
    <cellStyle name="Нейтральный" xfId="166" xr:uid="{75ABCD61-2821-42FA-B518-5244FFCDE0E7}"/>
    <cellStyle name="Нейтральный 2" xfId="167" xr:uid="{CAC691F8-77B1-4F96-893C-FA4A9CD0F619}"/>
    <cellStyle name="Обчислення" xfId="168" builtinId="22" customBuiltin="1"/>
    <cellStyle name="Обычный 2" xfId="169" xr:uid="{88766A91-1443-45F7-BD6A-A48F2A21D7DC}"/>
    <cellStyle name="Обычный 3" xfId="170" xr:uid="{8E41C87A-6D17-4D2A-B1EB-08FCB5A98D49}"/>
    <cellStyle name="Обычный__tmp_73606750015329." xfId="171" xr:uid="{AC06D744-8EAF-4524-87A7-6A92F85EC08A}"/>
    <cellStyle name="Обычный__tmp_73644435022141." xfId="172" xr:uid="{2679C531-C068-41B3-A706-9AA09C6B7094}"/>
    <cellStyle name="Обычный_shabl_dod" xfId="173" xr:uid="{A5A04A9A-642D-4BF6-92B0-F3E77991112F}"/>
    <cellStyle name="Обычный_ZV1PIV98" xfId="174" xr:uid="{75F3F5C4-D5DF-46B9-97E6-2CF1E46212BD}"/>
    <cellStyle name="Обычный_видатки" xfId="175" xr:uid="{5BB777D4-0690-42A3-8D0B-1AD21823ED9A}"/>
    <cellStyle name="Обычный_видатки1" xfId="176" xr:uid="{93A350B7-8367-4BA8-B66F-244178926933}"/>
    <cellStyle name="Обычный_Виконання за І квартал 2010 року" xfId="177" xr:uid="{DA2720AF-8195-4E6C-95D1-29A10B48CB15}"/>
    <cellStyle name="Обычный_Виконання за І квартал 2012 року" xfId="178" xr:uid="{BBF8563C-85D9-4E7B-BCF3-78F7DA374B72}"/>
    <cellStyle name="Обычный_звіт на 01.04.2019" xfId="179" xr:uid="{E350F454-85D2-4EC3-8EFA-77EAAFE4A6ED}"/>
    <cellStyle name="Обычный_порівняння" xfId="180" xr:uid="{B25B5CDA-9A0F-4C3F-95A3-E6AA570CF3B4}"/>
    <cellStyle name="Підсумок" xfId="181" builtinId="25" customBuiltin="1"/>
    <cellStyle name="Плохой" xfId="182" xr:uid="{FBB12DFD-B0F4-4F7C-BA14-D7F5EEFF4A80}"/>
    <cellStyle name="Плохой 2" xfId="183" xr:uid="{7FE1D4AF-4932-4B26-A352-2F894F8594DE}"/>
    <cellStyle name="Поганий" xfId="184" builtinId="27" customBuiltin="1"/>
    <cellStyle name="Пояснение" xfId="185" xr:uid="{CCA6BF72-FFF6-4766-A093-5783E8BAE59E}"/>
    <cellStyle name="Пояснение 2" xfId="186" xr:uid="{43D9DBAE-41FC-4069-8CC1-AAACD19831E1}"/>
    <cellStyle name="Примечание" xfId="187" xr:uid="{D3C849F7-7AC5-4227-BD99-8053F4C529E4}"/>
    <cellStyle name="Примечание 2" xfId="188" xr:uid="{07EB226A-FC28-443E-A60D-BCC48C0A68B7}"/>
    <cellStyle name="Примечание_Xl0000003_1" xfId="189" xr:uid="{3403AD89-25B7-42C8-9070-DF0CEC68759E}"/>
    <cellStyle name="Примітка" xfId="190" builtinId="10" customBuiltin="1"/>
    <cellStyle name="Результат" xfId="191" builtinId="21" customBuiltin="1"/>
    <cellStyle name="Результат 1" xfId="192" xr:uid="{5F372246-FDDD-4488-B9FE-871CEFBC2DDE}"/>
    <cellStyle name="Связанная ячейка" xfId="193" xr:uid="{0E520AA0-7932-49C1-A883-8F9AF6B5DFCA}"/>
    <cellStyle name="Связанная ячейка 2" xfId="194" xr:uid="{44DA4393-6F8F-42BE-A27A-30BC201DB356}"/>
    <cellStyle name="Середній" xfId="195" xr:uid="{AEC8B0C3-94AD-4640-B3C9-D7BDF96E1E07}"/>
    <cellStyle name="Стиль 1" xfId="196" xr:uid="{51704978-CA73-4B60-BDEA-4306A9FAF1F9}"/>
    <cellStyle name="Текст попередження" xfId="197" builtinId="11" customBuiltin="1"/>
    <cellStyle name="Текст пояснення" xfId="198" builtinId="53" customBuiltin="1"/>
    <cellStyle name="Текст предупреждения" xfId="199" xr:uid="{8703E75E-B566-417B-8339-89C8AD3D697C}"/>
    <cellStyle name="Текст предупреждения 2" xfId="200" xr:uid="{AE0A5024-3A1F-4BFD-A50C-58AE319EAE7A}"/>
    <cellStyle name="Тысячи [0]_Розподіл (2)" xfId="201" xr:uid="{564E0042-78B5-4E4C-BFB8-46731F0BEBE3}"/>
    <cellStyle name="Тысячи_Розподіл (2)" xfId="202" xr:uid="{91E583DA-6654-4092-9AE6-F5640335027D}"/>
    <cellStyle name="Хороший" xfId="203" xr:uid="{3F2435A9-64E4-42BD-90DC-52454E15A35D}"/>
    <cellStyle name="Хороший 2" xfId="204" xr:uid="{B43E2C5E-031C-403E-AC34-E2CABAF7FB60}"/>
    <cellStyle name="Џђћ–…ќ’ќ›‰" xfId="205" xr:uid="{171F1EA9-5AF2-4284-9A76-2101F6B347A7}"/>
  </cellStyles>
  <dxfs count="12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21638" name="Oval 5">
          <a:extLst>
            <a:ext uri="{FF2B5EF4-FFF2-40B4-BE49-F238E27FC236}">
              <a16:creationId xmlns:a16="http://schemas.microsoft.com/office/drawing/2014/main" id="{55EA5300-E7D7-8046-5300-EF10825D5713}"/>
            </a:ext>
          </a:extLst>
        </xdr:cNvPr>
        <xdr:cNvSpPr>
          <a:spLocks noChangeArrowheads="1"/>
        </xdr:cNvSpPr>
      </xdr:nvSpPr>
      <xdr:spPr bwMode="auto">
        <a:xfrm rot="2297410">
          <a:off x="7686675" y="23269575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21639" name="Oval 6">
          <a:extLst>
            <a:ext uri="{FF2B5EF4-FFF2-40B4-BE49-F238E27FC236}">
              <a16:creationId xmlns:a16="http://schemas.microsoft.com/office/drawing/2014/main" id="{5C04506C-4359-54B1-20BD-C7E90BCB96B9}"/>
            </a:ext>
          </a:extLst>
        </xdr:cNvPr>
        <xdr:cNvSpPr>
          <a:spLocks noChangeArrowheads="1"/>
        </xdr:cNvSpPr>
      </xdr:nvSpPr>
      <xdr:spPr bwMode="auto">
        <a:xfrm rot="2297410">
          <a:off x="7686675" y="23269575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21640" name="Oval 7">
          <a:extLst>
            <a:ext uri="{FF2B5EF4-FFF2-40B4-BE49-F238E27FC236}">
              <a16:creationId xmlns:a16="http://schemas.microsoft.com/office/drawing/2014/main" id="{27EAD68D-F8D0-7297-5BAD-EAFB380A906C}"/>
            </a:ext>
          </a:extLst>
        </xdr:cNvPr>
        <xdr:cNvSpPr>
          <a:spLocks noChangeArrowheads="1"/>
        </xdr:cNvSpPr>
      </xdr:nvSpPr>
      <xdr:spPr bwMode="auto">
        <a:xfrm rot="2297410">
          <a:off x="7686675" y="23269575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21641" name="Oval 8">
          <a:extLst>
            <a:ext uri="{FF2B5EF4-FFF2-40B4-BE49-F238E27FC236}">
              <a16:creationId xmlns:a16="http://schemas.microsoft.com/office/drawing/2014/main" id="{3A30DBCD-1722-D9EB-FDEB-736B4A72CA25}"/>
            </a:ext>
          </a:extLst>
        </xdr:cNvPr>
        <xdr:cNvSpPr>
          <a:spLocks noChangeArrowheads="1"/>
        </xdr:cNvSpPr>
      </xdr:nvSpPr>
      <xdr:spPr bwMode="auto">
        <a:xfrm rot="2297410">
          <a:off x="7686675" y="23269575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005\&#1052;&#1086;&#1080;%20&#1076;&#1086;&#1082;&#1091;&#1084;&#1077;&#1085;&#1090;&#1099;\&#1052;&#1086;&#1080;%20&#1076;&#1086;&#1082;&#1091;&#1084;&#1077;&#1085;&#1090;&#1099;\&#1055;&#1072;&#1089;&#1087;&#1086;&#1088;&#1090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005\&#1052;&#1086;&#1080;%20&#1076;&#1086;&#1082;&#1091;&#1084;&#1077;&#1085;&#1090;&#1099;\&#1052;&#1086;&#1080;%20&#1076;&#1086;&#1082;&#1091;&#1084;&#1077;&#1085;&#1090;&#1099;\06%202000\05%2006&#1076;&#1086;&#1076;%20&#1076;%20%20&#1089;&#1077;&#1089;%20&#1079;&#1084;&#1110;&#1085;&#1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d%20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3;&#1060;&#1059;\&#1042;&#1085;&#1077;&#1089;&#1077;&#1085;&#1085;&#1103;%20&#1079;&#1084;&#1110;&#1085;%20&#1076;&#1086;%20&#1073;&#1102;&#1076;&#1078;&#1077;&#1090;&#1091;\&#1047;&#1084;&#1110;&#1085;&#1080;%20&#1076;&#1086;%20&#1073;&#1102;&#1076;&#1078;&#1077;&#1090;&#1091;\&#1047;&#1084;&#1110;&#1085;&#1080;%20&#1076;&#1086;%20&#1073;&#1102;&#1076;&#1078;&#1077;&#1090;&#1091;\bud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caj/&#1052;&#1086;&#1080;%20&#1076;&#1086;&#1082;&#1091;&#1084;&#1077;&#1085;&#1090;&#1099;/&#1041;&#1102;&#1076;&#1078;&#1077;&#1090;%202005/&#1056;&#1072;&#1076;&#1072;/bud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1.%20&#1042;i&#1076;&#1076;i&#1083;%20&#1079;&#1074;&#1077;&#1076;&#1077;&#1085;&#1086;&#1075;&#1086;%20&#1073;&#1102;&#1076;&#1078;&#1077;&#1090;&#1091;%20&#1090;&#1072;%20&#1084;i&#1078;&#1073;&#1102;&#1076;&#1078;&#1077;&#1090;&#1085;&#1080;&#1093;%20&#1074;i&#1076;&#1085;&#1086;&#1089;&#1080;&#1085;/2.1.%20&#1056;&#1086;&#1084;&#1072;&#1085;&#1095;&#1072;&#1082;%20&#1054;.&#1052;/&#1057;&#1091;&#1073;&#1074;&#1077;&#1085;&#1094;&#1110;&#1111;%20&#1079;%20&#1086;&#1073;&#1083;&#1072;&#1089;&#1085;&#1086;&#1075;&#1086;%20&#1073;&#1102;&#1076;&#1078;&#1077;&#1090;&#1091;/&#1057;&#1091;&#1073;&#1074;&#1077;&#1085;&#1094;&#1110;&#1111;%2030.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д  дох  1"/>
      <sheetName val="дох обл на 1 06"/>
      <sheetName val="дох  на 1 06 "/>
      <sheetName val="вид обл на 1 06 "/>
      <sheetName val="дох на1 07"/>
      <sheetName val="дох на1 07 (2)"/>
      <sheetName val="вид обл на1 07"/>
      <sheetName val="вид обл на1 07 (2)"/>
      <sheetName val="дод на сес"/>
      <sheetName val="дод на сес (3)"/>
      <sheetName val="пропоз2"/>
      <sheetName val="пропоз(2)"/>
      <sheetName val="пропоз (3)"/>
      <sheetName val="дох на1 10 очік"/>
      <sheetName val="вид на1 10 очік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вид обᐻ на1 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д 1"/>
      <sheetName val="дод 2"/>
      <sheetName val="дод 3"/>
      <sheetName val="дод 4"/>
      <sheetName val="дод 5"/>
      <sheetName val=" дод 6"/>
      <sheetName val="дод 7"/>
      <sheetName val="вид ст91"/>
      <sheetName val="вик обл дох за 2000на сес"/>
      <sheetName val="вик обл вид за 2000 на се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Інші субвенції"/>
      <sheetName val="Зведена (субвенції з ОБ) "/>
      <sheetName val="Зведена на 30.06.2026"/>
    </sheetNames>
    <sheetDataSet>
      <sheetData sheetId="0"/>
      <sheetData sheetId="1">
        <row r="10">
          <cell r="AD10">
            <v>16000000</v>
          </cell>
          <cell r="AF10">
            <v>16000000</v>
          </cell>
          <cell r="AG10">
            <v>0</v>
          </cell>
          <cell r="BL10">
            <v>16000000</v>
          </cell>
        </row>
        <row r="12">
          <cell r="AD12">
            <v>0</v>
          </cell>
          <cell r="AF12">
            <v>0</v>
          </cell>
          <cell r="AG12">
            <v>0</v>
          </cell>
          <cell r="BL12">
            <v>300000</v>
          </cell>
        </row>
        <row r="17">
          <cell r="AD17">
            <v>2500000</v>
          </cell>
          <cell r="AF17">
            <v>2500000</v>
          </cell>
          <cell r="AG17">
            <v>0</v>
          </cell>
          <cell r="BL17">
            <v>2500000</v>
          </cell>
        </row>
        <row r="19">
          <cell r="AD19">
            <v>2500000</v>
          </cell>
          <cell r="AF19">
            <v>2500000</v>
          </cell>
          <cell r="AG19">
            <v>0</v>
          </cell>
          <cell r="BL19">
            <v>2500000</v>
          </cell>
        </row>
        <row r="24">
          <cell r="AD24">
            <v>300000</v>
          </cell>
          <cell r="AF24">
            <v>300000</v>
          </cell>
          <cell r="AG24">
            <v>0</v>
          </cell>
          <cell r="BL24">
            <v>300000</v>
          </cell>
        </row>
        <row r="25">
          <cell r="AD25">
            <v>700000</v>
          </cell>
          <cell r="AF25">
            <v>700000</v>
          </cell>
          <cell r="AG25">
            <v>0</v>
          </cell>
          <cell r="BL25">
            <v>700000</v>
          </cell>
        </row>
        <row r="26">
          <cell r="AD26">
            <v>300000</v>
          </cell>
          <cell r="AF26">
            <v>300000</v>
          </cell>
          <cell r="AG26">
            <v>0</v>
          </cell>
          <cell r="BL26">
            <v>300000</v>
          </cell>
        </row>
        <row r="27">
          <cell r="AD27">
            <v>300000</v>
          </cell>
          <cell r="AF27">
            <v>300000</v>
          </cell>
          <cell r="AG27">
            <v>0</v>
          </cell>
          <cell r="BL27">
            <v>300000</v>
          </cell>
        </row>
        <row r="28">
          <cell r="AD28">
            <v>300000</v>
          </cell>
          <cell r="AF28">
            <v>300000</v>
          </cell>
          <cell r="AG28">
            <v>0</v>
          </cell>
          <cell r="BL28">
            <v>300000</v>
          </cell>
        </row>
        <row r="29">
          <cell r="AD29">
            <v>300000</v>
          </cell>
          <cell r="AF29">
            <v>300000</v>
          </cell>
          <cell r="AG29">
            <v>0</v>
          </cell>
          <cell r="BL29">
            <v>300000</v>
          </cell>
        </row>
        <row r="31">
          <cell r="AD31">
            <v>0</v>
          </cell>
          <cell r="AF31">
            <v>0</v>
          </cell>
          <cell r="AG31">
            <v>0</v>
          </cell>
          <cell r="BL31">
            <v>1000000</v>
          </cell>
        </row>
        <row r="33">
          <cell r="AD33">
            <v>200000</v>
          </cell>
          <cell r="AF33">
            <v>0</v>
          </cell>
          <cell r="AG33">
            <v>200000</v>
          </cell>
          <cell r="BL33">
            <v>200000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BBA0-D805-4422-A2AF-5BA2F9C91A0C}">
  <sheetPr codeName="Лист1"/>
  <dimension ref="A1:O111"/>
  <sheetViews>
    <sheetView showZeros="0"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85" sqref="B85"/>
    </sheetView>
  </sheetViews>
  <sheetFormatPr defaultRowHeight="12.75"/>
  <cols>
    <col min="1" max="1" width="10.140625" customWidth="1"/>
    <col min="2" max="2" width="45.7109375" style="1" customWidth="1"/>
    <col min="3" max="3" width="18.5703125" customWidth="1"/>
    <col min="4" max="4" width="17.42578125" bestFit="1" customWidth="1"/>
    <col min="5" max="5" width="9.42578125" customWidth="1"/>
    <col min="6" max="7" width="15.85546875" customWidth="1"/>
    <col min="8" max="8" width="16.28515625" customWidth="1"/>
    <col min="9" max="9" width="10" customWidth="1"/>
    <col min="10" max="10" width="17.28515625" customWidth="1"/>
    <col min="11" max="11" width="17.42578125" bestFit="1" customWidth="1"/>
    <col min="12" max="12" width="10.7109375" customWidth="1"/>
    <col min="13" max="13" width="15.28515625" bestFit="1" customWidth="1"/>
  </cols>
  <sheetData>
    <row r="1" spans="1:15" ht="15.75">
      <c r="K1" s="175"/>
    </row>
    <row r="2" spans="1:15" ht="15.75">
      <c r="K2" s="175"/>
    </row>
    <row r="3" spans="1:15" ht="15.75">
      <c r="K3" s="175"/>
    </row>
    <row r="5" spans="1:15" ht="15.75">
      <c r="A5" s="320" t="s">
        <v>367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</row>
    <row r="6" spans="1:15" ht="15.75">
      <c r="A6" s="320" t="s">
        <v>724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</row>
    <row r="7" spans="1:15">
      <c r="F7" s="128"/>
      <c r="G7" s="127"/>
      <c r="H7" s="56"/>
      <c r="L7" s="129" t="s">
        <v>368</v>
      </c>
    </row>
    <row r="8" spans="1:15" s="89" customFormat="1" ht="11.45" customHeight="1">
      <c r="A8" s="317" t="s">
        <v>90</v>
      </c>
      <c r="B8" s="318" t="s">
        <v>91</v>
      </c>
      <c r="C8" s="319" t="s">
        <v>92</v>
      </c>
      <c r="D8" s="319"/>
      <c r="E8" s="319"/>
      <c r="F8" s="319" t="s">
        <v>93</v>
      </c>
      <c r="G8" s="319"/>
      <c r="H8" s="319"/>
      <c r="I8" s="319"/>
      <c r="J8" s="319" t="s">
        <v>94</v>
      </c>
      <c r="K8" s="319"/>
      <c r="L8" s="319"/>
    </row>
    <row r="9" spans="1:15" s="89" customFormat="1" ht="28.15" customHeight="1">
      <c r="A9" s="317"/>
      <c r="B9" s="318"/>
      <c r="C9" s="315" t="s">
        <v>588</v>
      </c>
      <c r="D9" s="315" t="s">
        <v>252</v>
      </c>
      <c r="E9" s="315" t="s">
        <v>95</v>
      </c>
      <c r="F9" s="315" t="s">
        <v>588</v>
      </c>
      <c r="G9" s="315" t="s">
        <v>589</v>
      </c>
      <c r="H9" s="315" t="s">
        <v>252</v>
      </c>
      <c r="I9" s="315" t="s">
        <v>95</v>
      </c>
      <c r="J9" s="315" t="s">
        <v>590</v>
      </c>
      <c r="K9" s="315" t="s">
        <v>252</v>
      </c>
      <c r="L9" s="315" t="s">
        <v>96</v>
      </c>
    </row>
    <row r="10" spans="1:15" s="89" customFormat="1" ht="19.5" customHeight="1">
      <c r="A10" s="317"/>
      <c r="B10" s="318"/>
      <c r="C10" s="315"/>
      <c r="D10" s="315"/>
      <c r="E10" s="315"/>
      <c r="F10" s="315"/>
      <c r="G10" s="315"/>
      <c r="H10" s="315"/>
      <c r="I10" s="315"/>
      <c r="J10" s="315"/>
      <c r="K10" s="315"/>
      <c r="L10" s="315"/>
    </row>
    <row r="11" spans="1:15" s="2" customFormat="1" ht="24" customHeight="1">
      <c r="A11" s="8">
        <v>10000000</v>
      </c>
      <c r="B11" s="5" t="s">
        <v>315</v>
      </c>
      <c r="C11" s="9">
        <f>C12+C29+C38</f>
        <v>2417768500</v>
      </c>
      <c r="D11" s="9">
        <f>D12+D29+D38</f>
        <v>1181870928.7800002</v>
      </c>
      <c r="E11" s="14">
        <f t="shared" ref="E11:E67" si="0">IF(C11=0,0,D11/C11*100)</f>
        <v>48.882716801877443</v>
      </c>
      <c r="F11" s="9">
        <f>F12+F29+F38</f>
        <v>7090800</v>
      </c>
      <c r="G11" s="9">
        <f>G12+G29+G38</f>
        <v>7090800</v>
      </c>
      <c r="H11" s="9">
        <f>H12+H29+H38</f>
        <v>3965872.6399999997</v>
      </c>
      <c r="I11" s="186">
        <f t="shared" ref="I11:I67" si="1">IF(G11=0,0,H11/G11*100)</f>
        <v>55.929833587183388</v>
      </c>
      <c r="J11" s="9">
        <f>J12+J29+J38</f>
        <v>2424859300</v>
      </c>
      <c r="K11" s="9">
        <f>K12+K29+K38</f>
        <v>1185836801.4200003</v>
      </c>
      <c r="L11" s="15">
        <f>IF(J11=0,0,K11/J11*100)</f>
        <v>48.903324057606156</v>
      </c>
    </row>
    <row r="12" spans="1:15" s="2" customFormat="1" ht="47.45" customHeight="1">
      <c r="A12" s="8">
        <v>11000000</v>
      </c>
      <c r="B12" s="5" t="s">
        <v>316</v>
      </c>
      <c r="C12" s="9">
        <f>C13+C20</f>
        <v>2383284500</v>
      </c>
      <c r="D12" s="9">
        <f>D13+D20</f>
        <v>1162433966.1500001</v>
      </c>
      <c r="E12" s="14">
        <f t="shared" si="0"/>
        <v>48.774452489830736</v>
      </c>
      <c r="F12" s="165">
        <f>F13+F20</f>
        <v>0</v>
      </c>
      <c r="G12" s="165">
        <f>G13+G20</f>
        <v>0</v>
      </c>
      <c r="H12" s="165">
        <f>H13+H20</f>
        <v>0</v>
      </c>
      <c r="I12" s="186">
        <f t="shared" si="1"/>
        <v>0</v>
      </c>
      <c r="J12" s="9">
        <f>J13+J20</f>
        <v>2383284500</v>
      </c>
      <c r="K12" s="9">
        <f>K13+K20</f>
        <v>1162433966.1500001</v>
      </c>
      <c r="L12" s="15">
        <f t="shared" ref="L12:L68" si="2">IF(J12=0,0,K12/J12*100)</f>
        <v>48.774452489830736</v>
      </c>
    </row>
    <row r="13" spans="1:15" s="2" customFormat="1" ht="29.45" customHeight="1">
      <c r="A13" s="8">
        <v>11010000</v>
      </c>
      <c r="B13" s="5" t="s">
        <v>317</v>
      </c>
      <c r="C13" s="9">
        <f>SUM(C14:C19)</f>
        <v>1648451200</v>
      </c>
      <c r="D13" s="9">
        <f>SUM(D14:D19)</f>
        <v>809192863.81999993</v>
      </c>
      <c r="E13" s="14">
        <f t="shared" si="0"/>
        <v>49.08806908084388</v>
      </c>
      <c r="F13" s="165">
        <f>SUM(F14:F19)</f>
        <v>0</v>
      </c>
      <c r="G13" s="165">
        <f>SUM(G14:G19)</f>
        <v>0</v>
      </c>
      <c r="H13" s="165">
        <f>SUM(H14:H19)</f>
        <v>0</v>
      </c>
      <c r="I13" s="186">
        <f t="shared" si="1"/>
        <v>0</v>
      </c>
      <c r="J13" s="9">
        <f>SUM(J14:J19)</f>
        <v>1648451200</v>
      </c>
      <c r="K13" s="9">
        <f>SUM(K14:K19)</f>
        <v>809192863.81999993</v>
      </c>
      <c r="L13" s="15">
        <f t="shared" si="2"/>
        <v>49.08806908084388</v>
      </c>
    </row>
    <row r="14" spans="1:15" ht="52.9" customHeight="1">
      <c r="A14" s="10">
        <v>11010100</v>
      </c>
      <c r="B14" s="4" t="s">
        <v>399</v>
      </c>
      <c r="C14" s="290">
        <v>1507474700</v>
      </c>
      <c r="D14" s="290">
        <v>733381124.85000002</v>
      </c>
      <c r="E14" s="16">
        <f t="shared" si="0"/>
        <v>48.649647310830488</v>
      </c>
      <c r="F14" s="80"/>
      <c r="G14" s="80"/>
      <c r="H14" s="80"/>
      <c r="I14" s="188">
        <f t="shared" si="1"/>
        <v>0</v>
      </c>
      <c r="J14" s="12">
        <f>C14+G14</f>
        <v>1507474700</v>
      </c>
      <c r="K14" s="12">
        <f>D14+H14</f>
        <v>733381124.85000002</v>
      </c>
      <c r="L14" s="17">
        <f t="shared" si="2"/>
        <v>48.649647310830488</v>
      </c>
      <c r="O14" s="9">
        <f>O15+O32+O41</f>
        <v>0</v>
      </c>
    </row>
    <row r="15" spans="1:15" ht="58.15" customHeight="1">
      <c r="A15" s="10">
        <v>11010400</v>
      </c>
      <c r="B15" s="4" t="s">
        <v>403</v>
      </c>
      <c r="C15" s="290">
        <v>85050000</v>
      </c>
      <c r="D15" s="290">
        <v>41060516.18</v>
      </c>
      <c r="E15" s="16">
        <f t="shared" si="0"/>
        <v>48.278090746619633</v>
      </c>
      <c r="F15" s="80"/>
      <c r="G15" s="80"/>
      <c r="H15" s="80"/>
      <c r="I15" s="188">
        <f t="shared" si="1"/>
        <v>0</v>
      </c>
      <c r="J15" s="12">
        <f t="shared" ref="J15:J26" si="3">C15+G15</f>
        <v>85050000</v>
      </c>
      <c r="K15" s="12">
        <f>D15+H15</f>
        <v>41060516.18</v>
      </c>
      <c r="L15" s="17">
        <f t="shared" si="2"/>
        <v>48.278090746619633</v>
      </c>
    </row>
    <row r="16" spans="1:15" ht="48" customHeight="1">
      <c r="A16" s="10">
        <v>11010500</v>
      </c>
      <c r="B16" s="4" t="s">
        <v>212</v>
      </c>
      <c r="C16" s="290">
        <v>41027000</v>
      </c>
      <c r="D16" s="290">
        <v>24619007.23</v>
      </c>
      <c r="E16" s="16">
        <f t="shared" si="0"/>
        <v>60.006842396470617</v>
      </c>
      <c r="F16" s="80"/>
      <c r="G16" s="80"/>
      <c r="H16" s="80"/>
      <c r="I16" s="188">
        <f t="shared" si="1"/>
        <v>0</v>
      </c>
      <c r="J16" s="12">
        <f t="shared" si="3"/>
        <v>41027000</v>
      </c>
      <c r="K16" s="12">
        <f>D16+H16</f>
        <v>24619007.23</v>
      </c>
      <c r="L16" s="17">
        <f t="shared" si="2"/>
        <v>60.006842396470617</v>
      </c>
    </row>
    <row r="17" spans="1:12" ht="48" customHeight="1">
      <c r="A17" s="130" t="s">
        <v>33</v>
      </c>
      <c r="B17" s="126" t="s">
        <v>32</v>
      </c>
      <c r="C17" s="290">
        <v>11177000</v>
      </c>
      <c r="D17" s="290">
        <v>7770044.1299999999</v>
      </c>
      <c r="E17" s="16">
        <f t="shared" si="0"/>
        <v>69.518154513733549</v>
      </c>
      <c r="F17" s="80"/>
      <c r="G17" s="80"/>
      <c r="H17" s="80"/>
      <c r="I17" s="188"/>
      <c r="J17" s="12">
        <f>C17+G17</f>
        <v>11177000</v>
      </c>
      <c r="K17" s="12">
        <f>D17+H17</f>
        <v>7770044.1299999999</v>
      </c>
      <c r="L17" s="17">
        <f>IF(J17=0,0,K17/J17*100)</f>
        <v>69.518154513733549</v>
      </c>
    </row>
    <row r="18" spans="1:12" ht="63" customHeight="1">
      <c r="A18" s="130">
        <v>11011300</v>
      </c>
      <c r="B18" s="137" t="s">
        <v>411</v>
      </c>
      <c r="C18" s="290">
        <v>2372500</v>
      </c>
      <c r="D18" s="290">
        <v>1822171.43</v>
      </c>
      <c r="E18" s="16">
        <f t="shared" si="0"/>
        <v>76.803853740779772</v>
      </c>
      <c r="F18" s="80"/>
      <c r="G18" s="80"/>
      <c r="H18" s="80"/>
      <c r="I18" s="188"/>
      <c r="J18" s="12">
        <f>C18+G18</f>
        <v>2372500</v>
      </c>
      <c r="K18" s="12">
        <f>D18+H18</f>
        <v>1822171.43</v>
      </c>
      <c r="L18" s="17">
        <f>IF(J18=0,0,K18/J18*100)</f>
        <v>76.803853740779772</v>
      </c>
    </row>
    <row r="19" spans="1:12" ht="63">
      <c r="A19" s="130">
        <v>11011500</v>
      </c>
      <c r="B19" s="137" t="s">
        <v>480</v>
      </c>
      <c r="C19" s="290">
        <v>1350000</v>
      </c>
      <c r="D19" s="290">
        <v>540000</v>
      </c>
      <c r="E19" s="16">
        <f t="shared" si="0"/>
        <v>40</v>
      </c>
      <c r="F19" s="80"/>
      <c r="G19" s="80"/>
      <c r="H19" s="80"/>
      <c r="I19" s="188"/>
      <c r="J19" s="12">
        <f>C19+G19</f>
        <v>1350000</v>
      </c>
      <c r="K19" s="12">
        <f>D19+H19</f>
        <v>540000</v>
      </c>
      <c r="L19" s="17">
        <f>IF(J19=0,0,K19/J19*100)</f>
        <v>40</v>
      </c>
    </row>
    <row r="20" spans="1:12" s="2" customFormat="1" ht="22.9" customHeight="1">
      <c r="A20" s="8">
        <v>11020000</v>
      </c>
      <c r="B20" s="5" t="s">
        <v>307</v>
      </c>
      <c r="C20" s="9">
        <f>SUM(C21:C28)</f>
        <v>734833300</v>
      </c>
      <c r="D20" s="9">
        <f>SUM(D21:D28)</f>
        <v>353241102.33000004</v>
      </c>
      <c r="E20" s="14">
        <f t="shared" si="0"/>
        <v>48.070916537124816</v>
      </c>
      <c r="F20" s="165">
        <f>SUM(F21:F28)</f>
        <v>0</v>
      </c>
      <c r="G20" s="165">
        <f>SUM(G21:G28)</f>
        <v>0</v>
      </c>
      <c r="H20" s="165">
        <f>SUM(H21:H28)</f>
        <v>0</v>
      </c>
      <c r="I20" s="186">
        <f t="shared" si="1"/>
        <v>0</v>
      </c>
      <c r="J20" s="9">
        <f>SUM(J21:J28)</f>
        <v>734833300</v>
      </c>
      <c r="K20" s="9">
        <f>SUM(K21:K28)</f>
        <v>353241102.33000004</v>
      </c>
      <c r="L20" s="15">
        <f t="shared" si="2"/>
        <v>48.070916537124816</v>
      </c>
    </row>
    <row r="21" spans="1:12" ht="43.9" customHeight="1">
      <c r="A21" s="10">
        <v>11020200</v>
      </c>
      <c r="B21" s="126" t="s">
        <v>176</v>
      </c>
      <c r="C21" s="290">
        <v>7100</v>
      </c>
      <c r="D21" s="290">
        <v>8359.08</v>
      </c>
      <c r="E21" s="16">
        <f t="shared" si="0"/>
        <v>117.73352112676056</v>
      </c>
      <c r="F21" s="80"/>
      <c r="G21" s="80"/>
      <c r="H21" s="80"/>
      <c r="I21" s="188">
        <f t="shared" si="1"/>
        <v>0</v>
      </c>
      <c r="J21" s="12">
        <f t="shared" si="3"/>
        <v>7100</v>
      </c>
      <c r="K21" s="12">
        <f t="shared" ref="K21:K29" si="4">D21+H21</f>
        <v>8359.08</v>
      </c>
      <c r="L21" s="17">
        <f t="shared" si="2"/>
        <v>117.73352112676056</v>
      </c>
    </row>
    <row r="22" spans="1:12" ht="45.6" customHeight="1">
      <c r="A22" s="10">
        <v>11020300</v>
      </c>
      <c r="B22" s="126" t="s">
        <v>177</v>
      </c>
      <c r="C22" s="290">
        <v>7850000</v>
      </c>
      <c r="D22" s="290">
        <v>3135810.82</v>
      </c>
      <c r="E22" s="16">
        <f t="shared" si="0"/>
        <v>39.946634649681528</v>
      </c>
      <c r="F22" s="80"/>
      <c r="G22" s="80"/>
      <c r="H22" s="80"/>
      <c r="I22" s="188">
        <f t="shared" si="1"/>
        <v>0</v>
      </c>
      <c r="J22" s="12">
        <f t="shared" si="3"/>
        <v>7850000</v>
      </c>
      <c r="K22" s="12">
        <f t="shared" si="4"/>
        <v>3135810.82</v>
      </c>
      <c r="L22" s="17">
        <f t="shared" si="2"/>
        <v>39.946634649681528</v>
      </c>
    </row>
    <row r="23" spans="1:12" ht="34.9" customHeight="1">
      <c r="A23" s="10">
        <v>11020500</v>
      </c>
      <c r="B23" s="126" t="s">
        <v>178</v>
      </c>
      <c r="C23" s="290">
        <v>10500000</v>
      </c>
      <c r="D23" s="290">
        <v>5425602.8899999997</v>
      </c>
      <c r="E23" s="16">
        <f t="shared" si="0"/>
        <v>51.672408476190469</v>
      </c>
      <c r="F23" s="80"/>
      <c r="G23" s="80"/>
      <c r="H23" s="80"/>
      <c r="I23" s="188">
        <f t="shared" si="1"/>
        <v>0</v>
      </c>
      <c r="J23" s="12">
        <f>C23+G23</f>
        <v>10500000</v>
      </c>
      <c r="K23" s="12">
        <f t="shared" si="4"/>
        <v>5425602.8899999997</v>
      </c>
      <c r="L23" s="17">
        <f t="shared" si="2"/>
        <v>51.672408476190469</v>
      </c>
    </row>
    <row r="24" spans="1:12" ht="63">
      <c r="A24" s="10">
        <v>11020600</v>
      </c>
      <c r="B24" s="126" t="s">
        <v>254</v>
      </c>
      <c r="C24" s="290">
        <v>0</v>
      </c>
      <c r="D24" s="290">
        <v>380948.13</v>
      </c>
      <c r="E24" s="16">
        <f t="shared" si="0"/>
        <v>0</v>
      </c>
      <c r="F24" s="80"/>
      <c r="G24" s="80"/>
      <c r="H24" s="80"/>
      <c r="I24" s="188">
        <f t="shared" si="1"/>
        <v>0</v>
      </c>
      <c r="J24" s="12">
        <f>C24+G24</f>
        <v>0</v>
      </c>
      <c r="K24" s="12">
        <f>D24+H24</f>
        <v>380948.13</v>
      </c>
      <c r="L24" s="17">
        <f>IF(J24=0,0,K24/J24*100)</f>
        <v>0</v>
      </c>
    </row>
    <row r="25" spans="1:12" ht="31.5">
      <c r="A25" s="10">
        <v>11021000</v>
      </c>
      <c r="B25" s="126" t="s">
        <v>353</v>
      </c>
      <c r="C25" s="290">
        <v>709987200</v>
      </c>
      <c r="D25" s="290">
        <v>340974103.11000001</v>
      </c>
      <c r="E25" s="16">
        <f t="shared" si="0"/>
        <v>48.025387374589293</v>
      </c>
      <c r="F25" s="80"/>
      <c r="G25" s="80"/>
      <c r="H25" s="80"/>
      <c r="I25" s="188">
        <f t="shared" si="1"/>
        <v>0</v>
      </c>
      <c r="J25" s="12">
        <f t="shared" si="3"/>
        <v>709987200</v>
      </c>
      <c r="K25" s="12">
        <f t="shared" si="4"/>
        <v>340974103.11000001</v>
      </c>
      <c r="L25" s="17">
        <f t="shared" si="2"/>
        <v>48.025387374589293</v>
      </c>
    </row>
    <row r="26" spans="1:12" ht="67.150000000000006" customHeight="1">
      <c r="A26" s="10">
        <v>11021600</v>
      </c>
      <c r="B26" s="126" t="s">
        <v>354</v>
      </c>
      <c r="C26" s="290">
        <v>97800</v>
      </c>
      <c r="D26" s="290">
        <v>82628.2</v>
      </c>
      <c r="E26" s="16">
        <f t="shared" si="0"/>
        <v>84.486912065439668</v>
      </c>
      <c r="F26" s="80"/>
      <c r="G26" s="80"/>
      <c r="H26" s="80"/>
      <c r="I26" s="188">
        <f t="shared" si="1"/>
        <v>0</v>
      </c>
      <c r="J26" s="12">
        <f t="shared" si="3"/>
        <v>97800</v>
      </c>
      <c r="K26" s="12">
        <f t="shared" si="4"/>
        <v>82628.2</v>
      </c>
      <c r="L26" s="17">
        <f t="shared" si="2"/>
        <v>84.486912065439668</v>
      </c>
    </row>
    <row r="27" spans="1:12" ht="67.150000000000006" customHeight="1">
      <c r="A27" s="168">
        <v>11021800</v>
      </c>
      <c r="B27" s="169" t="s">
        <v>481</v>
      </c>
      <c r="C27" s="290">
        <v>6350000</v>
      </c>
      <c r="D27" s="290">
        <v>3205200</v>
      </c>
      <c r="E27" s="16">
        <f t="shared" si="0"/>
        <v>50.475590551181106</v>
      </c>
      <c r="F27" s="80"/>
      <c r="G27" s="80"/>
      <c r="H27" s="80"/>
      <c r="I27" s="188">
        <f t="shared" si="1"/>
        <v>0</v>
      </c>
      <c r="J27" s="12">
        <f>C27+G27</f>
        <v>6350000</v>
      </c>
      <c r="K27" s="12">
        <f>D27+H27</f>
        <v>3205200</v>
      </c>
      <c r="L27" s="17">
        <f>IF(J27=0,0,K27/J27*100)</f>
        <v>50.475590551181106</v>
      </c>
    </row>
    <row r="28" spans="1:12" ht="54.75" customHeight="1">
      <c r="A28" s="10">
        <v>11023000</v>
      </c>
      <c r="B28" s="126" t="s">
        <v>410</v>
      </c>
      <c r="C28" s="290">
        <v>41200</v>
      </c>
      <c r="D28" s="290">
        <v>28450.1</v>
      </c>
      <c r="E28" s="16">
        <f t="shared" si="0"/>
        <v>69.053640776699027</v>
      </c>
      <c r="F28" s="80"/>
      <c r="G28" s="80"/>
      <c r="H28" s="80"/>
      <c r="I28" s="188">
        <f t="shared" si="1"/>
        <v>0</v>
      </c>
      <c r="J28" s="12">
        <f>C28+G28</f>
        <v>41200</v>
      </c>
      <c r="K28" s="12">
        <f t="shared" si="4"/>
        <v>28450.1</v>
      </c>
      <c r="L28" s="17">
        <f>IF(J28=0,0,K28/J28*100)</f>
        <v>69.053640776699027</v>
      </c>
    </row>
    <row r="29" spans="1:12" s="2" customFormat="1" ht="31.5">
      <c r="A29" s="8">
        <v>13000000</v>
      </c>
      <c r="B29" s="5" t="s">
        <v>243</v>
      </c>
      <c r="C29" s="9">
        <f>C30+C34</f>
        <v>34484000</v>
      </c>
      <c r="D29" s="9">
        <f>D30+D34</f>
        <v>19436962.629999999</v>
      </c>
      <c r="E29" s="14">
        <f t="shared" si="0"/>
        <v>56.365162481150676</v>
      </c>
      <c r="F29" s="79"/>
      <c r="G29" s="79"/>
      <c r="H29" s="79"/>
      <c r="I29" s="186">
        <f t="shared" si="1"/>
        <v>0</v>
      </c>
      <c r="J29" s="13">
        <f t="shared" ref="J29:J36" si="5">C29+G29</f>
        <v>34484000</v>
      </c>
      <c r="K29" s="13">
        <f t="shared" si="4"/>
        <v>19436962.629999999</v>
      </c>
      <c r="L29" s="15">
        <f t="shared" si="2"/>
        <v>56.365162481150676</v>
      </c>
    </row>
    <row r="30" spans="1:12" s="2" customFormat="1" ht="31.5">
      <c r="A30" s="8">
        <v>13020000</v>
      </c>
      <c r="B30" s="5" t="s">
        <v>244</v>
      </c>
      <c r="C30" s="9">
        <f>SUM(C31:C33)</f>
        <v>7905100</v>
      </c>
      <c r="D30" s="9">
        <f>SUM(D31:D33)</f>
        <v>2648673.6399999997</v>
      </c>
      <c r="E30" s="14">
        <f t="shared" si="0"/>
        <v>33.505884049537634</v>
      </c>
      <c r="F30" s="165">
        <f t="shared" ref="F30:K30" si="6">SUM(F31:F33)</f>
        <v>0</v>
      </c>
      <c r="G30" s="165">
        <f t="shared" si="6"/>
        <v>0</v>
      </c>
      <c r="H30" s="165">
        <f t="shared" si="6"/>
        <v>0</v>
      </c>
      <c r="I30" s="186">
        <f t="shared" si="1"/>
        <v>0</v>
      </c>
      <c r="J30" s="9">
        <f t="shared" si="6"/>
        <v>7905100</v>
      </c>
      <c r="K30" s="9">
        <f t="shared" si="6"/>
        <v>2648673.6399999997</v>
      </c>
      <c r="L30" s="15">
        <f t="shared" si="2"/>
        <v>33.505884049537634</v>
      </c>
    </row>
    <row r="31" spans="1:12" ht="65.45" customHeight="1">
      <c r="A31" s="10">
        <v>13020100</v>
      </c>
      <c r="B31" s="4" t="s">
        <v>245</v>
      </c>
      <c r="C31" s="290">
        <v>4846300</v>
      </c>
      <c r="D31" s="290">
        <v>1429453.82</v>
      </c>
      <c r="E31" s="16">
        <f t="shared" si="0"/>
        <v>29.495776571817679</v>
      </c>
      <c r="F31" s="80"/>
      <c r="G31" s="80"/>
      <c r="H31" s="80"/>
      <c r="I31" s="188">
        <f t="shared" si="1"/>
        <v>0</v>
      </c>
      <c r="J31" s="12">
        <f t="shared" si="5"/>
        <v>4846300</v>
      </c>
      <c r="K31" s="12">
        <f>D31+H31</f>
        <v>1429453.82</v>
      </c>
      <c r="L31" s="17">
        <f t="shared" si="2"/>
        <v>29.495776571817679</v>
      </c>
    </row>
    <row r="32" spans="1:12" ht="39" customHeight="1">
      <c r="A32" s="10">
        <v>13020300</v>
      </c>
      <c r="B32" s="4" t="s">
        <v>246</v>
      </c>
      <c r="C32" s="290">
        <v>966000</v>
      </c>
      <c r="D32" s="290">
        <v>452483.85</v>
      </c>
      <c r="E32" s="16">
        <f t="shared" si="0"/>
        <v>46.840978260869562</v>
      </c>
      <c r="F32" s="80"/>
      <c r="G32" s="80"/>
      <c r="H32" s="80"/>
      <c r="I32" s="188">
        <f t="shared" si="1"/>
        <v>0</v>
      </c>
      <c r="J32" s="12">
        <f t="shared" si="5"/>
        <v>966000</v>
      </c>
      <c r="K32" s="12">
        <f>D32+H32</f>
        <v>452483.85</v>
      </c>
      <c r="L32" s="17">
        <f t="shared" si="2"/>
        <v>46.840978260869562</v>
      </c>
    </row>
    <row r="33" spans="1:12" ht="55.15" customHeight="1">
      <c r="A33" s="10">
        <v>13020400</v>
      </c>
      <c r="B33" s="4" t="s">
        <v>100</v>
      </c>
      <c r="C33" s="290">
        <v>2092800</v>
      </c>
      <c r="D33" s="290">
        <v>766735.97</v>
      </c>
      <c r="E33" s="16">
        <f t="shared" si="0"/>
        <v>36.636848719418957</v>
      </c>
      <c r="F33" s="80"/>
      <c r="G33" s="80"/>
      <c r="H33" s="80"/>
      <c r="I33" s="188">
        <f t="shared" si="1"/>
        <v>0</v>
      </c>
      <c r="J33" s="12">
        <f t="shared" si="5"/>
        <v>2092800</v>
      </c>
      <c r="K33" s="12">
        <f>D33+H33</f>
        <v>766735.97</v>
      </c>
      <c r="L33" s="17">
        <f t="shared" si="2"/>
        <v>36.636848719418957</v>
      </c>
    </row>
    <row r="34" spans="1:12" s="2" customFormat="1" ht="27.6" customHeight="1">
      <c r="A34" s="8">
        <v>13030000</v>
      </c>
      <c r="B34" s="5" t="s">
        <v>101</v>
      </c>
      <c r="C34" s="9">
        <f>SUM(C35:C37)</f>
        <v>26578900</v>
      </c>
      <c r="D34" s="9">
        <f>SUM(D35:D37)</f>
        <v>16788288.989999998</v>
      </c>
      <c r="E34" s="14">
        <f t="shared" si="0"/>
        <v>63.163972135791923</v>
      </c>
      <c r="F34" s="165">
        <f>SUM(F35:F37)</f>
        <v>0</v>
      </c>
      <c r="G34" s="165">
        <f>SUM(G35:G37)</f>
        <v>0</v>
      </c>
      <c r="H34" s="165">
        <f>SUM(H35:H37)</f>
        <v>0</v>
      </c>
      <c r="I34" s="186">
        <f t="shared" si="1"/>
        <v>0</v>
      </c>
      <c r="J34" s="9">
        <f>SUM(J35:J37)</f>
        <v>26578900</v>
      </c>
      <c r="K34" s="9">
        <f>SUM(K35:K37)</f>
        <v>16788288.989999998</v>
      </c>
      <c r="L34" s="15">
        <f t="shared" si="2"/>
        <v>63.163972135791923</v>
      </c>
    </row>
    <row r="35" spans="1:12" ht="52.15" customHeight="1">
      <c r="A35" s="10">
        <v>13030100</v>
      </c>
      <c r="B35" s="4" t="s">
        <v>102</v>
      </c>
      <c r="C35" s="290">
        <v>26257200</v>
      </c>
      <c r="D35" s="290">
        <v>16708347.869999999</v>
      </c>
      <c r="E35" s="16">
        <f t="shared" si="0"/>
        <v>63.633395297289887</v>
      </c>
      <c r="F35" s="80"/>
      <c r="G35" s="80"/>
      <c r="H35" s="80"/>
      <c r="I35" s="188">
        <f t="shared" si="1"/>
        <v>0</v>
      </c>
      <c r="J35" s="12">
        <f t="shared" si="5"/>
        <v>26257200</v>
      </c>
      <c r="K35" s="12">
        <f>D35+H35</f>
        <v>16708347.869999999</v>
      </c>
      <c r="L35" s="17">
        <f t="shared" si="2"/>
        <v>63.633395297289887</v>
      </c>
    </row>
    <row r="36" spans="1:12" ht="36.6" customHeight="1">
      <c r="A36" s="10">
        <v>13030800</v>
      </c>
      <c r="B36" s="4" t="s">
        <v>103</v>
      </c>
      <c r="C36" s="290">
        <v>305700</v>
      </c>
      <c r="D36" s="290">
        <v>76008.649999999994</v>
      </c>
      <c r="E36" s="16">
        <f t="shared" si="0"/>
        <v>24.863804383382398</v>
      </c>
      <c r="F36" s="80"/>
      <c r="G36" s="80"/>
      <c r="H36" s="80"/>
      <c r="I36" s="188">
        <f t="shared" si="1"/>
        <v>0</v>
      </c>
      <c r="J36" s="12">
        <f t="shared" si="5"/>
        <v>305700</v>
      </c>
      <c r="K36" s="12">
        <f>D36+H36</f>
        <v>76008.649999999994</v>
      </c>
      <c r="L36" s="17">
        <f t="shared" si="2"/>
        <v>24.863804383382398</v>
      </c>
    </row>
    <row r="37" spans="1:12" ht="47.25">
      <c r="A37" s="10">
        <v>13031500</v>
      </c>
      <c r="B37" s="213" t="s">
        <v>551</v>
      </c>
      <c r="C37" s="290">
        <v>16000</v>
      </c>
      <c r="D37" s="290">
        <v>3932.47</v>
      </c>
      <c r="E37" s="16">
        <f t="shared" si="0"/>
        <v>24.577937500000001</v>
      </c>
      <c r="F37" s="80"/>
      <c r="G37" s="80"/>
      <c r="H37" s="80"/>
      <c r="I37" s="188">
        <f t="shared" si="1"/>
        <v>0</v>
      </c>
      <c r="J37" s="12">
        <f>C37+G37</f>
        <v>16000</v>
      </c>
      <c r="K37" s="12">
        <f>D37+H37</f>
        <v>3932.47</v>
      </c>
      <c r="L37" s="17">
        <f>IF(J37=0,0,K37/J37*100)</f>
        <v>24.577937500000001</v>
      </c>
    </row>
    <row r="38" spans="1:12" s="2" customFormat="1" ht="21.6" customHeight="1">
      <c r="A38" s="8">
        <v>19000000</v>
      </c>
      <c r="B38" s="5" t="s">
        <v>104</v>
      </c>
      <c r="C38" s="13">
        <f>C39</f>
        <v>0</v>
      </c>
      <c r="D38" s="13">
        <f>D39</f>
        <v>0</v>
      </c>
      <c r="E38" s="14">
        <f t="shared" si="0"/>
        <v>0</v>
      </c>
      <c r="F38" s="13">
        <f>F39</f>
        <v>7090800</v>
      </c>
      <c r="G38" s="13">
        <f>G39</f>
        <v>7090800</v>
      </c>
      <c r="H38" s="13">
        <f>H39</f>
        <v>3965872.6399999997</v>
      </c>
      <c r="I38" s="186">
        <f t="shared" si="1"/>
        <v>55.929833587183388</v>
      </c>
      <c r="J38" s="13">
        <f>J39</f>
        <v>7090800</v>
      </c>
      <c r="K38" s="13">
        <f>K39</f>
        <v>3965872.6399999997</v>
      </c>
      <c r="L38" s="15">
        <f t="shared" si="2"/>
        <v>55.929833587183388</v>
      </c>
    </row>
    <row r="39" spans="1:12" s="2" customFormat="1" ht="22.15" customHeight="1">
      <c r="A39" s="8">
        <v>19010000</v>
      </c>
      <c r="B39" s="5" t="s">
        <v>105</v>
      </c>
      <c r="C39" s="13">
        <f>SUM(C40:C42)</f>
        <v>0</v>
      </c>
      <c r="D39" s="13">
        <f t="shared" ref="D39:K39" si="7">SUM(D40:D42)</f>
        <v>0</v>
      </c>
      <c r="E39" s="14">
        <f t="shared" si="0"/>
        <v>0</v>
      </c>
      <c r="F39" s="79">
        <f t="shared" si="7"/>
        <v>7090800</v>
      </c>
      <c r="G39" s="79">
        <f t="shared" si="7"/>
        <v>7090800</v>
      </c>
      <c r="H39" s="79">
        <f t="shared" si="7"/>
        <v>3965872.6399999997</v>
      </c>
      <c r="I39" s="186">
        <f t="shared" si="1"/>
        <v>55.929833587183388</v>
      </c>
      <c r="J39" s="13">
        <f t="shared" si="7"/>
        <v>7090800</v>
      </c>
      <c r="K39" s="13">
        <f t="shared" si="7"/>
        <v>3965872.6399999997</v>
      </c>
      <c r="L39" s="15">
        <f t="shared" si="2"/>
        <v>55.929833587183388</v>
      </c>
    </row>
    <row r="40" spans="1:12" ht="82.15" customHeight="1">
      <c r="A40" s="10">
        <v>19010100</v>
      </c>
      <c r="B40" s="4" t="s">
        <v>106</v>
      </c>
      <c r="C40" s="12"/>
      <c r="D40" s="12"/>
      <c r="E40" s="16">
        <f t="shared" si="0"/>
        <v>0</v>
      </c>
      <c r="F40" s="211">
        <v>872700</v>
      </c>
      <c r="G40" s="211">
        <v>872700</v>
      </c>
      <c r="H40" s="211">
        <v>571511.68999999994</v>
      </c>
      <c r="I40" s="188">
        <f t="shared" si="1"/>
        <v>65.487760971697028</v>
      </c>
      <c r="J40" s="12">
        <f t="shared" ref="J40:K42" si="8">C40+G40</f>
        <v>872700</v>
      </c>
      <c r="K40" s="12">
        <f t="shared" si="8"/>
        <v>571511.68999999994</v>
      </c>
      <c r="L40" s="17">
        <f t="shared" si="2"/>
        <v>65.487760971697028</v>
      </c>
    </row>
    <row r="41" spans="1:12" ht="36.6" customHeight="1">
      <c r="A41" s="10">
        <v>19010200</v>
      </c>
      <c r="B41" s="4" t="s">
        <v>215</v>
      </c>
      <c r="C41" s="12"/>
      <c r="D41" s="12"/>
      <c r="E41" s="16">
        <f t="shared" si="0"/>
        <v>0</v>
      </c>
      <c r="F41" s="211">
        <v>3763600</v>
      </c>
      <c r="G41" s="211">
        <v>3763600</v>
      </c>
      <c r="H41" s="211">
        <v>1919223.15</v>
      </c>
      <c r="I41" s="188">
        <f t="shared" si="1"/>
        <v>50.994344510574976</v>
      </c>
      <c r="J41" s="12">
        <f t="shared" si="8"/>
        <v>3763600</v>
      </c>
      <c r="K41" s="12">
        <f t="shared" si="8"/>
        <v>1919223.15</v>
      </c>
      <c r="L41" s="17">
        <f t="shared" si="2"/>
        <v>50.994344510574976</v>
      </c>
    </row>
    <row r="42" spans="1:12" ht="64.150000000000006" customHeight="1">
      <c r="A42" s="10">
        <v>19010300</v>
      </c>
      <c r="B42" s="4" t="s">
        <v>216</v>
      </c>
      <c r="C42" s="12"/>
      <c r="D42" s="12"/>
      <c r="E42" s="16">
        <f t="shared" si="0"/>
        <v>0</v>
      </c>
      <c r="F42" s="211">
        <v>2454500</v>
      </c>
      <c r="G42" s="211">
        <v>2454500</v>
      </c>
      <c r="H42" s="211">
        <v>1475137.8</v>
      </c>
      <c r="I42" s="188">
        <f t="shared" si="1"/>
        <v>60.099319617029948</v>
      </c>
      <c r="J42" s="12">
        <f t="shared" si="8"/>
        <v>2454500</v>
      </c>
      <c r="K42" s="12">
        <f t="shared" si="8"/>
        <v>1475137.8</v>
      </c>
      <c r="L42" s="17">
        <f t="shared" si="2"/>
        <v>60.099319617029948</v>
      </c>
    </row>
    <row r="43" spans="1:12" s="2" customFormat="1" ht="28.15" customHeight="1">
      <c r="A43" s="8">
        <v>20000000</v>
      </c>
      <c r="B43" s="5" t="s">
        <v>217</v>
      </c>
      <c r="C43" s="9">
        <f>C44+C48+C63+C70</f>
        <v>62224900</v>
      </c>
      <c r="D43" s="9">
        <f>D44+D48+D63+D70</f>
        <v>38359689.519999996</v>
      </c>
      <c r="E43" s="14">
        <f t="shared" si="0"/>
        <v>61.646847998148644</v>
      </c>
      <c r="F43" s="165">
        <f>F44+F48+F63+F70</f>
        <v>135953100</v>
      </c>
      <c r="G43" s="165">
        <f>G44+G48+G63+G70</f>
        <v>181253561.56999999</v>
      </c>
      <c r="H43" s="165">
        <f>H44+H48+H63+H70</f>
        <v>123683862.38</v>
      </c>
      <c r="I43" s="186">
        <f t="shared" si="1"/>
        <v>68.23803146744423</v>
      </c>
      <c r="J43" s="9">
        <f>J44+J48+J63+J70</f>
        <v>243478461.56999999</v>
      </c>
      <c r="K43" s="9">
        <f>K44+K48+K63+K70</f>
        <v>162043551.89999998</v>
      </c>
      <c r="L43" s="15">
        <f t="shared" si="2"/>
        <v>66.553546812769099</v>
      </c>
    </row>
    <row r="44" spans="1:12" s="2" customFormat="1" ht="40.9" customHeight="1">
      <c r="A44" s="8">
        <v>21000000</v>
      </c>
      <c r="B44" s="5" t="s">
        <v>218</v>
      </c>
      <c r="C44" s="165">
        <f>C45+C47</f>
        <v>100</v>
      </c>
      <c r="D44" s="165">
        <f>D45+D47</f>
        <v>1440</v>
      </c>
      <c r="E44" s="14">
        <f t="shared" si="0"/>
        <v>1440</v>
      </c>
      <c r="F44" s="165">
        <f>F45+F47</f>
        <v>200000</v>
      </c>
      <c r="G44" s="165">
        <f>G45+G47</f>
        <v>200000</v>
      </c>
      <c r="H44" s="165">
        <f>H45+H47</f>
        <v>693960.6</v>
      </c>
      <c r="I44" s="186">
        <f t="shared" si="1"/>
        <v>346.9803</v>
      </c>
      <c r="J44" s="165">
        <f>J45+J47</f>
        <v>200100</v>
      </c>
      <c r="K44" s="165">
        <f>K45+K47</f>
        <v>695400.6</v>
      </c>
      <c r="L44" s="15">
        <f t="shared" si="2"/>
        <v>347.52653673163417</v>
      </c>
    </row>
    <row r="45" spans="1:12" s="2" customFormat="1" ht="120" customHeight="1">
      <c r="A45" s="8">
        <v>21010000</v>
      </c>
      <c r="B45" s="5" t="s">
        <v>219</v>
      </c>
      <c r="C45" s="9">
        <f>C46</f>
        <v>100</v>
      </c>
      <c r="D45" s="9">
        <f t="shared" ref="D45:K45" si="9">D46</f>
        <v>1440</v>
      </c>
      <c r="E45" s="14">
        <f t="shared" si="0"/>
        <v>1440</v>
      </c>
      <c r="F45" s="165">
        <f t="shared" si="9"/>
        <v>0</v>
      </c>
      <c r="G45" s="165">
        <f t="shared" si="9"/>
        <v>0</v>
      </c>
      <c r="H45" s="165">
        <f t="shared" si="9"/>
        <v>0</v>
      </c>
      <c r="I45" s="186">
        <f t="shared" si="1"/>
        <v>0</v>
      </c>
      <c r="J45" s="9">
        <f t="shared" si="9"/>
        <v>100</v>
      </c>
      <c r="K45" s="9">
        <f t="shared" si="9"/>
        <v>1440</v>
      </c>
      <c r="L45" s="15">
        <f t="shared" si="2"/>
        <v>1440</v>
      </c>
    </row>
    <row r="46" spans="1:12" ht="71.45" customHeight="1">
      <c r="A46" s="10">
        <v>21010300</v>
      </c>
      <c r="B46" s="4" t="s">
        <v>220</v>
      </c>
      <c r="C46" s="211">
        <v>100</v>
      </c>
      <c r="D46" s="211">
        <v>1440</v>
      </c>
      <c r="E46" s="16">
        <f t="shared" si="0"/>
        <v>1440</v>
      </c>
      <c r="F46" s="80"/>
      <c r="G46" s="80"/>
      <c r="H46" s="80"/>
      <c r="I46" s="188">
        <f t="shared" si="1"/>
        <v>0</v>
      </c>
      <c r="J46" s="12">
        <f>C46+G46</f>
        <v>100</v>
      </c>
      <c r="K46" s="12">
        <f>D46+H46</f>
        <v>1440</v>
      </c>
      <c r="L46" s="17">
        <f t="shared" si="2"/>
        <v>1440</v>
      </c>
    </row>
    <row r="47" spans="1:12" ht="46.5" customHeight="1">
      <c r="A47" s="8">
        <v>21110000</v>
      </c>
      <c r="B47" s="6" t="s">
        <v>582</v>
      </c>
      <c r="C47" s="250"/>
      <c r="D47" s="250"/>
      <c r="E47" s="16">
        <f t="shared" si="0"/>
        <v>0</v>
      </c>
      <c r="F47" s="80">
        <v>200000</v>
      </c>
      <c r="G47" s="80">
        <v>200000</v>
      </c>
      <c r="H47" s="211">
        <v>693960.6</v>
      </c>
      <c r="I47" s="188">
        <f t="shared" si="1"/>
        <v>346.9803</v>
      </c>
      <c r="J47" s="12">
        <f>C47+G47</f>
        <v>200000</v>
      </c>
      <c r="K47" s="12">
        <f>D47+H47</f>
        <v>693960.6</v>
      </c>
      <c r="L47" s="17">
        <f>IF(J47=0,0,K47/J47*100)</f>
        <v>346.9803</v>
      </c>
    </row>
    <row r="48" spans="1:12" s="2" customFormat="1" ht="39" customHeight="1">
      <c r="A48" s="8">
        <v>22000000</v>
      </c>
      <c r="B48" s="5" t="s">
        <v>170</v>
      </c>
      <c r="C48" s="9">
        <f>C49+C60+C62</f>
        <v>56424800</v>
      </c>
      <c r="D48" s="9">
        <f>D49+D60+D62</f>
        <v>32986608.909999996</v>
      </c>
      <c r="E48" s="14">
        <f t="shared" si="0"/>
        <v>58.461188892118358</v>
      </c>
      <c r="F48" s="165">
        <f>F49+F60+F62</f>
        <v>0</v>
      </c>
      <c r="G48" s="165">
        <f>G49+G60+G62</f>
        <v>0</v>
      </c>
      <c r="H48" s="165">
        <f>H49+H60+H62</f>
        <v>0</v>
      </c>
      <c r="I48" s="186">
        <f t="shared" si="1"/>
        <v>0</v>
      </c>
      <c r="J48" s="9">
        <f>J49+J60+J62</f>
        <v>56424800</v>
      </c>
      <c r="K48" s="9">
        <f>K49+K60+K62</f>
        <v>32986608.909999996</v>
      </c>
      <c r="L48" s="15">
        <f t="shared" si="2"/>
        <v>58.461188892118358</v>
      </c>
    </row>
    <row r="49" spans="1:12" s="2" customFormat="1" ht="26.45" customHeight="1">
      <c r="A49" s="8">
        <v>22010000</v>
      </c>
      <c r="B49" s="5" t="s">
        <v>171</v>
      </c>
      <c r="C49" s="9">
        <f>SUM(C50:C59)</f>
        <v>41489800</v>
      </c>
      <c r="D49" s="9">
        <f>SUM(D50:D59)</f>
        <v>21674180.099999998</v>
      </c>
      <c r="E49" s="14">
        <f t="shared" si="0"/>
        <v>52.2397796566867</v>
      </c>
      <c r="F49" s="165">
        <f>SUM(F50:F59)</f>
        <v>0</v>
      </c>
      <c r="G49" s="165">
        <f>SUM(G50:G59)</f>
        <v>0</v>
      </c>
      <c r="H49" s="165">
        <f>SUM(H50:H59)</f>
        <v>0</v>
      </c>
      <c r="I49" s="186">
        <f t="shared" si="1"/>
        <v>0</v>
      </c>
      <c r="J49" s="9">
        <f>SUM(J50:J59)</f>
        <v>41489800</v>
      </c>
      <c r="K49" s="9">
        <f>SUM(K50:K59)</f>
        <v>21674180.099999998</v>
      </c>
      <c r="L49" s="15">
        <f t="shared" si="2"/>
        <v>52.2397796566867</v>
      </c>
    </row>
    <row r="50" spans="1:12" ht="102" customHeight="1">
      <c r="A50" s="10">
        <v>22010200</v>
      </c>
      <c r="B50" s="4" t="s">
        <v>184</v>
      </c>
      <c r="C50" s="290">
        <v>40000</v>
      </c>
      <c r="D50" s="290">
        <v>55476.19</v>
      </c>
      <c r="E50" s="16">
        <f t="shared" si="0"/>
        <v>138.69047499999999</v>
      </c>
      <c r="F50" s="80"/>
      <c r="G50" s="80"/>
      <c r="H50" s="80"/>
      <c r="I50" s="188">
        <f t="shared" si="1"/>
        <v>0</v>
      </c>
      <c r="J50" s="12">
        <f t="shared" ref="J50:J59" si="10">C50+G50</f>
        <v>40000</v>
      </c>
      <c r="K50" s="12">
        <f t="shared" ref="K50:K59" si="11">D50+H50</f>
        <v>55476.19</v>
      </c>
      <c r="L50" s="17">
        <f t="shared" si="2"/>
        <v>138.69047499999999</v>
      </c>
    </row>
    <row r="51" spans="1:12" ht="88.9" customHeight="1">
      <c r="A51" s="10">
        <v>22010500</v>
      </c>
      <c r="B51" s="4" t="s">
        <v>185</v>
      </c>
      <c r="C51" s="290">
        <v>174800</v>
      </c>
      <c r="D51" s="290">
        <v>94619.8</v>
      </c>
      <c r="E51" s="16">
        <f t="shared" si="0"/>
        <v>54.130320366132722</v>
      </c>
      <c r="F51" s="80"/>
      <c r="G51" s="80"/>
      <c r="H51" s="80"/>
      <c r="I51" s="188">
        <f t="shared" si="1"/>
        <v>0</v>
      </c>
      <c r="J51" s="12">
        <f t="shared" si="10"/>
        <v>174800</v>
      </c>
      <c r="K51" s="12">
        <f t="shared" si="11"/>
        <v>94619.8</v>
      </c>
      <c r="L51" s="17">
        <f t="shared" si="2"/>
        <v>54.130320366132722</v>
      </c>
    </row>
    <row r="52" spans="1:12" ht="78.75">
      <c r="A52" s="10">
        <v>22010900</v>
      </c>
      <c r="B52" s="4" t="s">
        <v>186</v>
      </c>
      <c r="C52" s="290">
        <v>0</v>
      </c>
      <c r="D52" s="290">
        <v>3011.84</v>
      </c>
      <c r="E52" s="16">
        <f t="shared" si="0"/>
        <v>0</v>
      </c>
      <c r="F52" s="80"/>
      <c r="G52" s="80"/>
      <c r="H52" s="80"/>
      <c r="I52" s="188">
        <f t="shared" si="1"/>
        <v>0</v>
      </c>
      <c r="J52" s="12">
        <f t="shared" si="10"/>
        <v>0</v>
      </c>
      <c r="K52" s="12">
        <f t="shared" si="11"/>
        <v>3011.84</v>
      </c>
      <c r="L52" s="17">
        <f t="shared" si="2"/>
        <v>0</v>
      </c>
    </row>
    <row r="53" spans="1:12" ht="52.9" customHeight="1">
      <c r="A53" s="10">
        <v>22011000</v>
      </c>
      <c r="B53" s="4" t="s">
        <v>187</v>
      </c>
      <c r="C53" s="290">
        <v>13000000</v>
      </c>
      <c r="D53" s="290">
        <v>3835423.82</v>
      </c>
      <c r="E53" s="16">
        <f t="shared" si="0"/>
        <v>29.503260153846149</v>
      </c>
      <c r="F53" s="80"/>
      <c r="G53" s="80"/>
      <c r="H53" s="80"/>
      <c r="I53" s="188">
        <f t="shared" si="1"/>
        <v>0</v>
      </c>
      <c r="J53" s="12">
        <f t="shared" si="10"/>
        <v>13000000</v>
      </c>
      <c r="K53" s="12">
        <f t="shared" si="11"/>
        <v>3835423.82</v>
      </c>
      <c r="L53" s="17">
        <f t="shared" si="2"/>
        <v>29.503260153846149</v>
      </c>
    </row>
    <row r="54" spans="1:12" ht="52.9" customHeight="1">
      <c r="A54" s="10">
        <v>22011100</v>
      </c>
      <c r="B54" s="4" t="s">
        <v>188</v>
      </c>
      <c r="C54" s="290">
        <v>24700000</v>
      </c>
      <c r="D54" s="290">
        <v>15603688.73</v>
      </c>
      <c r="E54" s="16">
        <f t="shared" si="0"/>
        <v>63.172828866396756</v>
      </c>
      <c r="F54" s="80"/>
      <c r="G54" s="80"/>
      <c r="H54" s="80"/>
      <c r="I54" s="188">
        <f t="shared" si="1"/>
        <v>0</v>
      </c>
      <c r="J54" s="12">
        <f t="shared" si="10"/>
        <v>24700000</v>
      </c>
      <c r="K54" s="12">
        <f t="shared" si="11"/>
        <v>15603688.73</v>
      </c>
      <c r="L54" s="17">
        <f t="shared" si="2"/>
        <v>63.172828866396756</v>
      </c>
    </row>
    <row r="55" spans="1:12" ht="47.25">
      <c r="A55" s="10">
        <v>22011800</v>
      </c>
      <c r="B55" s="4" t="s">
        <v>189</v>
      </c>
      <c r="C55" s="290">
        <v>1200000</v>
      </c>
      <c r="D55" s="290">
        <v>954785</v>
      </c>
      <c r="E55" s="16">
        <f t="shared" si="0"/>
        <v>79.565416666666664</v>
      </c>
      <c r="F55" s="80"/>
      <c r="G55" s="80"/>
      <c r="H55" s="80"/>
      <c r="I55" s="188">
        <f t="shared" si="1"/>
        <v>0</v>
      </c>
      <c r="J55" s="12">
        <f t="shared" si="10"/>
        <v>1200000</v>
      </c>
      <c r="K55" s="12">
        <f t="shared" si="11"/>
        <v>954785</v>
      </c>
      <c r="L55" s="17">
        <f t="shared" si="2"/>
        <v>79.565416666666664</v>
      </c>
    </row>
    <row r="56" spans="1:12" ht="31.5">
      <c r="A56" s="10">
        <v>22013100</v>
      </c>
      <c r="B56" s="4" t="s">
        <v>685</v>
      </c>
      <c r="C56" s="290">
        <v>0</v>
      </c>
      <c r="D56" s="290">
        <v>5000</v>
      </c>
      <c r="E56" s="16">
        <f t="shared" si="0"/>
        <v>0</v>
      </c>
      <c r="F56" s="80"/>
      <c r="G56" s="80"/>
      <c r="H56" s="80"/>
      <c r="I56" s="188"/>
      <c r="J56" s="12">
        <f>C56+G56</f>
        <v>0</v>
      </c>
      <c r="K56" s="12">
        <f>D56+H56</f>
        <v>5000</v>
      </c>
      <c r="L56" s="17">
        <f>IF(J56=0,0,K56/J56*100)</f>
        <v>0</v>
      </c>
    </row>
    <row r="57" spans="1:12" ht="31.5">
      <c r="A57" s="74">
        <v>22013200</v>
      </c>
      <c r="B57" s="70" t="s">
        <v>190</v>
      </c>
      <c r="C57" s="290">
        <v>800000</v>
      </c>
      <c r="D57" s="290">
        <v>569549.19999999995</v>
      </c>
      <c r="E57" s="16">
        <f t="shared" si="0"/>
        <v>71.193649999999991</v>
      </c>
      <c r="F57" s="80"/>
      <c r="G57" s="80"/>
      <c r="H57" s="80"/>
      <c r="I57" s="188">
        <f t="shared" si="1"/>
        <v>0</v>
      </c>
      <c r="J57" s="12">
        <f t="shared" si="10"/>
        <v>800000</v>
      </c>
      <c r="K57" s="12">
        <f t="shared" si="11"/>
        <v>569549.19999999995</v>
      </c>
      <c r="L57" s="17">
        <f t="shared" si="2"/>
        <v>71.193649999999991</v>
      </c>
    </row>
    <row r="58" spans="1:12" ht="31.5">
      <c r="A58" s="10">
        <v>22013300</v>
      </c>
      <c r="B58" s="4" t="s">
        <v>191</v>
      </c>
      <c r="C58" s="290">
        <v>950000</v>
      </c>
      <c r="D58" s="290">
        <v>276735.31</v>
      </c>
      <c r="E58" s="16">
        <f t="shared" si="0"/>
        <v>29.130032631578946</v>
      </c>
      <c r="F58" s="80"/>
      <c r="G58" s="80"/>
      <c r="H58" s="80"/>
      <c r="I58" s="188">
        <f t="shared" si="1"/>
        <v>0</v>
      </c>
      <c r="J58" s="12">
        <f t="shared" si="10"/>
        <v>950000</v>
      </c>
      <c r="K58" s="12">
        <f t="shared" si="11"/>
        <v>276735.31</v>
      </c>
      <c r="L58" s="17">
        <f t="shared" si="2"/>
        <v>29.130032631578946</v>
      </c>
    </row>
    <row r="59" spans="1:12" ht="31.5">
      <c r="A59" s="10">
        <v>22013400</v>
      </c>
      <c r="B59" s="4" t="s">
        <v>192</v>
      </c>
      <c r="C59" s="290">
        <v>625000</v>
      </c>
      <c r="D59" s="290">
        <v>275890.21000000002</v>
      </c>
      <c r="E59" s="16">
        <f t="shared" si="0"/>
        <v>44.142433600000004</v>
      </c>
      <c r="F59" s="80"/>
      <c r="G59" s="80"/>
      <c r="H59" s="80"/>
      <c r="I59" s="188">
        <f t="shared" si="1"/>
        <v>0</v>
      </c>
      <c r="J59" s="12">
        <f t="shared" si="10"/>
        <v>625000</v>
      </c>
      <c r="K59" s="12">
        <f t="shared" si="11"/>
        <v>275890.21000000002</v>
      </c>
      <c r="L59" s="17">
        <f t="shared" si="2"/>
        <v>44.142433600000004</v>
      </c>
    </row>
    <row r="60" spans="1:12" s="2" customFormat="1" ht="57" customHeight="1">
      <c r="A60" s="8">
        <v>22080000</v>
      </c>
      <c r="B60" s="5" t="s">
        <v>221</v>
      </c>
      <c r="C60" s="9">
        <f>C61</f>
        <v>14934100</v>
      </c>
      <c r="D60" s="9">
        <f t="shared" ref="D60:K60" si="12">D61</f>
        <v>11312428.810000001</v>
      </c>
      <c r="E60" s="14">
        <f t="shared" si="0"/>
        <v>75.748982596875607</v>
      </c>
      <c r="F60" s="165">
        <f t="shared" si="12"/>
        <v>0</v>
      </c>
      <c r="G60" s="165">
        <f t="shared" si="12"/>
        <v>0</v>
      </c>
      <c r="H60" s="165">
        <f t="shared" si="12"/>
        <v>0</v>
      </c>
      <c r="I60" s="186">
        <f t="shared" si="1"/>
        <v>0</v>
      </c>
      <c r="J60" s="9">
        <f t="shared" si="12"/>
        <v>14934100</v>
      </c>
      <c r="K60" s="9">
        <f t="shared" si="12"/>
        <v>11312428.810000001</v>
      </c>
      <c r="L60" s="15">
        <f t="shared" si="2"/>
        <v>75.748982596875607</v>
      </c>
    </row>
    <row r="61" spans="1:12" ht="83.45" customHeight="1">
      <c r="A61" s="10">
        <v>22080400</v>
      </c>
      <c r="B61" s="4" t="s">
        <v>222</v>
      </c>
      <c r="C61" s="211">
        <v>14934100</v>
      </c>
      <c r="D61" s="211">
        <v>11312428.810000001</v>
      </c>
      <c r="E61" s="16">
        <f t="shared" si="0"/>
        <v>75.748982596875607</v>
      </c>
      <c r="F61" s="80"/>
      <c r="G61" s="80"/>
      <c r="H61" s="80"/>
      <c r="I61" s="188">
        <f t="shared" si="1"/>
        <v>0</v>
      </c>
      <c r="J61" s="12">
        <f>C61+G61</f>
        <v>14934100</v>
      </c>
      <c r="K61" s="12">
        <f>D61+H61</f>
        <v>11312428.810000001</v>
      </c>
      <c r="L61" s="17">
        <f t="shared" si="2"/>
        <v>75.748982596875607</v>
      </c>
    </row>
    <row r="62" spans="1:12" s="2" customFormat="1" ht="124.15" customHeight="1">
      <c r="A62" s="8">
        <v>22130000</v>
      </c>
      <c r="B62" s="6" t="s">
        <v>223</v>
      </c>
      <c r="C62" s="212">
        <v>900</v>
      </c>
      <c r="D62" s="211">
        <v>0</v>
      </c>
      <c r="E62" s="14">
        <f t="shared" si="0"/>
        <v>0</v>
      </c>
      <c r="F62" s="79"/>
      <c r="G62" s="79"/>
      <c r="H62" s="79"/>
      <c r="I62" s="186">
        <f t="shared" si="1"/>
        <v>0</v>
      </c>
      <c r="J62" s="13">
        <f>C62+G62</f>
        <v>900</v>
      </c>
      <c r="K62" s="13">
        <f>D62+H62</f>
        <v>0</v>
      </c>
      <c r="L62" s="15">
        <f t="shared" si="2"/>
        <v>0</v>
      </c>
    </row>
    <row r="63" spans="1:12" s="2" customFormat="1" ht="15.75">
      <c r="A63" s="8">
        <v>24000000</v>
      </c>
      <c r="B63" s="5" t="s">
        <v>224</v>
      </c>
      <c r="C63" s="9">
        <f>C64+C68</f>
        <v>5800000</v>
      </c>
      <c r="D63" s="9">
        <f>D64+D68</f>
        <v>5371640.6100000003</v>
      </c>
      <c r="E63" s="14">
        <f t="shared" si="0"/>
        <v>92.614493275862074</v>
      </c>
      <c r="F63" s="165">
        <f>F64+F68</f>
        <v>1337400</v>
      </c>
      <c r="G63" s="165">
        <f>G64+G68</f>
        <v>1337400</v>
      </c>
      <c r="H63" s="165">
        <f>H64+H68</f>
        <v>4544785.74</v>
      </c>
      <c r="I63" s="186">
        <f t="shared" si="1"/>
        <v>339.82247196052043</v>
      </c>
      <c r="J63" s="9">
        <f>J64+J68</f>
        <v>7137400</v>
      </c>
      <c r="K63" s="9">
        <f>K64+K68</f>
        <v>9916426.3500000015</v>
      </c>
      <c r="L63" s="15">
        <f t="shared" si="2"/>
        <v>138.93611609269485</v>
      </c>
    </row>
    <row r="64" spans="1:12" s="2" customFormat="1" ht="15.75">
      <c r="A64" s="8">
        <v>24060000</v>
      </c>
      <c r="B64" s="5" t="s">
        <v>225</v>
      </c>
      <c r="C64" s="9">
        <f>SUM(C65:C67)</f>
        <v>5800000</v>
      </c>
      <c r="D64" s="9">
        <f>SUM(D65:D67)</f>
        <v>5371640.6100000003</v>
      </c>
      <c r="E64" s="14">
        <f t="shared" si="0"/>
        <v>92.614493275862074</v>
      </c>
      <c r="F64" s="165">
        <f>SUM(F65:F67)</f>
        <v>1197900</v>
      </c>
      <c r="G64" s="165">
        <f>SUM(G65:G67)</f>
        <v>1197900</v>
      </c>
      <c r="H64" s="165">
        <f>SUM(H65:H67)</f>
        <v>4480083.6100000003</v>
      </c>
      <c r="I64" s="186">
        <f t="shared" si="1"/>
        <v>373.99479171884133</v>
      </c>
      <c r="J64" s="9">
        <f>SUM(J65:J67)</f>
        <v>6997900</v>
      </c>
      <c r="K64" s="9">
        <f>SUM(K65:K67)</f>
        <v>9851724.2200000007</v>
      </c>
      <c r="L64" s="15">
        <f t="shared" si="2"/>
        <v>140.78115177410368</v>
      </c>
    </row>
    <row r="65" spans="1:13" ht="24.6" customHeight="1">
      <c r="A65" s="10">
        <v>24060300</v>
      </c>
      <c r="B65" s="4" t="s">
        <v>225</v>
      </c>
      <c r="C65" s="211">
        <v>5800000</v>
      </c>
      <c r="D65" s="211">
        <v>5371640.6100000003</v>
      </c>
      <c r="E65" s="16">
        <f t="shared" si="0"/>
        <v>92.614493275862074</v>
      </c>
      <c r="F65" s="80"/>
      <c r="G65" s="80"/>
      <c r="H65" s="80"/>
      <c r="I65" s="188">
        <f t="shared" si="1"/>
        <v>0</v>
      </c>
      <c r="J65" s="12">
        <f t="shared" ref="J65:K67" si="13">C65+G65</f>
        <v>5800000</v>
      </c>
      <c r="K65" s="12">
        <f t="shared" si="13"/>
        <v>5371640.6100000003</v>
      </c>
      <c r="L65" s="17">
        <f t="shared" si="2"/>
        <v>92.614493275862074</v>
      </c>
    </row>
    <row r="66" spans="1:13" ht="40.15" customHeight="1">
      <c r="A66" s="10">
        <v>24061600</v>
      </c>
      <c r="B66" s="4" t="s">
        <v>483</v>
      </c>
      <c r="C66" s="72"/>
      <c r="D66" s="72"/>
      <c r="E66" s="16">
        <f t="shared" si="0"/>
        <v>0</v>
      </c>
      <c r="F66" s="211">
        <v>50000</v>
      </c>
      <c r="G66" s="211">
        <v>50000</v>
      </c>
      <c r="H66" s="211">
        <v>9713.08</v>
      </c>
      <c r="I66" s="188">
        <f t="shared" si="1"/>
        <v>19.426159999999999</v>
      </c>
      <c r="J66" s="12">
        <f t="shared" si="13"/>
        <v>50000</v>
      </c>
      <c r="K66" s="12">
        <f t="shared" si="13"/>
        <v>9713.08</v>
      </c>
      <c r="L66" s="17">
        <f>IF(J66=0,0,K66/J66*100)</f>
        <v>19.426159999999999</v>
      </c>
    </row>
    <row r="67" spans="1:13" ht="73.150000000000006" customHeight="1">
      <c r="A67" s="10">
        <v>24062100</v>
      </c>
      <c r="B67" s="4" t="s">
        <v>226</v>
      </c>
      <c r="C67" s="12"/>
      <c r="D67" s="12"/>
      <c r="E67" s="16">
        <f t="shared" si="0"/>
        <v>0</v>
      </c>
      <c r="F67" s="211">
        <v>1147900</v>
      </c>
      <c r="G67" s="211">
        <v>1147900</v>
      </c>
      <c r="H67" s="211">
        <v>4470370.53</v>
      </c>
      <c r="I67" s="188">
        <f t="shared" si="1"/>
        <v>389.43902169178506</v>
      </c>
      <c r="J67" s="12">
        <f t="shared" si="13"/>
        <v>1147900</v>
      </c>
      <c r="K67" s="12">
        <f t="shared" si="13"/>
        <v>4470370.53</v>
      </c>
      <c r="L67" s="17">
        <f t="shared" si="2"/>
        <v>389.43902169178506</v>
      </c>
    </row>
    <row r="68" spans="1:13" s="2" customFormat="1" ht="37.15" customHeight="1">
      <c r="A68" s="8">
        <v>24110000</v>
      </c>
      <c r="B68" s="5" t="s">
        <v>227</v>
      </c>
      <c r="C68" s="13">
        <f>C69</f>
        <v>0</v>
      </c>
      <c r="D68" s="13">
        <f t="shared" ref="D68:K68" si="14">D69</f>
        <v>0</v>
      </c>
      <c r="E68" s="14">
        <f t="shared" ref="E68:E107" si="15">IF(C68=0,0,D68/C68*100)</f>
        <v>0</v>
      </c>
      <c r="F68" s="79">
        <f t="shared" si="14"/>
        <v>139500</v>
      </c>
      <c r="G68" s="79">
        <f t="shared" si="14"/>
        <v>139500</v>
      </c>
      <c r="H68" s="79">
        <f t="shared" si="14"/>
        <v>64702.13</v>
      </c>
      <c r="I68" s="186">
        <f t="shared" ref="I68:I107" si="16">IF(G68=0,0,H68/G68*100)</f>
        <v>46.381455197132617</v>
      </c>
      <c r="J68" s="13">
        <f t="shared" si="14"/>
        <v>139500</v>
      </c>
      <c r="K68" s="13">
        <f t="shared" si="14"/>
        <v>64702.13</v>
      </c>
      <c r="L68" s="15">
        <f t="shared" si="2"/>
        <v>46.381455197132617</v>
      </c>
    </row>
    <row r="69" spans="1:13" ht="85.15" customHeight="1">
      <c r="A69" s="10">
        <v>24110900</v>
      </c>
      <c r="B69" s="4" t="s">
        <v>287</v>
      </c>
      <c r="C69" s="12"/>
      <c r="D69" s="12"/>
      <c r="E69" s="16">
        <f t="shared" si="15"/>
        <v>0</v>
      </c>
      <c r="F69" s="211">
        <v>139500</v>
      </c>
      <c r="G69" s="211">
        <v>139500</v>
      </c>
      <c r="H69" s="211">
        <v>64702.13</v>
      </c>
      <c r="I69" s="188">
        <f t="shared" si="16"/>
        <v>46.381455197132617</v>
      </c>
      <c r="J69" s="12">
        <f>C69+G69</f>
        <v>139500</v>
      </c>
      <c r="K69" s="12">
        <f>D69+H69</f>
        <v>64702.13</v>
      </c>
      <c r="L69" s="17">
        <f t="shared" ref="L69:L92" si="17">IF(J69=0,0,K69/J69*100)</f>
        <v>46.381455197132617</v>
      </c>
    </row>
    <row r="70" spans="1:13" s="2" customFormat="1" ht="22.9" customHeight="1">
      <c r="A70" s="8">
        <v>25000000</v>
      </c>
      <c r="B70" s="5" t="s">
        <v>288</v>
      </c>
      <c r="C70" s="13">
        <f>C71+C76</f>
        <v>0</v>
      </c>
      <c r="D70" s="13">
        <f t="shared" ref="D70:K70" si="18">D71+D76</f>
        <v>0</v>
      </c>
      <c r="E70" s="14">
        <f t="shared" si="15"/>
        <v>0</v>
      </c>
      <c r="F70" s="79">
        <f t="shared" si="18"/>
        <v>134415700</v>
      </c>
      <c r="G70" s="79">
        <f t="shared" si="18"/>
        <v>179716161.56999999</v>
      </c>
      <c r="H70" s="79">
        <f t="shared" si="18"/>
        <v>118445116.03999999</v>
      </c>
      <c r="I70" s="186">
        <f t="shared" si="16"/>
        <v>65.906769321837118</v>
      </c>
      <c r="J70" s="13">
        <f t="shared" si="18"/>
        <v>179716161.56999999</v>
      </c>
      <c r="K70" s="13">
        <f t="shared" si="18"/>
        <v>118445116.03999999</v>
      </c>
      <c r="L70" s="15">
        <f t="shared" si="17"/>
        <v>65.906769321837118</v>
      </c>
    </row>
    <row r="71" spans="1:13" s="2" customFormat="1" ht="55.15" customHeight="1">
      <c r="A71" s="8">
        <v>25010000</v>
      </c>
      <c r="B71" s="5" t="s">
        <v>289</v>
      </c>
      <c r="C71" s="13">
        <f>SUM(C72:C75)</f>
        <v>0</v>
      </c>
      <c r="D71" s="13">
        <f>SUM(D72:D75)</f>
        <v>0</v>
      </c>
      <c r="E71" s="14">
        <f t="shared" si="15"/>
        <v>0</v>
      </c>
      <c r="F71" s="79">
        <f>SUM(F72:F75)</f>
        <v>83852800</v>
      </c>
      <c r="G71" s="79">
        <f>SUM(G72:G75)</f>
        <v>87923750.5</v>
      </c>
      <c r="H71" s="79">
        <f>SUM(H72:H75)</f>
        <v>53647641.07</v>
      </c>
      <c r="I71" s="186">
        <f t="shared" si="16"/>
        <v>61.016097203451302</v>
      </c>
      <c r="J71" s="13">
        <f>SUM(J72:J75)</f>
        <v>87923750.5</v>
      </c>
      <c r="K71" s="13">
        <f>SUM(K72:K75)</f>
        <v>53647641.07</v>
      </c>
      <c r="L71" s="15">
        <f t="shared" si="17"/>
        <v>61.016097203451302</v>
      </c>
    </row>
    <row r="72" spans="1:13" ht="39.6" customHeight="1">
      <c r="A72" s="10">
        <v>25010100</v>
      </c>
      <c r="B72" s="4" t="s">
        <v>290</v>
      </c>
      <c r="C72" s="12"/>
      <c r="D72" s="12"/>
      <c r="E72" s="16">
        <f t="shared" si="15"/>
        <v>0</v>
      </c>
      <c r="F72" s="211">
        <v>57868400</v>
      </c>
      <c r="G72" s="174">
        <v>59366527.090000004</v>
      </c>
      <c r="H72" s="211">
        <v>31956477.379999999</v>
      </c>
      <c r="I72" s="188">
        <f t="shared" si="16"/>
        <v>53.829117090770353</v>
      </c>
      <c r="J72" s="12">
        <f t="shared" ref="J72:K75" si="19">C72+G72</f>
        <v>59366527.090000004</v>
      </c>
      <c r="K72" s="12">
        <f t="shared" si="19"/>
        <v>31956477.379999999</v>
      </c>
      <c r="L72" s="17">
        <f t="shared" si="17"/>
        <v>53.829117090770353</v>
      </c>
    </row>
    <row r="73" spans="1:13" ht="37.9" customHeight="1">
      <c r="A73" s="10">
        <v>25010200</v>
      </c>
      <c r="B73" s="4" t="s">
        <v>335</v>
      </c>
      <c r="C73" s="12"/>
      <c r="D73" s="12"/>
      <c r="E73" s="16">
        <f t="shared" si="15"/>
        <v>0</v>
      </c>
      <c r="F73" s="211">
        <v>21356400</v>
      </c>
      <c r="G73" s="174">
        <v>23047423.41</v>
      </c>
      <c r="H73" s="211">
        <v>14298571.58</v>
      </c>
      <c r="I73" s="188">
        <f t="shared" si="16"/>
        <v>62.039783474433939</v>
      </c>
      <c r="J73" s="12">
        <f t="shared" si="19"/>
        <v>23047423.41</v>
      </c>
      <c r="K73" s="12">
        <f t="shared" si="19"/>
        <v>14298571.58</v>
      </c>
      <c r="L73" s="17">
        <f t="shared" si="17"/>
        <v>62.039783474433939</v>
      </c>
    </row>
    <row r="74" spans="1:13" ht="63">
      <c r="A74" s="10">
        <v>25010300</v>
      </c>
      <c r="B74" s="4" t="s">
        <v>336</v>
      </c>
      <c r="C74" s="12"/>
      <c r="D74" s="12"/>
      <c r="E74" s="16">
        <f t="shared" si="15"/>
        <v>0</v>
      </c>
      <c r="F74" s="211">
        <v>4611000</v>
      </c>
      <c r="G74" s="174">
        <v>5491000</v>
      </c>
      <c r="H74" s="211">
        <v>7389677.1100000003</v>
      </c>
      <c r="I74" s="188">
        <f t="shared" si="16"/>
        <v>134.57798415589147</v>
      </c>
      <c r="J74" s="12">
        <f t="shared" si="19"/>
        <v>5491000</v>
      </c>
      <c r="K74" s="12">
        <f t="shared" si="19"/>
        <v>7389677.1100000003</v>
      </c>
      <c r="L74" s="17">
        <f t="shared" si="17"/>
        <v>134.57798415589147</v>
      </c>
    </row>
    <row r="75" spans="1:13" ht="57.6" customHeight="1">
      <c r="A75" s="10">
        <v>25010400</v>
      </c>
      <c r="B75" s="4" t="s">
        <v>337</v>
      </c>
      <c r="C75" s="12"/>
      <c r="D75" s="12"/>
      <c r="E75" s="16">
        <f t="shared" si="15"/>
        <v>0</v>
      </c>
      <c r="F75" s="211">
        <v>17000</v>
      </c>
      <c r="G75" s="174">
        <v>18800</v>
      </c>
      <c r="H75" s="211">
        <v>2915</v>
      </c>
      <c r="I75" s="188">
        <f t="shared" si="16"/>
        <v>15.50531914893617</v>
      </c>
      <c r="J75" s="12">
        <f t="shared" si="19"/>
        <v>18800</v>
      </c>
      <c r="K75" s="12">
        <f t="shared" si="19"/>
        <v>2915</v>
      </c>
      <c r="L75" s="17">
        <f t="shared" si="17"/>
        <v>15.50531914893617</v>
      </c>
    </row>
    <row r="76" spans="1:13" s="2" customFormat="1" ht="36" customHeight="1">
      <c r="A76" s="8">
        <v>25020000</v>
      </c>
      <c r="B76" s="5" t="s">
        <v>338</v>
      </c>
      <c r="C76" s="13">
        <f>SUM(C77:C78)</f>
        <v>0</v>
      </c>
      <c r="D76" s="13">
        <f>SUM(D77:D78)</f>
        <v>0</v>
      </c>
      <c r="E76" s="14">
        <f t="shared" si="15"/>
        <v>0</v>
      </c>
      <c r="F76" s="79">
        <f>SUM(F77:F78)</f>
        <v>50562900</v>
      </c>
      <c r="G76" s="79">
        <f>SUM(G77:G78)</f>
        <v>91792411.069999993</v>
      </c>
      <c r="H76" s="79">
        <f>SUM(H77:H78)</f>
        <v>64797474.969999999</v>
      </c>
      <c r="I76" s="186">
        <f t="shared" si="16"/>
        <v>70.591320365891775</v>
      </c>
      <c r="J76" s="13">
        <f>SUM(J77:J78)</f>
        <v>91792411.069999993</v>
      </c>
      <c r="K76" s="13">
        <f>SUM(K77:K78)</f>
        <v>64797474.969999999</v>
      </c>
      <c r="L76" s="15">
        <f t="shared" si="17"/>
        <v>70.591320365891775</v>
      </c>
      <c r="M76" s="75"/>
    </row>
    <row r="77" spans="1:13" ht="29.45" customHeight="1">
      <c r="A77" s="10">
        <v>25020100</v>
      </c>
      <c r="B77" s="4" t="s">
        <v>124</v>
      </c>
      <c r="C77" s="12"/>
      <c r="D77" s="12"/>
      <c r="E77" s="16">
        <f t="shared" si="15"/>
        <v>0</v>
      </c>
      <c r="F77" s="211">
        <v>0</v>
      </c>
      <c r="G77" s="174">
        <v>37113443.07</v>
      </c>
      <c r="H77" s="211">
        <v>33888519.350000001</v>
      </c>
      <c r="I77" s="188">
        <f t="shared" si="16"/>
        <v>91.310631800133862</v>
      </c>
      <c r="J77" s="12">
        <f>C77+G77</f>
        <v>37113443.07</v>
      </c>
      <c r="K77" s="12">
        <f>D77+H77</f>
        <v>33888519.350000001</v>
      </c>
      <c r="L77" s="17">
        <f t="shared" si="17"/>
        <v>91.310631800133862</v>
      </c>
    </row>
    <row r="78" spans="1:13" ht="111" customHeight="1">
      <c r="A78" s="10">
        <v>25020200</v>
      </c>
      <c r="B78" s="4" t="s">
        <v>125</v>
      </c>
      <c r="C78" s="12"/>
      <c r="D78" s="12"/>
      <c r="E78" s="16">
        <f t="shared" si="15"/>
        <v>0</v>
      </c>
      <c r="F78" s="211">
        <v>50562900</v>
      </c>
      <c r="G78" s="174">
        <v>54678968</v>
      </c>
      <c r="H78" s="211">
        <v>30908955.620000001</v>
      </c>
      <c r="I78" s="188">
        <f t="shared" si="16"/>
        <v>56.528052285112629</v>
      </c>
      <c r="J78" s="12">
        <f>C78+G78</f>
        <v>54678968</v>
      </c>
      <c r="K78" s="12">
        <f>D78+H78</f>
        <v>30908955.620000001</v>
      </c>
      <c r="L78" s="17">
        <f t="shared" si="17"/>
        <v>56.528052285112629</v>
      </c>
    </row>
    <row r="79" spans="1:13" ht="34.5" customHeight="1">
      <c r="A79" s="8">
        <v>30000000</v>
      </c>
      <c r="B79" s="171" t="s">
        <v>484</v>
      </c>
      <c r="C79" s="13">
        <f>C80+C82</f>
        <v>0</v>
      </c>
      <c r="D79" s="13">
        <f>D80+D82</f>
        <v>0</v>
      </c>
      <c r="E79" s="14">
        <f t="shared" si="15"/>
        <v>0</v>
      </c>
      <c r="F79" s="13">
        <f>F80+F82</f>
        <v>25436681.170000002</v>
      </c>
      <c r="G79" s="13">
        <f>G80+G82</f>
        <v>25436681.170000002</v>
      </c>
      <c r="H79" s="13">
        <f>H80+H82</f>
        <v>26865488.77</v>
      </c>
      <c r="I79" s="186">
        <f t="shared" si="16"/>
        <v>105.61711486829159</v>
      </c>
      <c r="J79" s="13">
        <f>J80+J82</f>
        <v>25436681.170000002</v>
      </c>
      <c r="K79" s="13">
        <f>K80+K82</f>
        <v>26865488.77</v>
      </c>
      <c r="L79" s="15">
        <f t="shared" si="17"/>
        <v>105.61711486829159</v>
      </c>
    </row>
    <row r="80" spans="1:13" ht="34.5" customHeight="1">
      <c r="A80" s="8">
        <v>31000000</v>
      </c>
      <c r="B80" s="171" t="s">
        <v>485</v>
      </c>
      <c r="C80" s="13">
        <f>C81</f>
        <v>0</v>
      </c>
      <c r="D80" s="13">
        <f>D81</f>
        <v>0</v>
      </c>
      <c r="E80" s="14">
        <f t="shared" si="15"/>
        <v>0</v>
      </c>
      <c r="F80" s="79">
        <f>F81</f>
        <v>25414200</v>
      </c>
      <c r="G80" s="79">
        <f>G81</f>
        <v>25414200</v>
      </c>
      <c r="H80" s="79">
        <f>H81</f>
        <v>26564073.77</v>
      </c>
      <c r="I80" s="186">
        <f t="shared" si="16"/>
        <v>104.52453262349395</v>
      </c>
      <c r="J80" s="13">
        <f t="shared" ref="J80:K84" si="20">C80+G80</f>
        <v>25414200</v>
      </c>
      <c r="K80" s="13">
        <f t="shared" si="20"/>
        <v>26564073.77</v>
      </c>
      <c r="L80" s="15">
        <f t="shared" si="17"/>
        <v>104.52453262349395</v>
      </c>
    </row>
    <row r="81" spans="1:13" ht="47.25">
      <c r="A81" s="10">
        <v>31030000</v>
      </c>
      <c r="B81" s="170" t="s">
        <v>486</v>
      </c>
      <c r="C81" s="12"/>
      <c r="D81" s="12"/>
      <c r="E81" s="16">
        <f t="shared" si="15"/>
        <v>0</v>
      </c>
      <c r="F81" s="211">
        <v>25414200</v>
      </c>
      <c r="G81" s="211">
        <v>25414200</v>
      </c>
      <c r="H81" s="211">
        <v>26564073.77</v>
      </c>
      <c r="I81" s="188">
        <f t="shared" si="16"/>
        <v>104.52453262349395</v>
      </c>
      <c r="J81" s="12">
        <f t="shared" si="20"/>
        <v>25414200</v>
      </c>
      <c r="K81" s="12">
        <f t="shared" si="20"/>
        <v>26564073.77</v>
      </c>
      <c r="L81" s="17">
        <f t="shared" si="17"/>
        <v>104.52453262349395</v>
      </c>
    </row>
    <row r="82" spans="1:13" ht="31.5">
      <c r="A82" s="8">
        <v>33000000</v>
      </c>
      <c r="B82" s="292" t="s">
        <v>690</v>
      </c>
      <c r="C82" s="13">
        <f>C83</f>
        <v>0</v>
      </c>
      <c r="D82" s="13">
        <f>D83</f>
        <v>0</v>
      </c>
      <c r="E82" s="16">
        <f t="shared" si="15"/>
        <v>0</v>
      </c>
      <c r="F82" s="13">
        <f t="shared" ref="F82:H83" si="21">F83</f>
        <v>22481.17</v>
      </c>
      <c r="G82" s="13">
        <f t="shared" si="21"/>
        <v>22481.17</v>
      </c>
      <c r="H82" s="13">
        <f t="shared" si="21"/>
        <v>301415</v>
      </c>
      <c r="I82" s="186">
        <f t="shared" si="16"/>
        <v>1340.7442762098237</v>
      </c>
      <c r="J82" s="13">
        <f t="shared" si="20"/>
        <v>22481.17</v>
      </c>
      <c r="K82" s="13">
        <f t="shared" si="20"/>
        <v>301415</v>
      </c>
      <c r="L82" s="15">
        <f>IF(J82=0,0,K82/J82*100)</f>
        <v>1340.7442762098237</v>
      </c>
    </row>
    <row r="83" spans="1:13" ht="15.75">
      <c r="A83" s="8">
        <v>33010000</v>
      </c>
      <c r="B83" s="292" t="s">
        <v>691</v>
      </c>
      <c r="C83" s="13">
        <f>C84</f>
        <v>0</v>
      </c>
      <c r="D83" s="13">
        <f>D84</f>
        <v>0</v>
      </c>
      <c r="E83" s="16">
        <f t="shared" si="15"/>
        <v>0</v>
      </c>
      <c r="F83" s="13">
        <f t="shared" si="21"/>
        <v>22481.17</v>
      </c>
      <c r="G83" s="13">
        <f t="shared" si="21"/>
        <v>22481.17</v>
      </c>
      <c r="H83" s="13">
        <f t="shared" si="21"/>
        <v>301415</v>
      </c>
      <c r="I83" s="186">
        <f t="shared" si="16"/>
        <v>1340.7442762098237</v>
      </c>
      <c r="J83" s="13">
        <f t="shared" si="20"/>
        <v>22481.17</v>
      </c>
      <c r="K83" s="13">
        <f t="shared" si="20"/>
        <v>301415</v>
      </c>
      <c r="L83" s="15">
        <f>IF(J83=0,0,K83/J83*100)</f>
        <v>1340.7442762098237</v>
      </c>
    </row>
    <row r="84" spans="1:13" ht="94.5">
      <c r="A84" s="10">
        <v>33010100</v>
      </c>
      <c r="B84" s="291" t="s">
        <v>692</v>
      </c>
      <c r="C84" s="12"/>
      <c r="D84" s="12"/>
      <c r="E84" s="16">
        <f t="shared" si="15"/>
        <v>0</v>
      </c>
      <c r="F84" s="211">
        <v>22481.17</v>
      </c>
      <c r="G84" s="211">
        <v>22481.17</v>
      </c>
      <c r="H84" s="211">
        <v>301415</v>
      </c>
      <c r="I84" s="188">
        <f t="shared" si="16"/>
        <v>1340.7442762098237</v>
      </c>
      <c r="J84" s="12">
        <f t="shared" si="20"/>
        <v>22481.17</v>
      </c>
      <c r="K84" s="12">
        <f t="shared" si="20"/>
        <v>301415</v>
      </c>
      <c r="L84" s="17">
        <f>IF(J84=0,0,K84/J84*100)</f>
        <v>1340.7442762098237</v>
      </c>
    </row>
    <row r="85" spans="1:13" s="2" customFormat="1" ht="15.75">
      <c r="A85" s="8"/>
      <c r="B85" s="6" t="s">
        <v>97</v>
      </c>
      <c r="C85" s="13">
        <f>C11+C43+C79</f>
        <v>2479993400</v>
      </c>
      <c r="D85" s="13">
        <f>D11+D43+D79</f>
        <v>1220230618.3000002</v>
      </c>
      <c r="E85" s="14">
        <f t="shared" si="15"/>
        <v>49.202978455507193</v>
      </c>
      <c r="F85" s="79">
        <f>F11+F43+F79</f>
        <v>168480581.17000002</v>
      </c>
      <c r="G85" s="79">
        <f>G11+G43+G79</f>
        <v>213781042.74000001</v>
      </c>
      <c r="H85" s="79">
        <f>H11+H43+H79</f>
        <v>154515223.78999999</v>
      </c>
      <c r="I85" s="186">
        <f t="shared" si="16"/>
        <v>72.277327217418915</v>
      </c>
      <c r="J85" s="13">
        <f>J11+J43+J79</f>
        <v>2693774442.7400002</v>
      </c>
      <c r="K85" s="13">
        <f>K11+K43+K79</f>
        <v>1374745842.0900002</v>
      </c>
      <c r="L85" s="15">
        <f t="shared" si="17"/>
        <v>51.034185352640861</v>
      </c>
    </row>
    <row r="86" spans="1:13" s="2" customFormat="1" ht="22.9" customHeight="1">
      <c r="A86" s="8">
        <v>40000000</v>
      </c>
      <c r="B86" s="5" t="s">
        <v>126</v>
      </c>
      <c r="C86" s="9">
        <f>C87</f>
        <v>858113241</v>
      </c>
      <c r="D86" s="9">
        <f t="shared" ref="D86:K86" si="22">D87</f>
        <v>564986367.42999995</v>
      </c>
      <c r="E86" s="14">
        <f t="shared" si="15"/>
        <v>65.840537173344927</v>
      </c>
      <c r="F86" s="165">
        <f t="shared" si="22"/>
        <v>90729500</v>
      </c>
      <c r="G86" s="165">
        <f t="shared" si="22"/>
        <v>90729500</v>
      </c>
      <c r="H86" s="165">
        <f t="shared" si="22"/>
        <v>68979500</v>
      </c>
      <c r="I86" s="186">
        <f t="shared" si="16"/>
        <v>76.027642607972041</v>
      </c>
      <c r="J86" s="9">
        <f t="shared" si="22"/>
        <v>948842741</v>
      </c>
      <c r="K86" s="9">
        <f t="shared" si="22"/>
        <v>633965867.42999995</v>
      </c>
      <c r="L86" s="15">
        <f t="shared" si="17"/>
        <v>66.81464061809163</v>
      </c>
    </row>
    <row r="87" spans="1:13" s="2" customFormat="1" ht="24" customHeight="1">
      <c r="A87" s="8">
        <v>41000000</v>
      </c>
      <c r="B87" s="5" t="s">
        <v>127</v>
      </c>
      <c r="C87" s="9">
        <f>C88+C92+C104</f>
        <v>858113241</v>
      </c>
      <c r="D87" s="9">
        <f>D88+D92+D104</f>
        <v>564986367.42999995</v>
      </c>
      <c r="E87" s="14">
        <f t="shared" si="15"/>
        <v>65.840537173344927</v>
      </c>
      <c r="F87" s="165">
        <f>F88+F92+F104</f>
        <v>90729500</v>
      </c>
      <c r="G87" s="165">
        <f>G88+G92+G104</f>
        <v>90729500</v>
      </c>
      <c r="H87" s="165">
        <f>H88+H92+H104</f>
        <v>68979500</v>
      </c>
      <c r="I87" s="186">
        <f t="shared" si="16"/>
        <v>76.027642607972041</v>
      </c>
      <c r="J87" s="9">
        <f>J88+J92+J104</f>
        <v>948842741</v>
      </c>
      <c r="K87" s="9">
        <f>K88+K92+K104</f>
        <v>633965867.42999995</v>
      </c>
      <c r="L87" s="15">
        <f t="shared" si="17"/>
        <v>66.81464061809163</v>
      </c>
    </row>
    <row r="88" spans="1:13" s="2" customFormat="1" ht="31.5">
      <c r="A88" s="8">
        <v>41020000</v>
      </c>
      <c r="B88" s="5" t="s">
        <v>128</v>
      </c>
      <c r="C88" s="9">
        <f>SUM(C89:C91)</f>
        <v>302169200</v>
      </c>
      <c r="D88" s="9">
        <f>SUM(D89:D91)</f>
        <v>151084800</v>
      </c>
      <c r="E88" s="14">
        <f t="shared" si="15"/>
        <v>50.000066188082705</v>
      </c>
      <c r="F88" s="165">
        <f>SUM(F89:F91)</f>
        <v>0</v>
      </c>
      <c r="G88" s="165">
        <f>SUM(G89:G91)</f>
        <v>0</v>
      </c>
      <c r="H88" s="165">
        <f>SUM(H89:H91)</f>
        <v>0</v>
      </c>
      <c r="I88" s="186">
        <f t="shared" si="16"/>
        <v>0</v>
      </c>
      <c r="J88" s="9">
        <f>SUM(J89:J91)</f>
        <v>302169200</v>
      </c>
      <c r="K88" s="9">
        <f>SUM(K89:K91)</f>
        <v>151084800</v>
      </c>
      <c r="L88" s="15">
        <f t="shared" si="17"/>
        <v>50.000066188082705</v>
      </c>
    </row>
    <row r="89" spans="1:13" ht="15.75">
      <c r="A89" s="130" t="s">
        <v>356</v>
      </c>
      <c r="B89" s="126" t="s">
        <v>129</v>
      </c>
      <c r="C89" s="211">
        <v>123246700</v>
      </c>
      <c r="D89" s="211">
        <v>61623600</v>
      </c>
      <c r="E89" s="16">
        <f t="shared" si="15"/>
        <v>50.000202845187744</v>
      </c>
      <c r="F89" s="80"/>
      <c r="G89" s="80"/>
      <c r="H89" s="80"/>
      <c r="I89" s="188">
        <f t="shared" si="16"/>
        <v>0</v>
      </c>
      <c r="J89" s="12">
        <f t="shared" ref="J89:K91" si="23">C89+G89</f>
        <v>123246700</v>
      </c>
      <c r="K89" s="12">
        <f t="shared" si="23"/>
        <v>61623600</v>
      </c>
      <c r="L89" s="17">
        <f t="shared" si="17"/>
        <v>50.000202845187744</v>
      </c>
      <c r="M89" s="56"/>
    </row>
    <row r="90" spans="1:13" ht="69.599999999999994" customHeight="1">
      <c r="A90" s="144" t="s">
        <v>357</v>
      </c>
      <c r="B90" s="137" t="s">
        <v>130</v>
      </c>
      <c r="C90" s="211">
        <v>135142900</v>
      </c>
      <c r="D90" s="211">
        <v>67571400</v>
      </c>
      <c r="E90" s="16">
        <f t="shared" si="15"/>
        <v>49.999963002125895</v>
      </c>
      <c r="F90" s="80"/>
      <c r="G90" s="80"/>
      <c r="H90" s="80"/>
      <c r="I90" s="188">
        <f t="shared" si="16"/>
        <v>0</v>
      </c>
      <c r="J90" s="12">
        <f t="shared" si="23"/>
        <v>135142900</v>
      </c>
      <c r="K90" s="12">
        <f t="shared" si="23"/>
        <v>67571400</v>
      </c>
      <c r="L90" s="17">
        <f t="shared" si="17"/>
        <v>49.999963002125895</v>
      </c>
    </row>
    <row r="91" spans="1:13" ht="132" customHeight="1">
      <c r="A91" s="130">
        <v>41021400</v>
      </c>
      <c r="B91" s="126" t="s">
        <v>591</v>
      </c>
      <c r="C91" s="211">
        <v>43779600</v>
      </c>
      <c r="D91" s="211">
        <v>21889800</v>
      </c>
      <c r="E91" s="16">
        <f t="shared" si="15"/>
        <v>50</v>
      </c>
      <c r="F91" s="80"/>
      <c r="G91" s="80"/>
      <c r="H91" s="80"/>
      <c r="I91" s="188"/>
      <c r="J91" s="12">
        <f t="shared" si="23"/>
        <v>43779600</v>
      </c>
      <c r="K91" s="12">
        <f t="shared" si="23"/>
        <v>21889800</v>
      </c>
      <c r="L91" s="17">
        <f t="shared" si="17"/>
        <v>50</v>
      </c>
    </row>
    <row r="92" spans="1:13" s="2" customFormat="1" ht="37.15" customHeight="1">
      <c r="A92" s="8">
        <v>41030000</v>
      </c>
      <c r="B92" s="5" t="s">
        <v>131</v>
      </c>
      <c r="C92" s="9">
        <f>SUM(C93:C103)</f>
        <v>546748202</v>
      </c>
      <c r="D92" s="9">
        <f>SUM(D93:D103)</f>
        <v>409634932</v>
      </c>
      <c r="E92" s="14">
        <f t="shared" si="15"/>
        <v>74.922044645333827</v>
      </c>
      <c r="F92" s="9">
        <f>SUM(F93:F103)</f>
        <v>26979500</v>
      </c>
      <c r="G92" s="9">
        <f>SUM(G93:G103)</f>
        <v>26979500</v>
      </c>
      <c r="H92" s="9">
        <f>SUM(H93:H103)</f>
        <v>23979500</v>
      </c>
      <c r="I92" s="186">
        <f t="shared" si="16"/>
        <v>88.880446264756571</v>
      </c>
      <c r="J92" s="9">
        <f>SUM(J93:J103)</f>
        <v>573727702</v>
      </c>
      <c r="K92" s="9">
        <f>SUM(K93:K103)</f>
        <v>433614432</v>
      </c>
      <c r="L92" s="15">
        <f t="shared" si="17"/>
        <v>75.578437382129408</v>
      </c>
    </row>
    <row r="93" spans="1:13" s="2" customFormat="1" ht="47.25">
      <c r="A93" s="10">
        <v>41031100</v>
      </c>
      <c r="B93" s="181" t="s">
        <v>580</v>
      </c>
      <c r="C93" s="211">
        <v>476900</v>
      </c>
      <c r="D93" s="211">
        <v>476900</v>
      </c>
      <c r="E93" s="16">
        <f t="shared" si="15"/>
        <v>100</v>
      </c>
      <c r="F93" s="164"/>
      <c r="G93" s="164"/>
      <c r="H93" s="164"/>
      <c r="I93" s="188"/>
      <c r="J93" s="12">
        <f t="shared" ref="J93:K103" si="24">C93+G93</f>
        <v>476900</v>
      </c>
      <c r="K93" s="12">
        <f t="shared" si="24"/>
        <v>476900</v>
      </c>
      <c r="L93" s="17">
        <f t="shared" ref="L93:L98" si="25">IF(J93=0,0,K93/J93*100)</f>
        <v>100</v>
      </c>
    </row>
    <row r="94" spans="1:13" s="2" customFormat="1" ht="63">
      <c r="A94" s="10">
        <v>41031900</v>
      </c>
      <c r="B94" s="181" t="s">
        <v>686</v>
      </c>
      <c r="C94" s="211">
        <v>88097000</v>
      </c>
      <c r="D94" s="211">
        <v>57263000</v>
      </c>
      <c r="E94" s="16">
        <f t="shared" si="15"/>
        <v>64.999943244378358</v>
      </c>
      <c r="F94" s="164"/>
      <c r="G94" s="164"/>
      <c r="H94" s="164"/>
      <c r="I94" s="188"/>
      <c r="J94" s="12">
        <f>C94+G94</f>
        <v>88097000</v>
      </c>
      <c r="K94" s="12">
        <f>D94+H94</f>
        <v>57263000</v>
      </c>
      <c r="L94" s="17">
        <f t="shared" si="25"/>
        <v>64.999943244378358</v>
      </c>
    </row>
    <row r="95" spans="1:13" s="2" customFormat="1" ht="110.25">
      <c r="A95" s="10">
        <v>41032300</v>
      </c>
      <c r="B95" s="181" t="s">
        <v>592</v>
      </c>
      <c r="C95" s="211">
        <v>49002450</v>
      </c>
      <c r="D95" s="211">
        <v>19600980</v>
      </c>
      <c r="E95" s="16">
        <f t="shared" si="15"/>
        <v>40</v>
      </c>
      <c r="F95" s="164"/>
      <c r="G95" s="164"/>
      <c r="H95" s="164"/>
      <c r="I95" s="188"/>
      <c r="J95" s="12">
        <f t="shared" si="24"/>
        <v>49002450</v>
      </c>
      <c r="K95" s="12">
        <f t="shared" si="24"/>
        <v>19600980</v>
      </c>
      <c r="L95" s="17">
        <f t="shared" si="25"/>
        <v>40</v>
      </c>
    </row>
    <row r="96" spans="1:13" ht="52.9" customHeight="1">
      <c r="A96" s="130" t="s">
        <v>387</v>
      </c>
      <c r="B96" s="181" t="s">
        <v>507</v>
      </c>
      <c r="C96" s="211">
        <v>25394800</v>
      </c>
      <c r="D96" s="211">
        <v>12740600</v>
      </c>
      <c r="E96" s="16">
        <f t="shared" si="15"/>
        <v>50.170113566556928</v>
      </c>
      <c r="F96" s="80"/>
      <c r="G96" s="80"/>
      <c r="H96" s="80"/>
      <c r="I96" s="188">
        <f t="shared" si="16"/>
        <v>0</v>
      </c>
      <c r="J96" s="12">
        <f t="shared" si="24"/>
        <v>25394800</v>
      </c>
      <c r="K96" s="12">
        <f t="shared" si="24"/>
        <v>12740600</v>
      </c>
      <c r="L96" s="17">
        <f t="shared" si="25"/>
        <v>50.170113566556928</v>
      </c>
    </row>
    <row r="97" spans="1:12" ht="141.75">
      <c r="A97" s="130">
        <v>41033600</v>
      </c>
      <c r="B97" s="181" t="s">
        <v>687</v>
      </c>
      <c r="C97" s="211">
        <v>38400000</v>
      </c>
      <c r="D97" s="211">
        <v>23040000</v>
      </c>
      <c r="E97" s="16">
        <f t="shared" si="15"/>
        <v>60</v>
      </c>
      <c r="F97" s="80"/>
      <c r="G97" s="80"/>
      <c r="H97" s="80"/>
      <c r="I97" s="188"/>
      <c r="J97" s="12">
        <f>C97+G97</f>
        <v>38400000</v>
      </c>
      <c r="K97" s="12">
        <f>D97+H97</f>
        <v>23040000</v>
      </c>
      <c r="L97" s="17">
        <f t="shared" si="25"/>
        <v>60</v>
      </c>
    </row>
    <row r="98" spans="1:12" ht="58.9" customHeight="1">
      <c r="A98" s="130" t="s">
        <v>388</v>
      </c>
      <c r="B98" s="181" t="s">
        <v>85</v>
      </c>
      <c r="C98" s="211">
        <v>174785000</v>
      </c>
      <c r="D98" s="211">
        <v>156467600</v>
      </c>
      <c r="E98" s="16">
        <f t="shared" si="15"/>
        <v>89.520038904940364</v>
      </c>
      <c r="F98" s="80">
        <v>23979500</v>
      </c>
      <c r="G98" s="80">
        <v>23979500</v>
      </c>
      <c r="H98" s="80">
        <v>23979500</v>
      </c>
      <c r="I98" s="188">
        <f t="shared" si="16"/>
        <v>100</v>
      </c>
      <c r="J98" s="12">
        <f t="shared" si="24"/>
        <v>198764500</v>
      </c>
      <c r="K98" s="12">
        <f t="shared" si="24"/>
        <v>180447100</v>
      </c>
      <c r="L98" s="17">
        <f t="shared" si="25"/>
        <v>90.784370448445273</v>
      </c>
    </row>
    <row r="99" spans="1:12" ht="120.6" customHeight="1">
      <c r="A99" s="94">
        <v>41035800</v>
      </c>
      <c r="B99" s="181" t="s">
        <v>482</v>
      </c>
      <c r="C99" s="211">
        <v>45383687</v>
      </c>
      <c r="D99" s="211">
        <v>20925287</v>
      </c>
      <c r="E99" s="16">
        <f t="shared" si="15"/>
        <v>46.107507748323755</v>
      </c>
      <c r="F99" s="80"/>
      <c r="G99" s="80"/>
      <c r="H99" s="80"/>
      <c r="I99" s="188">
        <f t="shared" si="16"/>
        <v>0</v>
      </c>
      <c r="J99" s="12">
        <f t="shared" si="24"/>
        <v>45383687</v>
      </c>
      <c r="K99" s="12">
        <f t="shared" si="24"/>
        <v>20925287</v>
      </c>
      <c r="L99" s="17">
        <f t="shared" ref="L99:L107" si="26">IF(J99=0,0,K99/J99*100)</f>
        <v>46.107507748323755</v>
      </c>
    </row>
    <row r="100" spans="1:12" ht="93.75" customHeight="1">
      <c r="A100" s="94">
        <v>41036000</v>
      </c>
      <c r="B100" s="181" t="s">
        <v>688</v>
      </c>
      <c r="C100" s="211">
        <v>22230600</v>
      </c>
      <c r="D100" s="211">
        <v>16142800</v>
      </c>
      <c r="E100" s="16">
        <f t="shared" si="15"/>
        <v>72.615224060529187</v>
      </c>
      <c r="F100" s="80"/>
      <c r="G100" s="80"/>
      <c r="H100" s="80"/>
      <c r="I100" s="188"/>
      <c r="J100" s="12">
        <f>C100+G100</f>
        <v>22230600</v>
      </c>
      <c r="K100" s="12">
        <f>D100+H100</f>
        <v>16142800</v>
      </c>
      <c r="L100" s="17">
        <f>IF(J100=0,0,K100/J100*100)</f>
        <v>72.615224060529187</v>
      </c>
    </row>
    <row r="101" spans="1:12" ht="409.5">
      <c r="A101" s="94">
        <v>41036100</v>
      </c>
      <c r="B101" s="181" t="s">
        <v>689</v>
      </c>
      <c r="C101" s="211">
        <v>96627265</v>
      </c>
      <c r="D101" s="211">
        <v>96627265</v>
      </c>
      <c r="E101" s="16">
        <f t="shared" si="15"/>
        <v>100</v>
      </c>
      <c r="F101" s="80"/>
      <c r="G101" s="80"/>
      <c r="H101" s="80"/>
      <c r="I101" s="188"/>
      <c r="J101" s="12">
        <f>C101+G101</f>
        <v>96627265</v>
      </c>
      <c r="K101" s="12">
        <f>D101+H101</f>
        <v>96627265</v>
      </c>
      <c r="L101" s="17">
        <f>IF(J101=0,0,K101/J101*100)</f>
        <v>100</v>
      </c>
    </row>
    <row r="102" spans="1:12" ht="63">
      <c r="A102" s="94">
        <v>41036300</v>
      </c>
      <c r="B102" s="181" t="s">
        <v>508</v>
      </c>
      <c r="C102" s="211">
        <v>6350500</v>
      </c>
      <c r="D102" s="211">
        <v>6350500</v>
      </c>
      <c r="E102" s="16">
        <f t="shared" si="15"/>
        <v>100</v>
      </c>
      <c r="F102" s="80"/>
      <c r="G102" s="80"/>
      <c r="H102" s="80"/>
      <c r="I102" s="188">
        <f t="shared" si="16"/>
        <v>0</v>
      </c>
      <c r="J102" s="12">
        <f t="shared" si="24"/>
        <v>6350500</v>
      </c>
      <c r="K102" s="12">
        <f t="shared" si="24"/>
        <v>6350500</v>
      </c>
      <c r="L102" s="17">
        <f>IF(J102=0,0,K102/J102*100)</f>
        <v>100</v>
      </c>
    </row>
    <row r="103" spans="1:12" ht="47.25">
      <c r="A103" s="94">
        <v>41038800</v>
      </c>
      <c r="B103" s="181" t="s">
        <v>581</v>
      </c>
      <c r="C103" s="211"/>
      <c r="D103" s="211"/>
      <c r="E103" s="16"/>
      <c r="F103" s="80">
        <v>3000000</v>
      </c>
      <c r="G103" s="80">
        <v>3000000</v>
      </c>
      <c r="H103" s="80"/>
      <c r="I103" s="188">
        <f t="shared" si="16"/>
        <v>0</v>
      </c>
      <c r="J103" s="12">
        <f t="shared" si="24"/>
        <v>3000000</v>
      </c>
      <c r="K103" s="12">
        <f t="shared" si="24"/>
        <v>0</v>
      </c>
      <c r="L103" s="17">
        <f>IF(J103=0,0,K103/J103*100)</f>
        <v>0</v>
      </c>
    </row>
    <row r="104" spans="1:12" ht="31.5">
      <c r="A104" s="8">
        <v>41050000</v>
      </c>
      <c r="B104" s="5" t="s">
        <v>87</v>
      </c>
      <c r="C104" s="9">
        <f>C105+C106</f>
        <v>9195839</v>
      </c>
      <c r="D104" s="9">
        <f>D105+D106</f>
        <v>4266635.43</v>
      </c>
      <c r="E104" s="14">
        <f t="shared" si="15"/>
        <v>46.39745682802841</v>
      </c>
      <c r="F104" s="9">
        <f>F105+F106</f>
        <v>63750000</v>
      </c>
      <c r="G104" s="9">
        <f>G105+G106</f>
        <v>63750000</v>
      </c>
      <c r="H104" s="9">
        <f>H105+H106</f>
        <v>45000000</v>
      </c>
      <c r="I104" s="186">
        <f t="shared" si="16"/>
        <v>70.588235294117652</v>
      </c>
      <c r="J104" s="9">
        <f>J105+J106</f>
        <v>72945839</v>
      </c>
      <c r="K104" s="9">
        <f>K105+K106</f>
        <v>49266635.43</v>
      </c>
      <c r="L104" s="17">
        <f t="shared" si="26"/>
        <v>67.538650737844009</v>
      </c>
    </row>
    <row r="105" spans="1:12" ht="56.45" customHeight="1">
      <c r="A105" s="10">
        <v>41053400</v>
      </c>
      <c r="B105" s="228" t="s">
        <v>593</v>
      </c>
      <c r="C105" s="11"/>
      <c r="D105" s="11"/>
      <c r="E105" s="16">
        <f t="shared" si="15"/>
        <v>0</v>
      </c>
      <c r="F105" s="211">
        <v>63750000</v>
      </c>
      <c r="G105" s="211">
        <v>63750000</v>
      </c>
      <c r="H105" s="211">
        <v>45000000</v>
      </c>
      <c r="I105" s="188">
        <f t="shared" si="16"/>
        <v>70.588235294117652</v>
      </c>
      <c r="J105" s="12">
        <f>C105+G105</f>
        <v>63750000</v>
      </c>
      <c r="K105" s="12">
        <f>D105+H105</f>
        <v>45000000</v>
      </c>
      <c r="L105" s="17">
        <f t="shared" si="26"/>
        <v>70.588235294117652</v>
      </c>
    </row>
    <row r="106" spans="1:12" ht="28.9" customHeight="1">
      <c r="A106" s="130" t="s">
        <v>390</v>
      </c>
      <c r="B106" s="126" t="s">
        <v>88</v>
      </c>
      <c r="C106" s="211">
        <v>9195839</v>
      </c>
      <c r="D106" s="211">
        <v>4266635.43</v>
      </c>
      <c r="E106" s="16">
        <f t="shared" si="15"/>
        <v>46.39745682802841</v>
      </c>
      <c r="F106" s="77"/>
      <c r="G106" s="77"/>
      <c r="H106" s="77"/>
      <c r="I106" s="188">
        <f t="shared" si="16"/>
        <v>0</v>
      </c>
      <c r="J106" s="12">
        <f>C106+G106</f>
        <v>9195839</v>
      </c>
      <c r="K106" s="12">
        <f>D106+H106</f>
        <v>4266635.43</v>
      </c>
      <c r="L106" s="17">
        <f t="shared" si="26"/>
        <v>46.39745682802841</v>
      </c>
    </row>
    <row r="107" spans="1:12" s="2" customFormat="1" ht="21.6" customHeight="1">
      <c r="A107" s="316" t="s">
        <v>89</v>
      </c>
      <c r="B107" s="316"/>
      <c r="C107" s="13">
        <f>C85+C86</f>
        <v>3338106641</v>
      </c>
      <c r="D107" s="13">
        <f t="shared" ref="D107:K107" si="27">D85+D86</f>
        <v>1785216985.73</v>
      </c>
      <c r="E107" s="14">
        <f t="shared" si="15"/>
        <v>53.47992672862005</v>
      </c>
      <c r="F107" s="79">
        <f t="shared" si="27"/>
        <v>259210081.17000002</v>
      </c>
      <c r="G107" s="79">
        <f t="shared" si="27"/>
        <v>304510542.74000001</v>
      </c>
      <c r="H107" s="79">
        <f t="shared" si="27"/>
        <v>223494723.78999999</v>
      </c>
      <c r="I107" s="186">
        <f t="shared" si="16"/>
        <v>73.394740877929578</v>
      </c>
      <c r="J107" s="13">
        <f t="shared" si="27"/>
        <v>3642617183.7400002</v>
      </c>
      <c r="K107" s="13">
        <f t="shared" si="27"/>
        <v>2008711709.52</v>
      </c>
      <c r="L107" s="15">
        <f t="shared" si="26"/>
        <v>55.144738197758855</v>
      </c>
    </row>
    <row r="108" spans="1:12">
      <c r="F108" s="56"/>
      <c r="J108" s="56"/>
      <c r="K108" s="56"/>
    </row>
    <row r="109" spans="1:12">
      <c r="G109" s="56"/>
      <c r="J109" s="56"/>
      <c r="K109" s="56"/>
    </row>
    <row r="110" spans="1:12">
      <c r="B110" s="176"/>
      <c r="C110" s="177"/>
      <c r="D110" s="177"/>
      <c r="E110" s="177"/>
      <c r="F110" s="178"/>
      <c r="G110" s="178"/>
      <c r="H110" s="177"/>
      <c r="I110" s="177"/>
      <c r="J110" s="178"/>
      <c r="K110" s="178"/>
    </row>
    <row r="111" spans="1:12" ht="18.75">
      <c r="B111" s="172"/>
      <c r="C111" s="177"/>
      <c r="D111" s="179"/>
      <c r="E111" s="179"/>
      <c r="F111" s="177"/>
      <c r="G111" s="177"/>
      <c r="H111" s="178"/>
      <c r="I111" s="177"/>
      <c r="J111" s="314"/>
      <c r="K111" s="314"/>
    </row>
  </sheetData>
  <customSheetViews>
    <customSheetView guid="{85DC9BB0-28A9-4114-8FF0-A0FEF2049BAC}" zeroValues="0">
      <pane xSplit="2" ySplit="6" topLeftCell="C109" activePane="bottomRight" state="frozen"/>
      <selection pane="bottomRight" activeCell="D111" sqref="D111"/>
      <pageMargins left="0.19685039370078741" right="0.23622047244094491" top="0.78740157480314965" bottom="0.23622047244094491" header="0" footer="0"/>
      <pageSetup paperSize="9" scale="72" orientation="landscape" r:id="rId1"/>
      <headerFooter alignWithMargins="0">
        <oddFooter>&amp;R&amp;P</oddFooter>
      </headerFooter>
    </customSheetView>
  </customSheetViews>
  <mergeCells count="19">
    <mergeCell ref="A5:L5"/>
    <mergeCell ref="A6:L6"/>
    <mergeCell ref="J8:L8"/>
    <mergeCell ref="C9:C10"/>
    <mergeCell ref="D9:D10"/>
    <mergeCell ref="E9:E10"/>
    <mergeCell ref="F9:F10"/>
    <mergeCell ref="G9:G10"/>
    <mergeCell ref="J9:J10"/>
    <mergeCell ref="K9:K10"/>
    <mergeCell ref="J111:K111"/>
    <mergeCell ref="L9:L10"/>
    <mergeCell ref="A107:B107"/>
    <mergeCell ref="A8:A10"/>
    <mergeCell ref="B8:B10"/>
    <mergeCell ref="C8:E8"/>
    <mergeCell ref="F8:I8"/>
    <mergeCell ref="H9:H10"/>
    <mergeCell ref="I9:I10"/>
  </mergeCells>
  <phoneticPr fontId="0" type="noConversion"/>
  <conditionalFormatting sqref="B79:B84 B93:B103">
    <cfRule type="expression" dxfId="121" priority="60" stopIfTrue="1">
      <formula>A79=1</formula>
    </cfRule>
  </conditionalFormatting>
  <conditionalFormatting sqref="F40:G42">
    <cfRule type="expression" dxfId="120" priority="56" stopIfTrue="1">
      <formula>C40=1</formula>
    </cfRule>
  </conditionalFormatting>
  <conditionalFormatting sqref="B37">
    <cfRule type="expression" dxfId="119" priority="45" stopIfTrue="1">
      <formula>A37=1</formula>
    </cfRule>
  </conditionalFormatting>
  <conditionalFormatting sqref="C106 C50:C59 C93:C103 C21:C28">
    <cfRule type="expression" dxfId="118" priority="33" stopIfTrue="1">
      <formula>XFD21=1</formula>
    </cfRule>
  </conditionalFormatting>
  <conditionalFormatting sqref="D106 D50:D59 D93:D103">
    <cfRule type="expression" dxfId="117" priority="34" stopIfTrue="1">
      <formula>XFD50=1</formula>
    </cfRule>
  </conditionalFormatting>
  <conditionalFormatting sqref="H40:H42">
    <cfRule type="expression" dxfId="116" priority="32" stopIfTrue="1">
      <formula>C40=1</formula>
    </cfRule>
  </conditionalFormatting>
  <conditionalFormatting sqref="H66:H67">
    <cfRule type="expression" dxfId="115" priority="31" stopIfTrue="1">
      <formula>C66=1</formula>
    </cfRule>
  </conditionalFormatting>
  <conditionalFormatting sqref="F72:F75">
    <cfRule type="expression" dxfId="114" priority="28" stopIfTrue="1">
      <formula>C72=1</formula>
    </cfRule>
  </conditionalFormatting>
  <conditionalFormatting sqref="G72:G75">
    <cfRule type="expression" dxfId="113" priority="29" stopIfTrue="1">
      <formula>C72=1</formula>
    </cfRule>
  </conditionalFormatting>
  <conditionalFormatting sqref="H72:H75">
    <cfRule type="expression" dxfId="112" priority="30" stopIfTrue="1">
      <formula>C72=1</formula>
    </cfRule>
  </conditionalFormatting>
  <conditionalFormatting sqref="F77:F78">
    <cfRule type="expression" dxfId="111" priority="25" stopIfTrue="1">
      <formula>C77=1</formula>
    </cfRule>
  </conditionalFormatting>
  <conditionalFormatting sqref="G77:G78">
    <cfRule type="expression" dxfId="110" priority="26" stopIfTrue="1">
      <formula>C77=1</formula>
    </cfRule>
  </conditionalFormatting>
  <conditionalFormatting sqref="H77:H78">
    <cfRule type="expression" dxfId="109" priority="27" stopIfTrue="1">
      <formula>C77=1</formula>
    </cfRule>
  </conditionalFormatting>
  <conditionalFormatting sqref="F81:G81 F84:G84">
    <cfRule type="expression" dxfId="108" priority="22" stopIfTrue="1">
      <formula>C81=1</formula>
    </cfRule>
  </conditionalFormatting>
  <conditionalFormatting sqref="H81 H84">
    <cfRule type="expression" dxfId="107" priority="24" stopIfTrue="1">
      <formula>C81=1</formula>
    </cfRule>
  </conditionalFormatting>
  <conditionalFormatting sqref="C14:C19">
    <cfRule type="expression" dxfId="106" priority="18" stopIfTrue="1">
      <formula>XFD14=1</formula>
    </cfRule>
  </conditionalFormatting>
  <conditionalFormatting sqref="D14:D19">
    <cfRule type="expression" dxfId="105" priority="19" stopIfTrue="1">
      <formula>XFD14=1</formula>
    </cfRule>
  </conditionalFormatting>
  <conditionalFormatting sqref="D21:D28">
    <cfRule type="expression" dxfId="104" priority="17" stopIfTrue="1">
      <formula>XFD21=1</formula>
    </cfRule>
  </conditionalFormatting>
  <conditionalFormatting sqref="C31:C33">
    <cfRule type="expression" dxfId="103" priority="14" stopIfTrue="1">
      <formula>XFD31=1</formula>
    </cfRule>
  </conditionalFormatting>
  <conditionalFormatting sqref="D31:D33">
    <cfRule type="expression" dxfId="102" priority="15" stopIfTrue="1">
      <formula>XFD31=1</formula>
    </cfRule>
  </conditionalFormatting>
  <conditionalFormatting sqref="C35:C37">
    <cfRule type="expression" dxfId="101" priority="12" stopIfTrue="1">
      <formula>XFD35=1</formula>
    </cfRule>
  </conditionalFormatting>
  <conditionalFormatting sqref="D35:D37">
    <cfRule type="expression" dxfId="100" priority="13" stopIfTrue="1">
      <formula>XFD35=1</formula>
    </cfRule>
  </conditionalFormatting>
  <conditionalFormatting sqref="C89:C91">
    <cfRule type="expression" dxfId="99" priority="8" stopIfTrue="1">
      <formula>XFD89=1</formula>
    </cfRule>
  </conditionalFormatting>
  <conditionalFormatting sqref="D89:D91">
    <cfRule type="expression" dxfId="98" priority="9" stopIfTrue="1">
      <formula>XFD89=1</formula>
    </cfRule>
  </conditionalFormatting>
  <pageMargins left="0.19685039370078741" right="0.23622047244094491" top="0.78740157480314965" bottom="0.23622047244094491" header="0" footer="0"/>
  <pageSetup paperSize="9" scale="70" orientation="landscape" r:id="rId2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350F-BD5D-43E8-8488-08606059AF66}">
  <sheetPr codeName="Лист2"/>
  <dimension ref="A1:M199"/>
  <sheetViews>
    <sheetView showZeros="0" zoomScale="85" zoomScaleNormal="85" workbookViewId="0">
      <pane xSplit="2" ySplit="9" topLeftCell="C45" activePane="bottomRight" state="frozen"/>
      <selection pane="topRight" activeCell="C1" sqref="C1"/>
      <selection pane="bottomLeft" activeCell="A10" sqref="A10"/>
      <selection pane="bottomRight" activeCell="B48" sqref="B48"/>
    </sheetView>
  </sheetViews>
  <sheetFormatPr defaultColWidth="11.5703125" defaultRowHeight="12.75"/>
  <cols>
    <col min="1" max="1" width="11.42578125" style="71" customWidth="1"/>
    <col min="2" max="2" width="46.28515625" style="22" customWidth="1"/>
    <col min="3" max="3" width="17.7109375" style="18" customWidth="1"/>
    <col min="4" max="4" width="18.7109375" style="18" customWidth="1"/>
    <col min="5" max="5" width="12.28515625" style="18" customWidth="1"/>
    <col min="6" max="6" width="19.5703125" style="18" customWidth="1"/>
    <col min="7" max="7" width="18" style="18" customWidth="1"/>
    <col min="8" max="8" width="16.85546875" style="18" customWidth="1"/>
    <col min="9" max="9" width="15" style="18" customWidth="1"/>
    <col min="10" max="10" width="17.7109375" style="18" customWidth="1"/>
    <col min="11" max="11" width="18.5703125" style="18" customWidth="1"/>
    <col min="12" max="12" width="9.140625" style="18" customWidth="1"/>
    <col min="13" max="13" width="14.140625" style="18" bestFit="1" customWidth="1"/>
    <col min="14" max="16384" width="11.5703125" style="18"/>
  </cols>
  <sheetData>
    <row r="1" spans="1:12" ht="15.75">
      <c r="K1" s="175"/>
    </row>
    <row r="2" spans="1:12" ht="15.75">
      <c r="K2" s="175"/>
    </row>
    <row r="3" spans="1:12" ht="15.75">
      <c r="K3" s="175"/>
    </row>
    <row r="4" spans="1:12" ht="20.45" customHeight="1">
      <c r="A4" s="321" t="s">
        <v>359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19.899999999999999" customHeight="1">
      <c r="A5" s="322" t="s">
        <v>724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</row>
    <row r="6" spans="1:12">
      <c r="A6" s="19"/>
      <c r="B6" s="20"/>
      <c r="C6" s="3"/>
      <c r="D6" s="3"/>
      <c r="E6" s="3"/>
      <c r="F6" s="135"/>
      <c r="G6" s="21"/>
      <c r="H6" s="21"/>
      <c r="I6" s="3"/>
      <c r="J6" s="3"/>
      <c r="K6" s="3"/>
      <c r="L6" s="3" t="s">
        <v>368</v>
      </c>
    </row>
    <row r="7" spans="1:12" s="88" customFormat="1" ht="12.6" customHeight="1">
      <c r="A7" s="323" t="s">
        <v>286</v>
      </c>
      <c r="B7" s="324" t="s">
        <v>415</v>
      </c>
      <c r="C7" s="325" t="s">
        <v>92</v>
      </c>
      <c r="D7" s="325"/>
      <c r="E7" s="325"/>
      <c r="F7" s="325" t="s">
        <v>416</v>
      </c>
      <c r="G7" s="325"/>
      <c r="H7" s="325"/>
      <c r="I7" s="325"/>
      <c r="J7" s="325" t="s">
        <v>94</v>
      </c>
      <c r="K7" s="325"/>
      <c r="L7" s="325"/>
    </row>
    <row r="8" spans="1:12" s="88" customFormat="1" ht="12.6" customHeight="1">
      <c r="A8" s="323"/>
      <c r="B8" s="324"/>
      <c r="C8" s="315" t="s">
        <v>588</v>
      </c>
      <c r="D8" s="315" t="s">
        <v>252</v>
      </c>
      <c r="E8" s="315" t="s">
        <v>417</v>
      </c>
      <c r="F8" s="315" t="s">
        <v>588</v>
      </c>
      <c r="G8" s="315" t="s">
        <v>589</v>
      </c>
      <c r="H8" s="315" t="s">
        <v>252</v>
      </c>
      <c r="I8" s="326" t="s">
        <v>418</v>
      </c>
      <c r="J8" s="315" t="s">
        <v>590</v>
      </c>
      <c r="K8" s="315" t="s">
        <v>252</v>
      </c>
      <c r="L8" s="315" t="s">
        <v>96</v>
      </c>
    </row>
    <row r="9" spans="1:12" s="88" customFormat="1" ht="72.599999999999994" customHeight="1">
      <c r="A9" s="323"/>
      <c r="B9" s="324"/>
      <c r="C9" s="315"/>
      <c r="D9" s="315"/>
      <c r="E9" s="315"/>
      <c r="F9" s="315"/>
      <c r="G9" s="315"/>
      <c r="H9" s="315"/>
      <c r="I9" s="326"/>
      <c r="J9" s="315"/>
      <c r="K9" s="315"/>
      <c r="L9" s="315"/>
    </row>
    <row r="10" spans="1:12" s="23" customFormat="1" ht="33" customHeight="1">
      <c r="A10" s="24" t="s">
        <v>419</v>
      </c>
      <c r="B10" s="25" t="s">
        <v>420</v>
      </c>
      <c r="C10" s="28">
        <f>C11+C17</f>
        <v>113435300</v>
      </c>
      <c r="D10" s="28">
        <f>D11+D17</f>
        <v>43978193.24000001</v>
      </c>
      <c r="E10" s="14">
        <f t="shared" ref="E10:E72" si="0">IF(C10=0,0,D10/C10*100)</f>
        <v>38.769407089327579</v>
      </c>
      <c r="F10" s="28">
        <f>F11+F17</f>
        <v>140137481.16999999</v>
      </c>
      <c r="G10" s="76">
        <f>G11+G17</f>
        <v>152631496.53999999</v>
      </c>
      <c r="H10" s="28">
        <f>H11+H17</f>
        <v>78256482.350000009</v>
      </c>
      <c r="I10" s="14">
        <f t="shared" ref="I10:I87" si="1">IF(G10=0,0,H10/G10*100)</f>
        <v>51.271516118228853</v>
      </c>
      <c r="J10" s="28">
        <f>J11+J17</f>
        <v>266066796.53999999</v>
      </c>
      <c r="K10" s="28">
        <f>K11+K17</f>
        <v>122234675.59</v>
      </c>
      <c r="L10" s="15">
        <f t="shared" ref="L10:L26" si="2">IF(J10=0,0,K10/J10*100)</f>
        <v>45.941349006930096</v>
      </c>
    </row>
    <row r="11" spans="1:12" s="23" customFormat="1" ht="32.450000000000003" customHeight="1">
      <c r="A11" s="24" t="s">
        <v>421</v>
      </c>
      <c r="B11" s="25" t="s">
        <v>422</v>
      </c>
      <c r="C11" s="28">
        <f>SUM(C12:C16)</f>
        <v>53393000</v>
      </c>
      <c r="D11" s="28">
        <f>SUM(D12:D16)</f>
        <v>25275681.420000002</v>
      </c>
      <c r="E11" s="14">
        <f t="shared" si="0"/>
        <v>47.338942220890381</v>
      </c>
      <c r="F11" s="28">
        <f>SUM(F12:F16)</f>
        <v>0</v>
      </c>
      <c r="G11" s="28">
        <f>SUM(G12:G16)</f>
        <v>57747</v>
      </c>
      <c r="H11" s="28">
        <f>SUM(H12:H16)</f>
        <v>57747</v>
      </c>
      <c r="I11" s="14">
        <f t="shared" si="1"/>
        <v>100</v>
      </c>
      <c r="J11" s="28">
        <f>SUM(J12:J16)</f>
        <v>53450747</v>
      </c>
      <c r="K11" s="28">
        <f>SUM(K12:K16)</f>
        <v>25333428.420000002</v>
      </c>
      <c r="L11" s="15">
        <f t="shared" si="2"/>
        <v>47.395836058193915</v>
      </c>
    </row>
    <row r="12" spans="1:12" ht="97.15" customHeight="1">
      <c r="A12" s="131" t="s">
        <v>423</v>
      </c>
      <c r="B12" s="132" t="s">
        <v>34</v>
      </c>
      <c r="C12" s="211">
        <v>48778000</v>
      </c>
      <c r="D12" s="211">
        <v>23261048.920000002</v>
      </c>
      <c r="E12" s="16">
        <f t="shared" si="0"/>
        <v>47.687582352699991</v>
      </c>
      <c r="F12" s="166"/>
      <c r="G12" s="166">
        <v>57747</v>
      </c>
      <c r="H12" s="166">
        <v>57747</v>
      </c>
      <c r="I12" s="16">
        <f t="shared" si="1"/>
        <v>100</v>
      </c>
      <c r="J12" s="29">
        <f t="shared" ref="J12:K14" si="3">C12+G12</f>
        <v>48835747</v>
      </c>
      <c r="K12" s="29">
        <f t="shared" si="3"/>
        <v>23318795.920000002</v>
      </c>
      <c r="L12" s="17">
        <f t="shared" si="2"/>
        <v>47.749440425268816</v>
      </c>
    </row>
    <row r="13" spans="1:12" ht="33" customHeight="1">
      <c r="A13" s="134" t="s">
        <v>509</v>
      </c>
      <c r="B13" s="132" t="s">
        <v>35</v>
      </c>
      <c r="C13" s="211">
        <v>200000</v>
      </c>
      <c r="D13" s="211">
        <v>0</v>
      </c>
      <c r="E13" s="16">
        <f t="shared" si="0"/>
        <v>0</v>
      </c>
      <c r="F13" s="166">
        <v>0</v>
      </c>
      <c r="G13" s="166">
        <v>0</v>
      </c>
      <c r="H13" s="166">
        <v>0</v>
      </c>
      <c r="I13" s="16">
        <f t="shared" si="1"/>
        <v>0</v>
      </c>
      <c r="J13" s="29">
        <f t="shared" si="3"/>
        <v>200000</v>
      </c>
      <c r="K13" s="29">
        <f t="shared" si="3"/>
        <v>0</v>
      </c>
      <c r="L13" s="17">
        <f t="shared" si="2"/>
        <v>0</v>
      </c>
    </row>
    <row r="14" spans="1:12" ht="33" customHeight="1">
      <c r="A14" s="134" t="s">
        <v>553</v>
      </c>
      <c r="B14" s="132" t="s">
        <v>77</v>
      </c>
      <c r="C14" s="211">
        <v>100000</v>
      </c>
      <c r="D14" s="211">
        <v>0</v>
      </c>
      <c r="E14" s="16">
        <f t="shared" si="0"/>
        <v>0</v>
      </c>
      <c r="F14" s="166">
        <v>0</v>
      </c>
      <c r="G14" s="166">
        <v>0</v>
      </c>
      <c r="H14" s="166">
        <v>0</v>
      </c>
      <c r="I14" s="16">
        <f t="shared" si="1"/>
        <v>0</v>
      </c>
      <c r="J14" s="29">
        <f t="shared" si="3"/>
        <v>100000</v>
      </c>
      <c r="K14" s="29">
        <f t="shared" si="3"/>
        <v>0</v>
      </c>
      <c r="L14" s="17">
        <f t="shared" si="2"/>
        <v>0</v>
      </c>
    </row>
    <row r="15" spans="1:12" ht="45" customHeight="1">
      <c r="A15" s="131" t="s">
        <v>426</v>
      </c>
      <c r="B15" s="132" t="s">
        <v>37</v>
      </c>
      <c r="C15" s="211">
        <v>2049999.9999999998</v>
      </c>
      <c r="D15" s="211">
        <v>1352629.66</v>
      </c>
      <c r="E15" s="16">
        <f t="shared" si="0"/>
        <v>65.981934634146342</v>
      </c>
      <c r="F15" s="166">
        <v>0</v>
      </c>
      <c r="G15" s="166">
        <v>0</v>
      </c>
      <c r="H15" s="166">
        <v>0</v>
      </c>
      <c r="I15" s="16">
        <f t="shared" si="1"/>
        <v>0</v>
      </c>
      <c r="J15" s="29">
        <f t="shared" ref="J15:J78" si="4">C15+G15</f>
        <v>2049999.9999999998</v>
      </c>
      <c r="K15" s="29">
        <f>D15+H15</f>
        <v>1352629.66</v>
      </c>
      <c r="L15" s="17">
        <f t="shared" si="2"/>
        <v>65.981934634146342</v>
      </c>
    </row>
    <row r="16" spans="1:12" ht="44.45" customHeight="1">
      <c r="A16" s="131" t="s">
        <v>427</v>
      </c>
      <c r="B16" s="132" t="s">
        <v>320</v>
      </c>
      <c r="C16" s="211">
        <v>2265000</v>
      </c>
      <c r="D16" s="211">
        <v>662002.84</v>
      </c>
      <c r="E16" s="16">
        <f t="shared" si="0"/>
        <v>29.227498454746137</v>
      </c>
      <c r="F16" s="166">
        <v>0</v>
      </c>
      <c r="G16" s="166">
        <v>0</v>
      </c>
      <c r="H16" s="166">
        <v>0</v>
      </c>
      <c r="I16" s="16">
        <f t="shared" si="1"/>
        <v>0</v>
      </c>
      <c r="J16" s="29">
        <f t="shared" si="4"/>
        <v>2265000</v>
      </c>
      <c r="K16" s="29">
        <f>D16+H16</f>
        <v>662002.84</v>
      </c>
      <c r="L16" s="17">
        <f t="shared" si="2"/>
        <v>29.227498454746137</v>
      </c>
    </row>
    <row r="17" spans="1:12" s="23" customFormat="1" ht="74.45" customHeight="1">
      <c r="A17" s="24" t="s">
        <v>424</v>
      </c>
      <c r="B17" s="26" t="s">
        <v>1</v>
      </c>
      <c r="C17" s="30">
        <f>SUM(C18:C25)</f>
        <v>60042300</v>
      </c>
      <c r="D17" s="30">
        <f>SUM(D18:D25)</f>
        <v>18702511.820000004</v>
      </c>
      <c r="E17" s="14">
        <f t="shared" si="0"/>
        <v>31.148893063723413</v>
      </c>
      <c r="F17" s="30">
        <f>SUM(F18:F25)</f>
        <v>140137481.16999999</v>
      </c>
      <c r="G17" s="30">
        <f>SUM(G18:G25)</f>
        <v>152573749.53999999</v>
      </c>
      <c r="H17" s="30">
        <f>SUM(H18:H25)</f>
        <v>78198735.350000009</v>
      </c>
      <c r="I17" s="14">
        <f t="shared" si="1"/>
        <v>51.253073078274703</v>
      </c>
      <c r="J17" s="30">
        <f>SUM(J18:J25)</f>
        <v>212616049.53999999</v>
      </c>
      <c r="K17" s="30">
        <f>SUM(K18:K25)</f>
        <v>96901247.170000002</v>
      </c>
      <c r="L17" s="15">
        <f t="shared" si="2"/>
        <v>45.575697309609602</v>
      </c>
    </row>
    <row r="18" spans="1:12" ht="31.15" customHeight="1">
      <c r="A18" s="131" t="s">
        <v>425</v>
      </c>
      <c r="B18" s="132" t="s">
        <v>35</v>
      </c>
      <c r="C18" s="211">
        <v>60017300</v>
      </c>
      <c r="D18" s="211">
        <v>18702511.820000004</v>
      </c>
      <c r="E18" s="16">
        <f t="shared" si="0"/>
        <v>31.16186802805192</v>
      </c>
      <c r="F18" s="211">
        <v>4550000</v>
      </c>
      <c r="G18" s="211">
        <v>16986268.370000001</v>
      </c>
      <c r="H18" s="211">
        <v>7022942.9299999997</v>
      </c>
      <c r="I18" s="16">
        <f t="shared" si="1"/>
        <v>41.344824990540282</v>
      </c>
      <c r="J18" s="29">
        <f t="shared" si="4"/>
        <v>77003568.370000005</v>
      </c>
      <c r="K18" s="29">
        <f t="shared" ref="K18:K25" si="5">D18+H18</f>
        <v>25725454.750000004</v>
      </c>
      <c r="L18" s="17">
        <f t="shared" si="2"/>
        <v>33.408133278174731</v>
      </c>
    </row>
    <row r="19" spans="1:12" ht="75" customHeight="1">
      <c r="A19" s="134" t="s">
        <v>639</v>
      </c>
      <c r="B19" s="132" t="s">
        <v>640</v>
      </c>
      <c r="C19" s="211"/>
      <c r="D19" s="211"/>
      <c r="E19" s="16">
        <f t="shared" si="0"/>
        <v>0</v>
      </c>
      <c r="F19" s="211">
        <v>90933900</v>
      </c>
      <c r="G19" s="211">
        <v>90933900</v>
      </c>
      <c r="H19" s="211">
        <v>67078061.560000002</v>
      </c>
      <c r="I19" s="16">
        <f t="shared" si="1"/>
        <v>73.765737046360044</v>
      </c>
      <c r="J19" s="29">
        <f t="shared" ref="J19:J25" si="6">C19+G19</f>
        <v>90933900</v>
      </c>
      <c r="K19" s="29">
        <f t="shared" si="5"/>
        <v>67078061.560000002</v>
      </c>
      <c r="L19" s="17">
        <f t="shared" ref="L19:L24" si="7">IF(J19=0,0,K19/J19*100)</f>
        <v>73.765737046360044</v>
      </c>
    </row>
    <row r="20" spans="1:12" ht="74.45" customHeight="1">
      <c r="A20" s="134" t="s">
        <v>489</v>
      </c>
      <c r="B20" s="132" t="s">
        <v>641</v>
      </c>
      <c r="C20" s="211"/>
      <c r="D20" s="211"/>
      <c r="E20" s="16">
        <f t="shared" si="0"/>
        <v>0</v>
      </c>
      <c r="F20" s="211">
        <v>17359900</v>
      </c>
      <c r="G20" s="211">
        <v>17359900</v>
      </c>
      <c r="H20" s="211">
        <v>2053093.19</v>
      </c>
      <c r="I20" s="16">
        <f t="shared" si="1"/>
        <v>11.826641800932032</v>
      </c>
      <c r="J20" s="29">
        <f t="shared" si="6"/>
        <v>17359900</v>
      </c>
      <c r="K20" s="29">
        <f t="shared" si="5"/>
        <v>2053093.19</v>
      </c>
      <c r="L20" s="17">
        <f t="shared" si="7"/>
        <v>11.826641800932032</v>
      </c>
    </row>
    <row r="21" spans="1:12" ht="77.45" customHeight="1">
      <c r="A21" s="134" t="s">
        <v>693</v>
      </c>
      <c r="B21" s="132" t="s">
        <v>647</v>
      </c>
      <c r="C21" s="211"/>
      <c r="D21" s="211"/>
      <c r="E21" s="16">
        <f t="shared" si="0"/>
        <v>0</v>
      </c>
      <c r="F21" s="211">
        <v>3052700</v>
      </c>
      <c r="G21" s="211">
        <v>3052700</v>
      </c>
      <c r="H21" s="211">
        <v>0</v>
      </c>
      <c r="I21" s="16">
        <f>IF(G21=0,0,H21/G21*100)</f>
        <v>0</v>
      </c>
      <c r="J21" s="29">
        <f t="shared" si="6"/>
        <v>3052700</v>
      </c>
      <c r="K21" s="29">
        <f t="shared" si="5"/>
        <v>0</v>
      </c>
      <c r="L21" s="17">
        <f t="shared" si="7"/>
        <v>0</v>
      </c>
    </row>
    <row r="22" spans="1:12" ht="81" customHeight="1">
      <c r="A22" s="294" t="s">
        <v>694</v>
      </c>
      <c r="B22" s="293" t="s">
        <v>656</v>
      </c>
      <c r="C22" s="211"/>
      <c r="D22" s="211"/>
      <c r="E22" s="16">
        <f t="shared" si="0"/>
        <v>0</v>
      </c>
      <c r="F22" s="211">
        <v>17023200</v>
      </c>
      <c r="G22" s="211">
        <v>17023200</v>
      </c>
      <c r="H22" s="211">
        <v>2044637.67</v>
      </c>
      <c r="I22" s="16">
        <f>IF(G22=0,0,H22/G22*100)</f>
        <v>12.010889080783871</v>
      </c>
      <c r="J22" s="29">
        <f t="shared" si="6"/>
        <v>17023200</v>
      </c>
      <c r="K22" s="29">
        <f t="shared" si="5"/>
        <v>2044637.67</v>
      </c>
      <c r="L22" s="17">
        <f t="shared" si="7"/>
        <v>12.010889080783871</v>
      </c>
    </row>
    <row r="23" spans="1:12" ht="129.6" customHeight="1">
      <c r="A23" s="294" t="s">
        <v>695</v>
      </c>
      <c r="B23" s="293" t="s">
        <v>697</v>
      </c>
      <c r="C23" s="211"/>
      <c r="D23" s="211"/>
      <c r="E23" s="16">
        <f t="shared" si="0"/>
        <v>0</v>
      </c>
      <c r="F23" s="211">
        <v>7195300</v>
      </c>
      <c r="G23" s="211">
        <v>7195300</v>
      </c>
      <c r="H23" s="211">
        <v>0</v>
      </c>
      <c r="I23" s="16">
        <f>IF(G23=0,0,H23/G23*100)</f>
        <v>0</v>
      </c>
      <c r="J23" s="29">
        <f t="shared" si="6"/>
        <v>7195300</v>
      </c>
      <c r="K23" s="29">
        <f t="shared" si="5"/>
        <v>0</v>
      </c>
      <c r="L23" s="17">
        <f t="shared" si="7"/>
        <v>0</v>
      </c>
    </row>
    <row r="24" spans="1:12" ht="44.45" customHeight="1">
      <c r="A24" s="294" t="s">
        <v>696</v>
      </c>
      <c r="B24" s="293" t="s">
        <v>698</v>
      </c>
      <c r="C24" s="211"/>
      <c r="D24" s="211"/>
      <c r="E24" s="16">
        <f t="shared" si="0"/>
        <v>0</v>
      </c>
      <c r="F24" s="211">
        <v>22481.17</v>
      </c>
      <c r="G24" s="211">
        <v>22481.17</v>
      </c>
      <c r="H24" s="211">
        <v>0</v>
      </c>
      <c r="I24" s="16">
        <f>IF(G24=0,0,H24/G24*100)</f>
        <v>0</v>
      </c>
      <c r="J24" s="29">
        <f t="shared" si="6"/>
        <v>22481.17</v>
      </c>
      <c r="K24" s="29">
        <f t="shared" si="5"/>
        <v>0</v>
      </c>
      <c r="L24" s="17">
        <f t="shared" si="7"/>
        <v>0</v>
      </c>
    </row>
    <row r="25" spans="1:12" ht="35.25" customHeight="1">
      <c r="A25" s="134" t="s">
        <v>510</v>
      </c>
      <c r="B25" s="132" t="s">
        <v>511</v>
      </c>
      <c r="C25" s="211">
        <v>25000</v>
      </c>
      <c r="D25" s="211">
        <v>0</v>
      </c>
      <c r="E25" s="183"/>
      <c r="F25" s="211">
        <v>0</v>
      </c>
      <c r="G25" s="211">
        <v>0</v>
      </c>
      <c r="H25" s="211">
        <v>0</v>
      </c>
      <c r="I25" s="183">
        <f t="shared" si="1"/>
        <v>0</v>
      </c>
      <c r="J25" s="29">
        <f t="shared" si="6"/>
        <v>25000</v>
      </c>
      <c r="K25" s="29">
        <f t="shared" si="5"/>
        <v>0</v>
      </c>
      <c r="L25" s="184">
        <f t="shared" si="2"/>
        <v>0</v>
      </c>
    </row>
    <row r="26" spans="1:12" s="23" customFormat="1" ht="37.15" customHeight="1">
      <c r="A26" s="185" t="s">
        <v>428</v>
      </c>
      <c r="B26" s="133" t="s">
        <v>373</v>
      </c>
      <c r="C26" s="76">
        <f>SUM(C27:C32)</f>
        <v>31603600</v>
      </c>
      <c r="D26" s="76">
        <f>SUM(D27:D32)</f>
        <v>16100757.09</v>
      </c>
      <c r="E26" s="186">
        <f t="shared" si="0"/>
        <v>50.945958973028397</v>
      </c>
      <c r="F26" s="76">
        <f>SUM(F27:F32)</f>
        <v>2200000</v>
      </c>
      <c r="G26" s="76">
        <f>SUM(G27:G32)</f>
        <v>2200000</v>
      </c>
      <c r="H26" s="76">
        <f>SUM(H27:H32)</f>
        <v>646711.76</v>
      </c>
      <c r="I26" s="186">
        <f t="shared" si="1"/>
        <v>29.39598909090909</v>
      </c>
      <c r="J26" s="76">
        <f>SUM(J27:J32)</f>
        <v>33803600</v>
      </c>
      <c r="K26" s="76">
        <f>SUM(K27:K32)</f>
        <v>16747468.85</v>
      </c>
      <c r="L26" s="187">
        <f t="shared" si="2"/>
        <v>49.543447591380797</v>
      </c>
    </row>
    <row r="27" spans="1:12" ht="44.45" customHeight="1">
      <c r="A27" s="134" t="s">
        <v>495</v>
      </c>
      <c r="B27" s="132" t="s">
        <v>35</v>
      </c>
      <c r="C27" s="211">
        <v>2052000</v>
      </c>
      <c r="D27" s="211">
        <v>963236.22000000009</v>
      </c>
      <c r="E27" s="188">
        <f t="shared" si="0"/>
        <v>46.941336257309949</v>
      </c>
      <c r="F27" s="211">
        <v>0</v>
      </c>
      <c r="G27" s="211">
        <v>0</v>
      </c>
      <c r="H27" s="211">
        <v>0</v>
      </c>
      <c r="I27" s="188">
        <f t="shared" si="1"/>
        <v>0</v>
      </c>
      <c r="J27" s="189">
        <f t="shared" si="4"/>
        <v>2052000</v>
      </c>
      <c r="K27" s="189">
        <f t="shared" ref="K27:K32" si="8">D27+H27</f>
        <v>963236.22000000009</v>
      </c>
      <c r="L27" s="151">
        <f t="shared" ref="L27:L33" si="9">IF(J27=0,0,K27/J27*100)</f>
        <v>46.941336257309949</v>
      </c>
    </row>
    <row r="28" spans="1:12" ht="44.45" customHeight="1">
      <c r="A28" s="134" t="s">
        <v>64</v>
      </c>
      <c r="B28" s="132" t="s">
        <v>322</v>
      </c>
      <c r="C28" s="211">
        <v>49900</v>
      </c>
      <c r="D28" s="211">
        <v>0</v>
      </c>
      <c r="E28" s="188">
        <f t="shared" si="0"/>
        <v>0</v>
      </c>
      <c r="F28" s="211">
        <v>0</v>
      </c>
      <c r="G28" s="211">
        <v>0</v>
      </c>
      <c r="H28" s="211">
        <v>0</v>
      </c>
      <c r="I28" s="188">
        <f t="shared" si="1"/>
        <v>0</v>
      </c>
      <c r="J28" s="189">
        <f>C28+G28</f>
        <v>49900</v>
      </c>
      <c r="K28" s="189">
        <f t="shared" si="8"/>
        <v>0</v>
      </c>
      <c r="L28" s="151">
        <f t="shared" si="9"/>
        <v>0</v>
      </c>
    </row>
    <row r="29" spans="1:12" ht="43.15" customHeight="1">
      <c r="A29" s="190" t="s">
        <v>429</v>
      </c>
      <c r="B29" s="191" t="s">
        <v>36</v>
      </c>
      <c r="C29" s="211">
        <v>1500000</v>
      </c>
      <c r="D29" s="211">
        <v>475469.49</v>
      </c>
      <c r="E29" s="188">
        <f t="shared" si="0"/>
        <v>31.697966000000001</v>
      </c>
      <c r="F29" s="211">
        <v>0</v>
      </c>
      <c r="G29" s="211">
        <v>0</v>
      </c>
      <c r="H29" s="211">
        <v>0</v>
      </c>
      <c r="I29" s="188">
        <f t="shared" si="1"/>
        <v>0</v>
      </c>
      <c r="J29" s="189">
        <f t="shared" si="4"/>
        <v>1500000</v>
      </c>
      <c r="K29" s="189">
        <f t="shared" si="8"/>
        <v>475469.49</v>
      </c>
      <c r="L29" s="151">
        <f t="shared" si="9"/>
        <v>31.697966000000001</v>
      </c>
    </row>
    <row r="30" spans="1:12" ht="28.9" customHeight="1">
      <c r="A30" s="190" t="s">
        <v>430</v>
      </c>
      <c r="B30" s="191" t="s">
        <v>79</v>
      </c>
      <c r="C30" s="211">
        <v>15718800</v>
      </c>
      <c r="D30" s="211">
        <v>5669323.3799999999</v>
      </c>
      <c r="E30" s="188">
        <f t="shared" si="0"/>
        <v>36.067151309260247</v>
      </c>
      <c r="F30" s="211">
        <v>2200000</v>
      </c>
      <c r="G30" s="211">
        <v>2200000</v>
      </c>
      <c r="H30" s="211">
        <v>646711.76</v>
      </c>
      <c r="I30" s="188">
        <f t="shared" si="1"/>
        <v>29.39598909090909</v>
      </c>
      <c r="J30" s="189">
        <f t="shared" si="4"/>
        <v>17918800</v>
      </c>
      <c r="K30" s="189">
        <f t="shared" si="8"/>
        <v>6316035.1399999997</v>
      </c>
      <c r="L30" s="151">
        <f t="shared" si="9"/>
        <v>35.248092171350756</v>
      </c>
    </row>
    <row r="31" spans="1:12" ht="47.45" customHeight="1">
      <c r="A31" s="131" t="s">
        <v>26</v>
      </c>
      <c r="B31" s="132" t="s">
        <v>25</v>
      </c>
      <c r="C31" s="211">
        <v>1608800</v>
      </c>
      <c r="D31" s="211">
        <v>304428</v>
      </c>
      <c r="E31" s="188">
        <f t="shared" si="0"/>
        <v>18.922675285927397</v>
      </c>
      <c r="F31" s="211">
        <v>0</v>
      </c>
      <c r="G31" s="211">
        <v>0</v>
      </c>
      <c r="H31" s="211">
        <v>0</v>
      </c>
      <c r="I31" s="188">
        <f t="shared" si="1"/>
        <v>0</v>
      </c>
      <c r="J31" s="189">
        <f t="shared" si="4"/>
        <v>1608800</v>
      </c>
      <c r="K31" s="189">
        <f t="shared" si="8"/>
        <v>304428</v>
      </c>
      <c r="L31" s="151">
        <f t="shared" si="9"/>
        <v>18.922675285927397</v>
      </c>
    </row>
    <row r="32" spans="1:12" ht="65.45" customHeight="1">
      <c r="A32" s="134" t="s">
        <v>532</v>
      </c>
      <c r="B32" s="132" t="s">
        <v>554</v>
      </c>
      <c r="C32" s="211">
        <v>10674100</v>
      </c>
      <c r="D32" s="211">
        <v>8688300</v>
      </c>
      <c r="E32" s="188">
        <f t="shared" si="0"/>
        <v>81.396089600059966</v>
      </c>
      <c r="F32" s="211">
        <v>0</v>
      </c>
      <c r="G32" s="211">
        <v>0</v>
      </c>
      <c r="H32" s="211">
        <v>0</v>
      </c>
      <c r="I32" s="188">
        <f t="shared" si="1"/>
        <v>0</v>
      </c>
      <c r="J32" s="189">
        <f>C32+G32</f>
        <v>10674100</v>
      </c>
      <c r="K32" s="189">
        <f t="shared" si="8"/>
        <v>8688300</v>
      </c>
      <c r="L32" s="151">
        <f>IF(J32=0,0,K32/J32*100)</f>
        <v>81.396089600059966</v>
      </c>
    </row>
    <row r="33" spans="1:12" s="23" customFormat="1" ht="58.9" customHeight="1">
      <c r="A33" s="185" t="s">
        <v>431</v>
      </c>
      <c r="B33" s="133" t="s">
        <v>374</v>
      </c>
      <c r="C33" s="76">
        <f>SUM(C34:C74)</f>
        <v>1096249714.2</v>
      </c>
      <c r="D33" s="76">
        <f>SUM(D34:D74)</f>
        <v>522003496.38999999</v>
      </c>
      <c r="E33" s="186">
        <f t="shared" si="0"/>
        <v>47.61720706772887</v>
      </c>
      <c r="F33" s="76">
        <f>SUM(F34:F74)</f>
        <v>222293200</v>
      </c>
      <c r="G33" s="76">
        <f>SUM(G34:G74)</f>
        <v>250003293.67000002</v>
      </c>
      <c r="H33" s="76">
        <f>SUM(H34:H74)</f>
        <v>46928569.199999996</v>
      </c>
      <c r="I33" s="186">
        <f t="shared" si="1"/>
        <v>18.771180375705324</v>
      </c>
      <c r="J33" s="76">
        <f>SUM(J34:J74)</f>
        <v>1346253007.8700001</v>
      </c>
      <c r="K33" s="76">
        <f>SUM(K34:K74)</f>
        <v>568932065.58999991</v>
      </c>
      <c r="L33" s="187">
        <f t="shared" si="9"/>
        <v>42.260411844141146</v>
      </c>
    </row>
    <row r="34" spans="1:12" ht="125.45" customHeight="1">
      <c r="A34" s="131" t="s">
        <v>2</v>
      </c>
      <c r="B34" s="132" t="s">
        <v>555</v>
      </c>
      <c r="C34" s="211">
        <v>53473100</v>
      </c>
      <c r="D34" s="211">
        <v>20816747.52</v>
      </c>
      <c r="E34" s="188">
        <f t="shared" si="0"/>
        <v>38.929382287542708</v>
      </c>
      <c r="F34" s="211">
        <v>2000</v>
      </c>
      <c r="G34" s="211">
        <v>280697</v>
      </c>
      <c r="H34" s="211">
        <v>275786</v>
      </c>
      <c r="I34" s="188">
        <f t="shared" si="1"/>
        <v>98.250426616600819</v>
      </c>
      <c r="J34" s="189">
        <f t="shared" si="4"/>
        <v>53753797</v>
      </c>
      <c r="K34" s="189">
        <f t="shared" ref="K34:K70" si="10">D34+H34</f>
        <v>21092533.52</v>
      </c>
      <c r="L34" s="151">
        <f t="shared" ref="L34:L70" si="11">IF(J34=0,0,K34/J34*100)</f>
        <v>39.239150901284233</v>
      </c>
    </row>
    <row r="35" spans="1:12" ht="70.150000000000006" customHeight="1">
      <c r="A35" s="131" t="s">
        <v>3</v>
      </c>
      <c r="B35" s="132" t="s">
        <v>345</v>
      </c>
      <c r="C35" s="211">
        <v>80741000</v>
      </c>
      <c r="D35" s="211">
        <v>29597434.029999997</v>
      </c>
      <c r="E35" s="188">
        <f t="shared" si="0"/>
        <v>36.657254715695863</v>
      </c>
      <c r="F35" s="211">
        <v>2000</v>
      </c>
      <c r="G35" s="211">
        <v>3069207.62</v>
      </c>
      <c r="H35" s="211">
        <v>2990668.39</v>
      </c>
      <c r="I35" s="188">
        <f t="shared" si="1"/>
        <v>97.441058418850133</v>
      </c>
      <c r="J35" s="189">
        <f t="shared" si="4"/>
        <v>83810207.620000005</v>
      </c>
      <c r="K35" s="189">
        <f t="shared" si="10"/>
        <v>32588102.419999998</v>
      </c>
      <c r="L35" s="151">
        <f t="shared" si="11"/>
        <v>38.883214044470819</v>
      </c>
    </row>
    <row r="36" spans="1:12" ht="80.45" customHeight="1">
      <c r="A36" s="131" t="s">
        <v>4</v>
      </c>
      <c r="B36" s="132" t="s">
        <v>346</v>
      </c>
      <c r="C36" s="211">
        <v>25377400</v>
      </c>
      <c r="D36" s="211">
        <v>10042088.07</v>
      </c>
      <c r="E36" s="188">
        <f t="shared" si="0"/>
        <v>39.570988635557626</v>
      </c>
      <c r="F36" s="211">
        <v>0</v>
      </c>
      <c r="G36" s="211">
        <v>431337.07999999996</v>
      </c>
      <c r="H36" s="211">
        <v>431337.07999999996</v>
      </c>
      <c r="I36" s="188">
        <f t="shared" si="1"/>
        <v>100</v>
      </c>
      <c r="J36" s="189">
        <f t="shared" si="4"/>
        <v>25808737.079999998</v>
      </c>
      <c r="K36" s="189">
        <f t="shared" si="10"/>
        <v>10473425.15</v>
      </c>
      <c r="L36" s="151">
        <f t="shared" si="11"/>
        <v>40.580928534144299</v>
      </c>
    </row>
    <row r="37" spans="1:12" ht="125.45" customHeight="1">
      <c r="A37" s="131" t="s">
        <v>5</v>
      </c>
      <c r="B37" s="132" t="s">
        <v>556</v>
      </c>
      <c r="C37" s="211">
        <v>36060200</v>
      </c>
      <c r="D37" s="211">
        <v>31474564.400000002</v>
      </c>
      <c r="E37" s="188">
        <f t="shared" si="0"/>
        <v>87.283388333952672</v>
      </c>
      <c r="F37" s="211">
        <v>0</v>
      </c>
      <c r="G37" s="211">
        <v>0</v>
      </c>
      <c r="H37" s="211">
        <v>0</v>
      </c>
      <c r="I37" s="188">
        <f t="shared" si="1"/>
        <v>0</v>
      </c>
      <c r="J37" s="189">
        <f t="shared" si="4"/>
        <v>36060200</v>
      </c>
      <c r="K37" s="189">
        <f t="shared" si="10"/>
        <v>31474564.400000002</v>
      </c>
      <c r="L37" s="151">
        <f t="shared" si="11"/>
        <v>87.283388333952672</v>
      </c>
    </row>
    <row r="38" spans="1:12" ht="63" customHeight="1">
      <c r="A38" s="131" t="s">
        <v>6</v>
      </c>
      <c r="B38" s="132" t="s">
        <v>347</v>
      </c>
      <c r="C38" s="211">
        <v>35702400</v>
      </c>
      <c r="D38" s="211">
        <v>28200819.340000004</v>
      </c>
      <c r="E38" s="188">
        <f t="shared" si="0"/>
        <v>78.988581551940499</v>
      </c>
      <c r="F38" s="211">
        <v>0</v>
      </c>
      <c r="G38" s="211">
        <v>0</v>
      </c>
      <c r="H38" s="211">
        <v>0</v>
      </c>
      <c r="I38" s="188">
        <f t="shared" si="1"/>
        <v>0</v>
      </c>
      <c r="J38" s="189">
        <f t="shared" si="4"/>
        <v>35702400</v>
      </c>
      <c r="K38" s="189">
        <f t="shared" si="10"/>
        <v>28200819.340000004</v>
      </c>
      <c r="L38" s="151">
        <f t="shared" si="11"/>
        <v>78.988581551940499</v>
      </c>
    </row>
    <row r="39" spans="1:12" ht="82.9" customHeight="1">
      <c r="A39" s="131" t="s">
        <v>7</v>
      </c>
      <c r="B39" s="132" t="s">
        <v>348</v>
      </c>
      <c r="C39" s="211">
        <v>5223200</v>
      </c>
      <c r="D39" s="211">
        <v>3569405.39</v>
      </c>
      <c r="E39" s="188">
        <f t="shared" si="0"/>
        <v>68.337520868433145</v>
      </c>
      <c r="F39" s="211">
        <v>0</v>
      </c>
      <c r="G39" s="211">
        <v>0</v>
      </c>
      <c r="H39" s="211">
        <v>0</v>
      </c>
      <c r="I39" s="188">
        <f t="shared" si="1"/>
        <v>0</v>
      </c>
      <c r="J39" s="189">
        <f t="shared" si="4"/>
        <v>5223200</v>
      </c>
      <c r="K39" s="189">
        <f t="shared" si="10"/>
        <v>3569405.39</v>
      </c>
      <c r="L39" s="151">
        <f t="shared" si="11"/>
        <v>68.337520868433145</v>
      </c>
    </row>
    <row r="40" spans="1:12" ht="63" customHeight="1">
      <c r="A40" s="131" t="s">
        <v>8</v>
      </c>
      <c r="B40" s="132" t="s">
        <v>81</v>
      </c>
      <c r="C40" s="211">
        <v>72977400</v>
      </c>
      <c r="D40" s="211">
        <v>32405956.390000001</v>
      </c>
      <c r="E40" s="188">
        <f t="shared" si="0"/>
        <v>44.405468528612971</v>
      </c>
      <c r="F40" s="211">
        <v>174200</v>
      </c>
      <c r="G40" s="211">
        <v>512409.8</v>
      </c>
      <c r="H40" s="211">
        <v>391565.14999999997</v>
      </c>
      <c r="I40" s="188">
        <f t="shared" si="1"/>
        <v>76.416405384908714</v>
      </c>
      <c r="J40" s="189">
        <f t="shared" si="4"/>
        <v>73489809.799999997</v>
      </c>
      <c r="K40" s="189">
        <f t="shared" si="10"/>
        <v>32797521.539999999</v>
      </c>
      <c r="L40" s="151">
        <f t="shared" si="11"/>
        <v>44.628665701077921</v>
      </c>
    </row>
    <row r="41" spans="1:12" ht="77.45" customHeight="1">
      <c r="A41" s="131" t="s">
        <v>9</v>
      </c>
      <c r="B41" s="132" t="s">
        <v>10</v>
      </c>
      <c r="C41" s="211">
        <v>362416929</v>
      </c>
      <c r="D41" s="211">
        <v>165563408.45999998</v>
      </c>
      <c r="E41" s="188">
        <f t="shared" si="0"/>
        <v>45.683133212576827</v>
      </c>
      <c r="F41" s="211">
        <v>23371300</v>
      </c>
      <c r="G41" s="211">
        <v>43494816.43</v>
      </c>
      <c r="H41" s="211">
        <v>25071343.549999997</v>
      </c>
      <c r="I41" s="188">
        <f t="shared" si="1"/>
        <v>57.642141312056104</v>
      </c>
      <c r="J41" s="189">
        <f t="shared" si="4"/>
        <v>405911745.43000001</v>
      </c>
      <c r="K41" s="189">
        <f t="shared" si="10"/>
        <v>190634752.00999999</v>
      </c>
      <c r="L41" s="151">
        <f t="shared" si="11"/>
        <v>46.96458137914987</v>
      </c>
    </row>
    <row r="42" spans="1:12" ht="79.900000000000006" customHeight="1">
      <c r="A42" s="131" t="s">
        <v>11</v>
      </c>
      <c r="B42" s="132" t="s">
        <v>209</v>
      </c>
      <c r="C42" s="211">
        <v>31516500</v>
      </c>
      <c r="D42" s="211">
        <v>27942320.940000001</v>
      </c>
      <c r="E42" s="188">
        <f t="shared" si="0"/>
        <v>88.659340155156826</v>
      </c>
      <c r="F42" s="211">
        <v>0</v>
      </c>
      <c r="G42" s="211">
        <v>0</v>
      </c>
      <c r="H42" s="211">
        <v>0</v>
      </c>
      <c r="I42" s="188">
        <f t="shared" si="1"/>
        <v>0</v>
      </c>
      <c r="J42" s="189">
        <f t="shared" si="4"/>
        <v>31516500</v>
      </c>
      <c r="K42" s="189">
        <f t="shared" si="10"/>
        <v>27942320.940000001</v>
      </c>
      <c r="L42" s="151">
        <f t="shared" si="11"/>
        <v>88.659340155156826</v>
      </c>
    </row>
    <row r="43" spans="1:12" ht="61.15" customHeight="1">
      <c r="A43" s="131" t="s">
        <v>210</v>
      </c>
      <c r="B43" s="132" t="s">
        <v>211</v>
      </c>
      <c r="C43" s="211">
        <v>20597400</v>
      </c>
      <c r="D43" s="211">
        <v>9636449.1999999993</v>
      </c>
      <c r="E43" s="188">
        <f t="shared" si="0"/>
        <v>46.784784487362479</v>
      </c>
      <c r="F43" s="211">
        <v>2200000</v>
      </c>
      <c r="G43" s="211">
        <v>2200000</v>
      </c>
      <c r="H43" s="211">
        <v>946569.27</v>
      </c>
      <c r="I43" s="188">
        <f t="shared" si="1"/>
        <v>43.025875909090914</v>
      </c>
      <c r="J43" s="189">
        <f t="shared" si="4"/>
        <v>22797400</v>
      </c>
      <c r="K43" s="189">
        <f t="shared" si="10"/>
        <v>10583018.469999999</v>
      </c>
      <c r="L43" s="151">
        <f t="shared" si="11"/>
        <v>46.42204141700369</v>
      </c>
    </row>
    <row r="44" spans="1:12" ht="57" customHeight="1">
      <c r="A44" s="131" t="s">
        <v>291</v>
      </c>
      <c r="B44" s="132" t="s">
        <v>15</v>
      </c>
      <c r="C44" s="211">
        <v>2310200</v>
      </c>
      <c r="D44" s="211">
        <v>2068200</v>
      </c>
      <c r="E44" s="188">
        <f t="shared" si="0"/>
        <v>89.524716474764091</v>
      </c>
      <c r="F44" s="211">
        <v>0</v>
      </c>
      <c r="G44" s="211">
        <v>0</v>
      </c>
      <c r="H44" s="211">
        <v>0</v>
      </c>
      <c r="I44" s="188">
        <f t="shared" si="1"/>
        <v>0</v>
      </c>
      <c r="J44" s="189">
        <f t="shared" si="4"/>
        <v>2310200</v>
      </c>
      <c r="K44" s="189">
        <f t="shared" si="10"/>
        <v>2068200</v>
      </c>
      <c r="L44" s="151">
        <f t="shared" si="11"/>
        <v>89.524716474764091</v>
      </c>
    </row>
    <row r="45" spans="1:12" ht="48.6" customHeight="1">
      <c r="A45" s="131" t="s">
        <v>432</v>
      </c>
      <c r="B45" s="132" t="s">
        <v>82</v>
      </c>
      <c r="C45" s="211">
        <v>28340000</v>
      </c>
      <c r="D45" s="211">
        <v>13422244.49</v>
      </c>
      <c r="E45" s="188">
        <f t="shared" si="0"/>
        <v>47.36148373323924</v>
      </c>
      <c r="F45" s="211">
        <v>8424700</v>
      </c>
      <c r="G45" s="211">
        <v>10264825.74</v>
      </c>
      <c r="H45" s="211">
        <v>5386343.6500000004</v>
      </c>
      <c r="I45" s="188">
        <f t="shared" si="1"/>
        <v>52.473795332057925</v>
      </c>
      <c r="J45" s="189">
        <f t="shared" si="4"/>
        <v>38604825.740000002</v>
      </c>
      <c r="K45" s="189">
        <f t="shared" si="10"/>
        <v>18808588.140000001</v>
      </c>
      <c r="L45" s="151">
        <f t="shared" si="11"/>
        <v>48.720821243111253</v>
      </c>
    </row>
    <row r="46" spans="1:12" ht="46.9" customHeight="1">
      <c r="A46" s="131" t="s">
        <v>350</v>
      </c>
      <c r="B46" s="132" t="s">
        <v>349</v>
      </c>
      <c r="C46" s="211">
        <v>3961500</v>
      </c>
      <c r="D46" s="211">
        <v>1864900.23</v>
      </c>
      <c r="E46" s="188">
        <f t="shared" si="0"/>
        <v>47.075608481635747</v>
      </c>
      <c r="F46" s="211">
        <v>0</v>
      </c>
      <c r="G46" s="211">
        <v>0</v>
      </c>
      <c r="H46" s="211">
        <v>0</v>
      </c>
      <c r="I46" s="188">
        <f t="shared" si="1"/>
        <v>0</v>
      </c>
      <c r="J46" s="189">
        <f t="shared" si="4"/>
        <v>3961500</v>
      </c>
      <c r="K46" s="189">
        <f t="shared" si="10"/>
        <v>1864900.23</v>
      </c>
      <c r="L46" s="151">
        <f t="shared" si="11"/>
        <v>47.075608481635747</v>
      </c>
    </row>
    <row r="47" spans="1:12" ht="32.450000000000003" customHeight="1">
      <c r="A47" s="131" t="s">
        <v>16</v>
      </c>
      <c r="B47" s="132" t="s">
        <v>322</v>
      </c>
      <c r="C47" s="211">
        <v>15400000</v>
      </c>
      <c r="D47" s="211">
        <v>3536105.0700000003</v>
      </c>
      <c r="E47" s="188">
        <f t="shared" si="0"/>
        <v>22.961721233766237</v>
      </c>
      <c r="F47" s="211">
        <v>0</v>
      </c>
      <c r="G47" s="211">
        <v>0</v>
      </c>
      <c r="H47" s="211">
        <v>0</v>
      </c>
      <c r="I47" s="188">
        <f t="shared" si="1"/>
        <v>0</v>
      </c>
      <c r="J47" s="189">
        <f t="shared" si="4"/>
        <v>15400000</v>
      </c>
      <c r="K47" s="189">
        <f t="shared" si="10"/>
        <v>3536105.0700000003</v>
      </c>
      <c r="L47" s="151">
        <f t="shared" si="11"/>
        <v>22.961721233766237</v>
      </c>
    </row>
    <row r="48" spans="1:12" ht="87" customHeight="1">
      <c r="A48" s="134" t="s">
        <v>699</v>
      </c>
      <c r="B48" s="132" t="s">
        <v>700</v>
      </c>
      <c r="C48" s="211">
        <v>0</v>
      </c>
      <c r="D48" s="211">
        <v>0</v>
      </c>
      <c r="E48" s="188">
        <f t="shared" si="0"/>
        <v>0</v>
      </c>
      <c r="F48" s="211">
        <v>1252500</v>
      </c>
      <c r="G48" s="211">
        <v>1252500</v>
      </c>
      <c r="H48" s="211">
        <v>31916.07</v>
      </c>
      <c r="I48" s="188">
        <f t="shared" ref="I48:I53" si="12">IF(G48=0,0,H48/G48*100)</f>
        <v>2.548189221556886</v>
      </c>
      <c r="J48" s="189">
        <f t="shared" ref="J48:K50" si="13">C48+G48</f>
        <v>1252500</v>
      </c>
      <c r="K48" s="189">
        <f t="shared" si="13"/>
        <v>31916.07</v>
      </c>
      <c r="L48" s="151">
        <f t="shared" ref="L48:L55" si="14">IF(J48=0,0,K48/J48*100)</f>
        <v>2.548189221556886</v>
      </c>
    </row>
    <row r="49" spans="1:12" ht="94.5">
      <c r="A49" s="295" t="s">
        <v>701</v>
      </c>
      <c r="B49" s="293" t="s">
        <v>703</v>
      </c>
      <c r="C49" s="211">
        <v>0</v>
      </c>
      <c r="D49" s="211">
        <v>0</v>
      </c>
      <c r="E49" s="188">
        <f t="shared" si="0"/>
        <v>0</v>
      </c>
      <c r="F49" s="211">
        <v>3600000</v>
      </c>
      <c r="G49" s="211">
        <v>3600000</v>
      </c>
      <c r="H49" s="211">
        <v>0</v>
      </c>
      <c r="I49" s="188">
        <f t="shared" si="12"/>
        <v>0</v>
      </c>
      <c r="J49" s="189">
        <f t="shared" si="13"/>
        <v>3600000</v>
      </c>
      <c r="K49" s="189">
        <f t="shared" si="13"/>
        <v>0</v>
      </c>
      <c r="L49" s="151">
        <f t="shared" si="14"/>
        <v>0</v>
      </c>
    </row>
    <row r="50" spans="1:12" ht="78.75">
      <c r="A50" s="295" t="s">
        <v>702</v>
      </c>
      <c r="B50" s="293" t="s">
        <v>704</v>
      </c>
      <c r="C50" s="211">
        <v>0</v>
      </c>
      <c r="D50" s="211">
        <v>0</v>
      </c>
      <c r="E50" s="188">
        <f t="shared" si="0"/>
        <v>0</v>
      </c>
      <c r="F50" s="211">
        <v>88097000</v>
      </c>
      <c r="G50" s="211">
        <v>88097000</v>
      </c>
      <c r="H50" s="211">
        <v>0</v>
      </c>
      <c r="I50" s="188">
        <f t="shared" si="12"/>
        <v>0</v>
      </c>
      <c r="J50" s="189">
        <f t="shared" si="13"/>
        <v>88097000</v>
      </c>
      <c r="K50" s="189">
        <f t="shared" si="13"/>
        <v>0</v>
      </c>
      <c r="L50" s="151">
        <f t="shared" si="14"/>
        <v>0</v>
      </c>
    </row>
    <row r="51" spans="1:12" ht="94.5">
      <c r="A51" s="134" t="s">
        <v>642</v>
      </c>
      <c r="B51" s="132" t="s">
        <v>643</v>
      </c>
      <c r="C51" s="211">
        <v>0</v>
      </c>
      <c r="D51" s="211">
        <v>0</v>
      </c>
      <c r="E51" s="188"/>
      <c r="F51" s="211">
        <v>3000000</v>
      </c>
      <c r="G51" s="211">
        <v>3000000</v>
      </c>
      <c r="H51" s="211">
        <v>2933000</v>
      </c>
      <c r="I51" s="188">
        <f t="shared" si="12"/>
        <v>97.766666666666666</v>
      </c>
      <c r="J51" s="189">
        <f t="shared" ref="J51:K53" si="15">C51+G51</f>
        <v>3000000</v>
      </c>
      <c r="K51" s="189">
        <f t="shared" si="15"/>
        <v>2933000</v>
      </c>
      <c r="L51" s="151">
        <f t="shared" si="14"/>
        <v>97.766666666666666</v>
      </c>
    </row>
    <row r="52" spans="1:12" ht="78.75">
      <c r="A52" s="134" t="s">
        <v>579</v>
      </c>
      <c r="B52" s="132" t="s">
        <v>644</v>
      </c>
      <c r="C52" s="211">
        <v>0</v>
      </c>
      <c r="D52" s="211">
        <v>0</v>
      </c>
      <c r="E52" s="188"/>
      <c r="F52" s="211">
        <v>5806000</v>
      </c>
      <c r="G52" s="211">
        <v>5806000</v>
      </c>
      <c r="H52" s="211">
        <v>5806000</v>
      </c>
      <c r="I52" s="188">
        <f t="shared" si="12"/>
        <v>100</v>
      </c>
      <c r="J52" s="189">
        <f t="shared" si="15"/>
        <v>5806000</v>
      </c>
      <c r="K52" s="189">
        <f t="shared" si="15"/>
        <v>5806000</v>
      </c>
      <c r="L52" s="151">
        <f t="shared" si="14"/>
        <v>100</v>
      </c>
    </row>
    <row r="53" spans="1:12" ht="63">
      <c r="A53" s="134" t="s">
        <v>583</v>
      </c>
      <c r="B53" s="162" t="s">
        <v>640</v>
      </c>
      <c r="C53" s="211">
        <v>0</v>
      </c>
      <c r="D53" s="211">
        <v>0</v>
      </c>
      <c r="E53" s="188">
        <f t="shared" si="0"/>
        <v>0</v>
      </c>
      <c r="F53" s="211">
        <v>61836500</v>
      </c>
      <c r="G53" s="211">
        <v>61836500</v>
      </c>
      <c r="H53" s="211">
        <v>1346979.4300000002</v>
      </c>
      <c r="I53" s="188">
        <f t="shared" si="12"/>
        <v>2.1782918341109219</v>
      </c>
      <c r="J53" s="189">
        <f t="shared" si="15"/>
        <v>61836500</v>
      </c>
      <c r="K53" s="189">
        <f t="shared" si="15"/>
        <v>1346979.4300000002</v>
      </c>
      <c r="L53" s="151">
        <f t="shared" si="14"/>
        <v>2.1782918341109219</v>
      </c>
    </row>
    <row r="54" spans="1:12" ht="63">
      <c r="A54" s="134" t="s">
        <v>513</v>
      </c>
      <c r="B54" s="162" t="s">
        <v>514</v>
      </c>
      <c r="C54" s="211">
        <v>6350500</v>
      </c>
      <c r="D54" s="211">
        <v>5151594.8099999996</v>
      </c>
      <c r="E54" s="188">
        <f t="shared" si="0"/>
        <v>81.121089835446028</v>
      </c>
      <c r="F54" s="211">
        <v>0</v>
      </c>
      <c r="G54" s="211">
        <v>0</v>
      </c>
      <c r="H54" s="211">
        <v>0</v>
      </c>
      <c r="I54" s="188">
        <f t="shared" si="1"/>
        <v>0</v>
      </c>
      <c r="J54" s="189">
        <f t="shared" si="4"/>
        <v>6350500</v>
      </c>
      <c r="K54" s="189">
        <f>D54+H54</f>
        <v>5151594.8099999996</v>
      </c>
      <c r="L54" s="151">
        <f t="shared" si="14"/>
        <v>81.121089835446028</v>
      </c>
    </row>
    <row r="55" spans="1:12" ht="63">
      <c r="A55" s="134" t="s">
        <v>584</v>
      </c>
      <c r="B55" s="162" t="s">
        <v>585</v>
      </c>
      <c r="C55" s="211">
        <v>476900</v>
      </c>
      <c r="D55" s="211">
        <v>180067.3</v>
      </c>
      <c r="E55" s="188">
        <f t="shared" si="0"/>
        <v>37.757873768085545</v>
      </c>
      <c r="F55" s="211">
        <v>0</v>
      </c>
      <c r="G55" s="211">
        <v>0</v>
      </c>
      <c r="H55" s="211">
        <v>0</v>
      </c>
      <c r="I55" s="188">
        <f t="shared" si="1"/>
        <v>0</v>
      </c>
      <c r="J55" s="189">
        <f>C55+G55</f>
        <v>476900</v>
      </c>
      <c r="K55" s="189">
        <f>D55+H55</f>
        <v>180067.3</v>
      </c>
      <c r="L55" s="151">
        <f t="shared" si="14"/>
        <v>37.757873768085545</v>
      </c>
    </row>
    <row r="56" spans="1:12" ht="60.6" customHeight="1">
      <c r="A56" s="131" t="s">
        <v>168</v>
      </c>
      <c r="B56" s="132" t="s">
        <v>351</v>
      </c>
      <c r="C56" s="211">
        <v>1740000</v>
      </c>
      <c r="D56" s="211">
        <v>571884.9</v>
      </c>
      <c r="E56" s="188">
        <f t="shared" si="0"/>
        <v>32.866948275862065</v>
      </c>
      <c r="F56" s="211">
        <v>0</v>
      </c>
      <c r="G56" s="211">
        <v>0</v>
      </c>
      <c r="H56" s="211">
        <v>0</v>
      </c>
      <c r="I56" s="188">
        <f t="shared" si="1"/>
        <v>0</v>
      </c>
      <c r="J56" s="189">
        <f t="shared" si="4"/>
        <v>1740000</v>
      </c>
      <c r="K56" s="189">
        <f t="shared" si="10"/>
        <v>571884.9</v>
      </c>
      <c r="L56" s="151">
        <f t="shared" si="11"/>
        <v>32.866948275862065</v>
      </c>
    </row>
    <row r="57" spans="1:12" ht="60.6" customHeight="1">
      <c r="A57" s="134" t="s">
        <v>576</v>
      </c>
      <c r="B57" s="132" t="s">
        <v>578</v>
      </c>
      <c r="C57" s="211">
        <v>3235000</v>
      </c>
      <c r="D57" s="211">
        <v>1187940.1499999999</v>
      </c>
      <c r="E57" s="188">
        <f t="shared" si="0"/>
        <v>36.721488408037089</v>
      </c>
      <c r="F57" s="211">
        <v>0</v>
      </c>
      <c r="G57" s="211">
        <v>561000</v>
      </c>
      <c r="H57" s="211">
        <v>561000</v>
      </c>
      <c r="I57" s="188">
        <f t="shared" si="1"/>
        <v>100</v>
      </c>
      <c r="J57" s="189">
        <f>C57+G57</f>
        <v>3796000</v>
      </c>
      <c r="K57" s="189">
        <f>D57+H57</f>
        <v>1748940.15</v>
      </c>
      <c r="L57" s="151">
        <f>IF(J57=0,0,K57/J57*100)</f>
        <v>46.073238935721811</v>
      </c>
    </row>
    <row r="58" spans="1:12" ht="60.6" customHeight="1">
      <c r="A58" s="134" t="s">
        <v>497</v>
      </c>
      <c r="B58" s="132" t="s">
        <v>515</v>
      </c>
      <c r="C58" s="211">
        <v>330000</v>
      </c>
      <c r="D58" s="211">
        <v>0</v>
      </c>
      <c r="E58" s="188">
        <f t="shared" si="0"/>
        <v>0</v>
      </c>
      <c r="F58" s="211">
        <v>0</v>
      </c>
      <c r="G58" s="211">
        <v>0</v>
      </c>
      <c r="H58" s="211">
        <v>0</v>
      </c>
      <c r="I58" s="188">
        <f t="shared" si="1"/>
        <v>0</v>
      </c>
      <c r="J58" s="189">
        <f>C58+G58</f>
        <v>330000</v>
      </c>
      <c r="K58" s="189">
        <f>D58+H58</f>
        <v>0</v>
      </c>
      <c r="L58" s="151">
        <f>IF(J58=0,0,K58/J58*100)</f>
        <v>0</v>
      </c>
    </row>
    <row r="59" spans="1:12" ht="63">
      <c r="A59" s="131" t="s">
        <v>332</v>
      </c>
      <c r="B59" s="132" t="s">
        <v>281</v>
      </c>
      <c r="C59" s="211">
        <v>3746285.2</v>
      </c>
      <c r="D59" s="211">
        <v>932888.41</v>
      </c>
      <c r="E59" s="188">
        <f t="shared" si="0"/>
        <v>24.901692214997407</v>
      </c>
      <c r="F59" s="211">
        <v>0</v>
      </c>
      <c r="G59" s="211">
        <v>0</v>
      </c>
      <c r="H59" s="211">
        <v>0</v>
      </c>
      <c r="I59" s="188">
        <f t="shared" si="1"/>
        <v>0</v>
      </c>
      <c r="J59" s="189">
        <f t="shared" si="4"/>
        <v>3746285.2</v>
      </c>
      <c r="K59" s="189">
        <f t="shared" si="10"/>
        <v>932888.41</v>
      </c>
      <c r="L59" s="151">
        <f t="shared" si="11"/>
        <v>24.901692214997407</v>
      </c>
    </row>
    <row r="60" spans="1:12" ht="61.9" customHeight="1">
      <c r="A60" s="131" t="s">
        <v>391</v>
      </c>
      <c r="B60" s="132" t="s">
        <v>57</v>
      </c>
      <c r="C60" s="211">
        <v>8000000</v>
      </c>
      <c r="D60" s="211">
        <v>2765678.09</v>
      </c>
      <c r="E60" s="188">
        <f t="shared" si="0"/>
        <v>34.570976124999994</v>
      </c>
      <c r="F60" s="211">
        <v>0</v>
      </c>
      <c r="G60" s="211">
        <v>0</v>
      </c>
      <c r="H60" s="211">
        <v>0</v>
      </c>
      <c r="I60" s="188">
        <f t="shared" si="1"/>
        <v>0</v>
      </c>
      <c r="J60" s="189">
        <f t="shared" si="4"/>
        <v>8000000</v>
      </c>
      <c r="K60" s="189">
        <f t="shared" si="10"/>
        <v>2765678.09</v>
      </c>
      <c r="L60" s="151">
        <f t="shared" si="11"/>
        <v>34.570976124999994</v>
      </c>
    </row>
    <row r="61" spans="1:12" ht="47.45" customHeight="1">
      <c r="A61" s="131" t="s">
        <v>392</v>
      </c>
      <c r="B61" s="132" t="s">
        <v>58</v>
      </c>
      <c r="C61" s="211">
        <v>2800000</v>
      </c>
      <c r="D61" s="211">
        <v>808787.49</v>
      </c>
      <c r="E61" s="188">
        <f t="shared" si="0"/>
        <v>28.885267500000001</v>
      </c>
      <c r="F61" s="211">
        <v>0</v>
      </c>
      <c r="G61" s="211">
        <v>0</v>
      </c>
      <c r="H61" s="211">
        <v>0</v>
      </c>
      <c r="I61" s="188">
        <f t="shared" si="1"/>
        <v>0</v>
      </c>
      <c r="J61" s="189">
        <f t="shared" si="4"/>
        <v>2800000</v>
      </c>
      <c r="K61" s="189">
        <f t="shared" si="10"/>
        <v>808787.49</v>
      </c>
      <c r="L61" s="151">
        <f t="shared" si="11"/>
        <v>28.885267500000001</v>
      </c>
    </row>
    <row r="62" spans="1:12" ht="48" customHeight="1">
      <c r="A62" s="131" t="s">
        <v>393</v>
      </c>
      <c r="B62" s="132" t="s">
        <v>59</v>
      </c>
      <c r="C62" s="211">
        <v>11270200</v>
      </c>
      <c r="D62" s="211">
        <v>4187532.05</v>
      </c>
      <c r="E62" s="188">
        <f t="shared" si="0"/>
        <v>37.155791822682829</v>
      </c>
      <c r="F62" s="211">
        <v>0</v>
      </c>
      <c r="G62" s="211">
        <v>0</v>
      </c>
      <c r="H62" s="211">
        <v>0</v>
      </c>
      <c r="I62" s="188">
        <f t="shared" si="1"/>
        <v>0</v>
      </c>
      <c r="J62" s="189">
        <f t="shared" si="4"/>
        <v>11270200</v>
      </c>
      <c r="K62" s="189">
        <f t="shared" si="10"/>
        <v>4187532.05</v>
      </c>
      <c r="L62" s="151">
        <f t="shared" si="11"/>
        <v>37.155791822682829</v>
      </c>
    </row>
    <row r="63" spans="1:12" ht="46.15" customHeight="1">
      <c r="A63" s="131" t="s">
        <v>394</v>
      </c>
      <c r="B63" s="132" t="s">
        <v>60</v>
      </c>
      <c r="C63" s="211">
        <v>7571100</v>
      </c>
      <c r="D63" s="211">
        <v>1477561</v>
      </c>
      <c r="E63" s="188">
        <f t="shared" si="0"/>
        <v>19.515803516001636</v>
      </c>
      <c r="F63" s="211">
        <v>0</v>
      </c>
      <c r="G63" s="211">
        <v>0</v>
      </c>
      <c r="H63" s="211">
        <v>0</v>
      </c>
      <c r="I63" s="188">
        <f t="shared" si="1"/>
        <v>0</v>
      </c>
      <c r="J63" s="189">
        <f t="shared" si="4"/>
        <v>7571100</v>
      </c>
      <c r="K63" s="189">
        <f t="shared" si="10"/>
        <v>1477561</v>
      </c>
      <c r="L63" s="151">
        <f t="shared" si="11"/>
        <v>19.515803516001636</v>
      </c>
    </row>
    <row r="64" spans="1:12" ht="52.15" customHeight="1">
      <c r="A64" s="131" t="s">
        <v>395</v>
      </c>
      <c r="B64" s="132" t="s">
        <v>61</v>
      </c>
      <c r="C64" s="211">
        <v>38577500</v>
      </c>
      <c r="D64" s="211">
        <v>15956986.919999998</v>
      </c>
      <c r="E64" s="188">
        <f t="shared" si="0"/>
        <v>41.363455174648429</v>
      </c>
      <c r="F64" s="211">
        <v>100000</v>
      </c>
      <c r="G64" s="211">
        <v>169800</v>
      </c>
      <c r="H64" s="211">
        <v>128444.1</v>
      </c>
      <c r="I64" s="188">
        <f t="shared" si="1"/>
        <v>75.644346289752647</v>
      </c>
      <c r="J64" s="189">
        <f t="shared" si="4"/>
        <v>38747300</v>
      </c>
      <c r="K64" s="189">
        <f t="shared" si="10"/>
        <v>16085431.019999998</v>
      </c>
      <c r="L64" s="151">
        <f t="shared" si="11"/>
        <v>41.513682295282507</v>
      </c>
    </row>
    <row r="65" spans="1:12" ht="51.6" customHeight="1">
      <c r="A65" s="131" t="s">
        <v>396</v>
      </c>
      <c r="B65" s="132" t="s">
        <v>333</v>
      </c>
      <c r="C65" s="211">
        <v>46869500</v>
      </c>
      <c r="D65" s="211">
        <v>20637752.609999999</v>
      </c>
      <c r="E65" s="188">
        <f t="shared" si="0"/>
        <v>44.032372032985201</v>
      </c>
      <c r="F65" s="211">
        <v>0</v>
      </c>
      <c r="G65" s="211">
        <v>0</v>
      </c>
      <c r="H65" s="211">
        <v>0</v>
      </c>
      <c r="I65" s="188">
        <f t="shared" si="1"/>
        <v>0</v>
      </c>
      <c r="J65" s="189">
        <f t="shared" si="4"/>
        <v>46869500</v>
      </c>
      <c r="K65" s="189">
        <f t="shared" si="10"/>
        <v>20637752.609999999</v>
      </c>
      <c r="L65" s="151">
        <f t="shared" si="11"/>
        <v>44.032372032985201</v>
      </c>
    </row>
    <row r="66" spans="1:12" ht="31.5">
      <c r="A66" s="131" t="s">
        <v>397</v>
      </c>
      <c r="B66" s="132" t="s">
        <v>334</v>
      </c>
      <c r="C66" s="211">
        <v>33982100</v>
      </c>
      <c r="D66" s="211">
        <v>12964558.649999997</v>
      </c>
      <c r="E66" s="188">
        <f t="shared" si="0"/>
        <v>38.151140306220029</v>
      </c>
      <c r="F66" s="211">
        <v>1700000</v>
      </c>
      <c r="G66" s="211">
        <v>2700000</v>
      </c>
      <c r="H66" s="211">
        <v>627616.51</v>
      </c>
      <c r="I66" s="188">
        <f t="shared" si="1"/>
        <v>23.245055925925925</v>
      </c>
      <c r="J66" s="189">
        <f t="shared" si="4"/>
        <v>36682100</v>
      </c>
      <c r="K66" s="189">
        <f t="shared" si="10"/>
        <v>13592175.159999996</v>
      </c>
      <c r="L66" s="151">
        <f t="shared" si="11"/>
        <v>37.05397226440143</v>
      </c>
    </row>
    <row r="67" spans="1:12" ht="78.75">
      <c r="A67" s="134" t="s">
        <v>635</v>
      </c>
      <c r="B67" s="132" t="s">
        <v>636</v>
      </c>
      <c r="C67" s="211">
        <v>800000</v>
      </c>
      <c r="D67" s="211">
        <v>310224</v>
      </c>
      <c r="E67" s="188">
        <f t="shared" si="0"/>
        <v>38.777999999999999</v>
      </c>
      <c r="F67" s="211">
        <v>0</v>
      </c>
      <c r="G67" s="211">
        <v>0</v>
      </c>
      <c r="H67" s="211">
        <v>0</v>
      </c>
      <c r="I67" s="188">
        <f t="shared" si="1"/>
        <v>0</v>
      </c>
      <c r="J67" s="189">
        <f>C67+G67</f>
        <v>800000</v>
      </c>
      <c r="K67" s="189">
        <f>D67+H67</f>
        <v>310224</v>
      </c>
      <c r="L67" s="151">
        <f>IF(J67=0,0,K67/J67*100)</f>
        <v>38.777999999999999</v>
      </c>
    </row>
    <row r="68" spans="1:12" ht="69" customHeight="1">
      <c r="A68" s="131" t="s">
        <v>398</v>
      </c>
      <c r="B68" s="132" t="s">
        <v>352</v>
      </c>
      <c r="C68" s="211">
        <v>3272300</v>
      </c>
      <c r="D68" s="211">
        <v>1500599.01</v>
      </c>
      <c r="E68" s="188">
        <f t="shared" si="0"/>
        <v>45.857623384164043</v>
      </c>
      <c r="F68" s="211">
        <v>0</v>
      </c>
      <c r="G68" s="211">
        <v>0</v>
      </c>
      <c r="H68" s="211">
        <v>0</v>
      </c>
      <c r="I68" s="188">
        <f t="shared" si="1"/>
        <v>0</v>
      </c>
      <c r="J68" s="189">
        <f t="shared" si="4"/>
        <v>3272300</v>
      </c>
      <c r="K68" s="189">
        <f t="shared" si="10"/>
        <v>1500599.01</v>
      </c>
      <c r="L68" s="151">
        <f t="shared" si="11"/>
        <v>45.857623384164043</v>
      </c>
    </row>
    <row r="69" spans="1:12" ht="54.6" customHeight="1">
      <c r="A69" s="131" t="s">
        <v>169</v>
      </c>
      <c r="B69" s="132" t="s">
        <v>62</v>
      </c>
      <c r="C69" s="211">
        <v>18059200</v>
      </c>
      <c r="D69" s="211">
        <v>5327397.47</v>
      </c>
      <c r="E69" s="188">
        <f t="shared" si="0"/>
        <v>29.499631600513865</v>
      </c>
      <c r="F69" s="211">
        <v>0</v>
      </c>
      <c r="G69" s="211">
        <v>0</v>
      </c>
      <c r="H69" s="211">
        <v>0</v>
      </c>
      <c r="I69" s="188">
        <f t="shared" si="1"/>
        <v>0</v>
      </c>
      <c r="J69" s="189">
        <f t="shared" si="4"/>
        <v>18059200</v>
      </c>
      <c r="K69" s="189">
        <f t="shared" si="10"/>
        <v>5327397.47</v>
      </c>
      <c r="L69" s="151">
        <f t="shared" si="11"/>
        <v>29.499631600513865</v>
      </c>
    </row>
    <row r="70" spans="1:12" ht="57.6" customHeight="1">
      <c r="A70" s="131" t="s">
        <v>433</v>
      </c>
      <c r="B70" s="132" t="s">
        <v>83</v>
      </c>
      <c r="C70" s="211">
        <v>56630500</v>
      </c>
      <c r="D70" s="211">
        <v>50695700</v>
      </c>
      <c r="E70" s="188">
        <f t="shared" si="0"/>
        <v>89.520134909633498</v>
      </c>
      <c r="F70" s="211">
        <v>22727000</v>
      </c>
      <c r="G70" s="211">
        <v>22727200</v>
      </c>
      <c r="H70" s="211">
        <v>0</v>
      </c>
      <c r="I70" s="188">
        <f t="shared" si="1"/>
        <v>0</v>
      </c>
      <c r="J70" s="189">
        <f t="shared" si="4"/>
        <v>79357700</v>
      </c>
      <c r="K70" s="189">
        <f t="shared" si="10"/>
        <v>50695700</v>
      </c>
      <c r="L70" s="151">
        <f t="shared" si="11"/>
        <v>63.882521796876681</v>
      </c>
    </row>
    <row r="71" spans="1:12" ht="141.75">
      <c r="A71" s="295" t="s">
        <v>705</v>
      </c>
      <c r="B71" s="293" t="s">
        <v>706</v>
      </c>
      <c r="C71" s="211">
        <v>38400000</v>
      </c>
      <c r="D71" s="211">
        <v>0</v>
      </c>
      <c r="E71" s="188">
        <f t="shared" si="0"/>
        <v>0</v>
      </c>
      <c r="F71" s="211">
        <v>0</v>
      </c>
      <c r="G71" s="211">
        <v>0</v>
      </c>
      <c r="H71" s="211">
        <v>0</v>
      </c>
      <c r="I71" s="188">
        <f>IF(G71=0,0,H71/G71*100)</f>
        <v>0</v>
      </c>
      <c r="J71" s="189">
        <f t="shared" ref="J71:K74" si="16">C71+G71</f>
        <v>38400000</v>
      </c>
      <c r="K71" s="189">
        <f t="shared" si="16"/>
        <v>0</v>
      </c>
      <c r="L71" s="151">
        <f t="shared" ref="L71:L76" si="17">IF(J71=0,0,K71/J71*100)</f>
        <v>0</v>
      </c>
    </row>
    <row r="72" spans="1:12" ht="94.5">
      <c r="A72" s="295" t="s">
        <v>707</v>
      </c>
      <c r="B72" s="293" t="s">
        <v>708</v>
      </c>
      <c r="C72" s="211">
        <v>22230600</v>
      </c>
      <c r="D72" s="211">
        <v>0</v>
      </c>
      <c r="E72" s="188">
        <f t="shared" si="0"/>
        <v>0</v>
      </c>
      <c r="F72" s="211">
        <v>0</v>
      </c>
      <c r="G72" s="211">
        <v>0</v>
      </c>
      <c r="H72" s="211">
        <v>0</v>
      </c>
      <c r="I72" s="188">
        <f>IF(G72=0,0,H72/G72*100)</f>
        <v>0</v>
      </c>
      <c r="J72" s="189">
        <f t="shared" si="16"/>
        <v>22230600</v>
      </c>
      <c r="K72" s="189">
        <f t="shared" si="16"/>
        <v>0</v>
      </c>
      <c r="L72" s="151">
        <f t="shared" si="17"/>
        <v>0</v>
      </c>
    </row>
    <row r="73" spans="1:12" ht="36" customHeight="1">
      <c r="A73" s="134" t="s">
        <v>557</v>
      </c>
      <c r="B73" s="132" t="s">
        <v>88</v>
      </c>
      <c r="C73" s="211">
        <v>16300000</v>
      </c>
      <c r="D73" s="211">
        <v>16000000</v>
      </c>
      <c r="E73" s="188">
        <f>IF(C73=0,0,D73/C73*100)</f>
        <v>98.159509202453989</v>
      </c>
      <c r="F73" s="211">
        <v>0</v>
      </c>
      <c r="G73" s="211">
        <v>0</v>
      </c>
      <c r="H73" s="211">
        <v>0</v>
      </c>
      <c r="I73" s="188">
        <f>IF(G73=0,0,H73/G73*100)</f>
        <v>0</v>
      </c>
      <c r="J73" s="189">
        <f t="shared" si="16"/>
        <v>16300000</v>
      </c>
      <c r="K73" s="189">
        <f t="shared" si="16"/>
        <v>16000000</v>
      </c>
      <c r="L73" s="151">
        <f t="shared" si="17"/>
        <v>98.159509202453989</v>
      </c>
    </row>
    <row r="74" spans="1:12" ht="57.6" customHeight="1">
      <c r="A74" s="134" t="s">
        <v>533</v>
      </c>
      <c r="B74" s="132" t="s">
        <v>554</v>
      </c>
      <c r="C74" s="211">
        <v>1510800</v>
      </c>
      <c r="D74" s="211">
        <v>1205700</v>
      </c>
      <c r="E74" s="188">
        <f>IF(C74=0,0,D74/C74*100)</f>
        <v>79.805401111993646</v>
      </c>
      <c r="F74" s="211">
        <v>0</v>
      </c>
      <c r="G74" s="211">
        <v>0</v>
      </c>
      <c r="H74" s="211">
        <v>0</v>
      </c>
      <c r="I74" s="188">
        <f>IF(G74=0,0,H74/G74*100)</f>
        <v>0</v>
      </c>
      <c r="J74" s="189">
        <f t="shared" si="16"/>
        <v>1510800</v>
      </c>
      <c r="K74" s="189">
        <f t="shared" si="16"/>
        <v>1205700</v>
      </c>
      <c r="L74" s="151">
        <f t="shared" si="17"/>
        <v>79.805401111993646</v>
      </c>
    </row>
    <row r="75" spans="1:12" s="23" customFormat="1" ht="56.45" customHeight="1">
      <c r="A75" s="185" t="s">
        <v>434</v>
      </c>
      <c r="B75" s="133" t="s">
        <v>375</v>
      </c>
      <c r="C75" s="76">
        <f>SUM(C76:C88)</f>
        <v>298915000</v>
      </c>
      <c r="D75" s="76">
        <f>SUM(D76:D88)</f>
        <v>128226242.17</v>
      </c>
      <c r="E75" s="186">
        <f t="shared" ref="E75:E124" si="18">IF(C75=0,0,D75/C75*100)</f>
        <v>42.897225689577304</v>
      </c>
      <c r="F75" s="76">
        <f>SUM(F76:F88)</f>
        <v>123640200</v>
      </c>
      <c r="G75" s="76">
        <f>SUM(G76:G88)</f>
        <v>123750200</v>
      </c>
      <c r="H75" s="76">
        <f>SUM(H76:H88)</f>
        <v>42923247.159999996</v>
      </c>
      <c r="I75" s="186">
        <f t="shared" si="1"/>
        <v>34.685396193299077</v>
      </c>
      <c r="J75" s="76">
        <f>SUM(J76:J88)</f>
        <v>422665200</v>
      </c>
      <c r="K75" s="76">
        <f>SUM(K76:K88)</f>
        <v>171149489.32999998</v>
      </c>
      <c r="L75" s="187">
        <f t="shared" si="17"/>
        <v>40.492921898940338</v>
      </c>
    </row>
    <row r="76" spans="1:12" ht="64.900000000000006" customHeight="1">
      <c r="A76" s="131" t="s">
        <v>17</v>
      </c>
      <c r="B76" s="132" t="s">
        <v>211</v>
      </c>
      <c r="C76" s="211">
        <v>50635100</v>
      </c>
      <c r="D76" s="211">
        <v>22267298.02</v>
      </c>
      <c r="E76" s="188">
        <f t="shared" si="18"/>
        <v>43.9760127263499</v>
      </c>
      <c r="F76" s="211">
        <v>15406600</v>
      </c>
      <c r="G76" s="211">
        <v>15406600</v>
      </c>
      <c r="H76" s="211">
        <v>7537706.4100000001</v>
      </c>
      <c r="I76" s="188">
        <f t="shared" si="1"/>
        <v>48.925177586229282</v>
      </c>
      <c r="J76" s="189">
        <f t="shared" si="4"/>
        <v>66041700</v>
      </c>
      <c r="K76" s="189">
        <f>D76+H76</f>
        <v>29805004.43</v>
      </c>
      <c r="L76" s="151">
        <f t="shared" si="17"/>
        <v>45.1305832981283</v>
      </c>
    </row>
    <row r="77" spans="1:12" ht="63.6" customHeight="1">
      <c r="A77" s="131" t="s">
        <v>18</v>
      </c>
      <c r="B77" s="132" t="s">
        <v>15</v>
      </c>
      <c r="C77" s="211">
        <v>4197100</v>
      </c>
      <c r="D77" s="211">
        <v>3207228.57</v>
      </c>
      <c r="E77" s="188">
        <f t="shared" si="18"/>
        <v>76.415347978366015</v>
      </c>
      <c r="F77" s="211">
        <v>0</v>
      </c>
      <c r="G77" s="211">
        <v>0</v>
      </c>
      <c r="H77" s="211">
        <v>0</v>
      </c>
      <c r="I77" s="188">
        <f t="shared" si="1"/>
        <v>0</v>
      </c>
      <c r="J77" s="189">
        <f t="shared" si="4"/>
        <v>4197100</v>
      </c>
      <c r="K77" s="189">
        <f t="shared" ref="K77:K86" si="19">D77+H77</f>
        <v>3207228.57</v>
      </c>
      <c r="L77" s="151">
        <f t="shared" ref="L77:L86" si="20">IF(J77=0,0,K77/J77*100)</f>
        <v>76.415347978366015</v>
      </c>
    </row>
    <row r="78" spans="1:12" ht="42" customHeight="1">
      <c r="A78" s="131" t="s">
        <v>435</v>
      </c>
      <c r="B78" s="132" t="s">
        <v>82</v>
      </c>
      <c r="C78" s="211">
        <v>4804500</v>
      </c>
      <c r="D78" s="211">
        <v>2189676.9899999998</v>
      </c>
      <c r="E78" s="188">
        <f t="shared" si="18"/>
        <v>45.575543552919136</v>
      </c>
      <c r="F78" s="211">
        <v>0</v>
      </c>
      <c r="G78" s="211">
        <v>110000</v>
      </c>
      <c r="H78" s="211">
        <v>40825.949999999997</v>
      </c>
      <c r="I78" s="188">
        <f t="shared" si="1"/>
        <v>37.114499999999992</v>
      </c>
      <c r="J78" s="189">
        <f t="shared" si="4"/>
        <v>4914500</v>
      </c>
      <c r="K78" s="189">
        <f t="shared" si="19"/>
        <v>2230502.94</v>
      </c>
      <c r="L78" s="151">
        <f t="shared" si="20"/>
        <v>45.386162173161054</v>
      </c>
    </row>
    <row r="79" spans="1:12" ht="45" customHeight="1">
      <c r="A79" s="131" t="s">
        <v>436</v>
      </c>
      <c r="B79" s="132" t="s">
        <v>38</v>
      </c>
      <c r="C79" s="211">
        <v>53641635</v>
      </c>
      <c r="D79" s="211">
        <v>21656310.190000001</v>
      </c>
      <c r="E79" s="188">
        <f t="shared" si="18"/>
        <v>40.372203774176533</v>
      </c>
      <c r="F79" s="211">
        <v>0</v>
      </c>
      <c r="G79" s="211">
        <v>0</v>
      </c>
      <c r="H79" s="211">
        <v>0</v>
      </c>
      <c r="I79" s="188">
        <f t="shared" si="1"/>
        <v>0</v>
      </c>
      <c r="J79" s="189">
        <f t="shared" ref="J79:J131" si="21">C79+G79</f>
        <v>53641635</v>
      </c>
      <c r="K79" s="189">
        <f t="shared" si="19"/>
        <v>21656310.190000001</v>
      </c>
      <c r="L79" s="151">
        <f t="shared" si="20"/>
        <v>40.372203774176533</v>
      </c>
    </row>
    <row r="80" spans="1:12" ht="47.45" customHeight="1">
      <c r="A80" s="131" t="s">
        <v>437</v>
      </c>
      <c r="B80" s="132" t="s">
        <v>39</v>
      </c>
      <c r="C80" s="211">
        <v>100691525</v>
      </c>
      <c r="D80" s="211">
        <v>51282613.270000003</v>
      </c>
      <c r="E80" s="188">
        <f t="shared" si="18"/>
        <v>50.930416705874705</v>
      </c>
      <c r="F80" s="211">
        <v>0</v>
      </c>
      <c r="G80" s="211">
        <v>0</v>
      </c>
      <c r="H80" s="211">
        <v>0</v>
      </c>
      <c r="I80" s="188">
        <f t="shared" si="1"/>
        <v>0</v>
      </c>
      <c r="J80" s="189">
        <f t="shared" si="21"/>
        <v>100691525</v>
      </c>
      <c r="K80" s="189">
        <f t="shared" si="19"/>
        <v>51282613.270000003</v>
      </c>
      <c r="L80" s="151">
        <f t="shared" si="20"/>
        <v>50.930416705874705</v>
      </c>
    </row>
    <row r="81" spans="1:12" ht="29.45" customHeight="1">
      <c r="A81" s="131" t="s">
        <v>438</v>
      </c>
      <c r="B81" s="132" t="s">
        <v>40</v>
      </c>
      <c r="C81" s="211">
        <v>2379300</v>
      </c>
      <c r="D81" s="211">
        <v>1220244.2</v>
      </c>
      <c r="E81" s="188">
        <f t="shared" si="18"/>
        <v>51.285848779052657</v>
      </c>
      <c r="F81" s="211">
        <v>0</v>
      </c>
      <c r="G81" s="211">
        <v>0</v>
      </c>
      <c r="H81" s="211">
        <v>0</v>
      </c>
      <c r="I81" s="188">
        <f t="shared" si="1"/>
        <v>0</v>
      </c>
      <c r="J81" s="189">
        <f t="shared" si="21"/>
        <v>2379300</v>
      </c>
      <c r="K81" s="189">
        <f t="shared" si="19"/>
        <v>1220244.2</v>
      </c>
      <c r="L81" s="151">
        <f t="shared" si="20"/>
        <v>51.285848779052657</v>
      </c>
    </row>
    <row r="82" spans="1:12" ht="48" customHeight="1">
      <c r="A82" s="131" t="s">
        <v>439</v>
      </c>
      <c r="B82" s="132" t="s">
        <v>41</v>
      </c>
      <c r="C82" s="211">
        <v>19195205</v>
      </c>
      <c r="D82" s="211">
        <v>3723070.9</v>
      </c>
      <c r="E82" s="188">
        <f t="shared" si="18"/>
        <v>19.395838179378654</v>
      </c>
      <c r="F82" s="211">
        <v>0</v>
      </c>
      <c r="G82" s="211">
        <v>0</v>
      </c>
      <c r="H82" s="211">
        <v>0</v>
      </c>
      <c r="I82" s="188">
        <f t="shared" si="1"/>
        <v>0</v>
      </c>
      <c r="J82" s="189">
        <f t="shared" si="21"/>
        <v>19195205</v>
      </c>
      <c r="K82" s="189">
        <f t="shared" si="19"/>
        <v>3723070.9</v>
      </c>
      <c r="L82" s="151">
        <f t="shared" si="20"/>
        <v>19.395838179378654</v>
      </c>
    </row>
    <row r="83" spans="1:12" ht="26.45" customHeight="1">
      <c r="A83" s="131" t="s">
        <v>440</v>
      </c>
      <c r="B83" s="132" t="s">
        <v>42</v>
      </c>
      <c r="C83" s="211">
        <v>24421100</v>
      </c>
      <c r="D83" s="211">
        <v>10457804.1</v>
      </c>
      <c r="E83" s="188">
        <f t="shared" si="18"/>
        <v>42.822821658320059</v>
      </c>
      <c r="F83" s="211">
        <v>0</v>
      </c>
      <c r="G83" s="211">
        <v>0</v>
      </c>
      <c r="H83" s="211">
        <v>0</v>
      </c>
      <c r="I83" s="188">
        <f t="shared" si="1"/>
        <v>0</v>
      </c>
      <c r="J83" s="189">
        <f t="shared" si="21"/>
        <v>24421100</v>
      </c>
      <c r="K83" s="189">
        <f t="shared" si="19"/>
        <v>10457804.1</v>
      </c>
      <c r="L83" s="151">
        <f t="shared" si="20"/>
        <v>42.822821658320059</v>
      </c>
    </row>
    <row r="84" spans="1:12" ht="31.5">
      <c r="A84" s="131" t="s">
        <v>441</v>
      </c>
      <c r="B84" s="132" t="s">
        <v>43</v>
      </c>
      <c r="C84" s="211">
        <v>8267935</v>
      </c>
      <c r="D84" s="211">
        <v>3781569.33</v>
      </c>
      <c r="E84" s="188">
        <f t="shared" si="18"/>
        <v>45.737772853802063</v>
      </c>
      <c r="F84" s="211">
        <v>0</v>
      </c>
      <c r="G84" s="211">
        <v>0</v>
      </c>
      <c r="H84" s="211">
        <v>0</v>
      </c>
      <c r="I84" s="188">
        <f t="shared" si="1"/>
        <v>0</v>
      </c>
      <c r="J84" s="189">
        <f t="shared" si="21"/>
        <v>8267935</v>
      </c>
      <c r="K84" s="189">
        <f t="shared" si="19"/>
        <v>3781569.33</v>
      </c>
      <c r="L84" s="151">
        <f t="shared" si="20"/>
        <v>45.737772853802063</v>
      </c>
    </row>
    <row r="85" spans="1:12" ht="43.15" customHeight="1">
      <c r="A85" s="131" t="s">
        <v>442</v>
      </c>
      <c r="B85" s="132" t="s">
        <v>19</v>
      </c>
      <c r="C85" s="211">
        <v>6793000</v>
      </c>
      <c r="D85" s="211">
        <v>3164879.29</v>
      </c>
      <c r="E85" s="188">
        <f t="shared" si="18"/>
        <v>46.590303106138677</v>
      </c>
      <c r="F85" s="211">
        <v>0</v>
      </c>
      <c r="G85" s="211">
        <v>0</v>
      </c>
      <c r="H85" s="211">
        <v>0</v>
      </c>
      <c r="I85" s="188">
        <f t="shared" si="1"/>
        <v>0</v>
      </c>
      <c r="J85" s="189">
        <f t="shared" si="21"/>
        <v>6793000</v>
      </c>
      <c r="K85" s="189">
        <f t="shared" si="19"/>
        <v>3164879.29</v>
      </c>
      <c r="L85" s="151">
        <f t="shared" si="20"/>
        <v>46.590303106138677</v>
      </c>
    </row>
    <row r="86" spans="1:12" ht="37.9" customHeight="1">
      <c r="A86" s="131" t="s">
        <v>443</v>
      </c>
      <c r="B86" s="132" t="s">
        <v>20</v>
      </c>
      <c r="C86" s="211">
        <v>22707700</v>
      </c>
      <c r="D86" s="211">
        <v>4428447.3099999996</v>
      </c>
      <c r="E86" s="188">
        <f t="shared" si="18"/>
        <v>19.50196325475499</v>
      </c>
      <c r="F86" s="211">
        <v>0</v>
      </c>
      <c r="G86" s="211">
        <v>0</v>
      </c>
      <c r="H86" s="211">
        <v>0</v>
      </c>
      <c r="I86" s="188">
        <f t="shared" si="1"/>
        <v>0</v>
      </c>
      <c r="J86" s="189">
        <f t="shared" si="21"/>
        <v>22707700</v>
      </c>
      <c r="K86" s="189">
        <f t="shared" si="19"/>
        <v>4428447.3099999996</v>
      </c>
      <c r="L86" s="151">
        <f t="shared" si="20"/>
        <v>19.50196325475499</v>
      </c>
    </row>
    <row r="87" spans="1:12" ht="63">
      <c r="A87" s="134" t="s">
        <v>516</v>
      </c>
      <c r="B87" s="132" t="s">
        <v>641</v>
      </c>
      <c r="C87" s="211">
        <v>0</v>
      </c>
      <c r="D87" s="211">
        <v>0</v>
      </c>
      <c r="E87" s="188">
        <f t="shared" si="18"/>
        <v>0</v>
      </c>
      <c r="F87" s="211">
        <v>108233600</v>
      </c>
      <c r="G87" s="211">
        <v>108233600</v>
      </c>
      <c r="H87" s="211">
        <v>35344714.799999997</v>
      </c>
      <c r="I87" s="188">
        <f t="shared" si="1"/>
        <v>32.655954158412911</v>
      </c>
      <c r="J87" s="189">
        <f>C87+G87</f>
        <v>108233600</v>
      </c>
      <c r="K87" s="189">
        <f>D87+H87</f>
        <v>35344714.799999997</v>
      </c>
      <c r="L87" s="151">
        <f>IF(J87=0,0,K87/J87*100)</f>
        <v>32.655954158412911</v>
      </c>
    </row>
    <row r="88" spans="1:12" ht="47.25">
      <c r="A88" s="134" t="s">
        <v>534</v>
      </c>
      <c r="B88" s="132" t="s">
        <v>554</v>
      </c>
      <c r="C88" s="211">
        <v>1180900</v>
      </c>
      <c r="D88" s="211">
        <v>847100</v>
      </c>
      <c r="E88" s="188">
        <f t="shared" si="18"/>
        <v>71.733423659920405</v>
      </c>
      <c r="F88" s="211">
        <v>0</v>
      </c>
      <c r="G88" s="211">
        <v>0</v>
      </c>
      <c r="H88" s="211">
        <v>0</v>
      </c>
      <c r="I88" s="188">
        <f>IF(G88=0,0,H88/G88*100)</f>
        <v>0</v>
      </c>
      <c r="J88" s="189">
        <f>C88+G88</f>
        <v>1180900</v>
      </c>
      <c r="K88" s="189">
        <f>D88+H88</f>
        <v>847100</v>
      </c>
      <c r="L88" s="151">
        <f>IF(J88=0,0,K88/J88*100)</f>
        <v>71.733423659920405</v>
      </c>
    </row>
    <row r="89" spans="1:12" s="23" customFormat="1" ht="52.15" customHeight="1">
      <c r="A89" s="185" t="s">
        <v>444</v>
      </c>
      <c r="B89" s="133" t="s">
        <v>376</v>
      </c>
      <c r="C89" s="76">
        <f>SUM(C90:C107)</f>
        <v>386724400</v>
      </c>
      <c r="D89" s="76">
        <f>SUM(D90:D107)</f>
        <v>192593370.85000002</v>
      </c>
      <c r="E89" s="186">
        <f t="shared" si="18"/>
        <v>49.801194558709</v>
      </c>
      <c r="F89" s="76">
        <f>SUM(F90:F107)</f>
        <v>64817900</v>
      </c>
      <c r="G89" s="76">
        <f>SUM(G90:G107)</f>
        <v>83688414.5</v>
      </c>
      <c r="H89" s="76">
        <f>SUM(H90:H107)</f>
        <v>34849615.920000002</v>
      </c>
      <c r="I89" s="186">
        <f t="shared" ref="I89:I144" si="22">IF(G89=0,0,H89/G89*100)</f>
        <v>41.642103185023302</v>
      </c>
      <c r="J89" s="76">
        <f>SUM(J90:J107)</f>
        <v>470412814.5</v>
      </c>
      <c r="K89" s="76">
        <f>SUM(K90:K107)</f>
        <v>227442986.77000004</v>
      </c>
      <c r="L89" s="187">
        <f>IF(J89=0,0,K89/J89*100)</f>
        <v>48.349657951335431</v>
      </c>
    </row>
    <row r="90" spans="1:12" ht="51" customHeight="1">
      <c r="A90" s="131" t="s">
        <v>445</v>
      </c>
      <c r="B90" s="132" t="s">
        <v>329</v>
      </c>
      <c r="C90" s="211">
        <v>1650000</v>
      </c>
      <c r="D90" s="211">
        <v>338905.72</v>
      </c>
      <c r="E90" s="188">
        <f t="shared" si="18"/>
        <v>20.539740606060604</v>
      </c>
      <c r="F90" s="211">
        <v>0</v>
      </c>
      <c r="G90" s="211">
        <v>0</v>
      </c>
      <c r="H90" s="211">
        <v>0</v>
      </c>
      <c r="I90" s="188">
        <f t="shared" si="22"/>
        <v>0</v>
      </c>
      <c r="J90" s="189">
        <f t="shared" si="21"/>
        <v>1650000</v>
      </c>
      <c r="K90" s="189">
        <f>D90+H90</f>
        <v>338905.72</v>
      </c>
      <c r="L90" s="151">
        <f>IF(J90=0,0,K90/J90*100)</f>
        <v>20.539740606060604</v>
      </c>
    </row>
    <row r="91" spans="1:12" ht="42" customHeight="1">
      <c r="A91" s="131" t="s">
        <v>446</v>
      </c>
      <c r="B91" s="132" t="s">
        <v>330</v>
      </c>
      <c r="C91" s="211">
        <v>250000</v>
      </c>
      <c r="D91" s="211">
        <v>154610</v>
      </c>
      <c r="E91" s="188">
        <f t="shared" si="18"/>
        <v>61.844000000000001</v>
      </c>
      <c r="F91" s="211">
        <v>0</v>
      </c>
      <c r="G91" s="211">
        <v>0</v>
      </c>
      <c r="H91" s="211">
        <v>0</v>
      </c>
      <c r="I91" s="188">
        <f t="shared" si="22"/>
        <v>0</v>
      </c>
      <c r="J91" s="189">
        <f t="shared" si="21"/>
        <v>250000</v>
      </c>
      <c r="K91" s="189">
        <f t="shared" ref="K91:K106" si="23">D91+H91</f>
        <v>154610</v>
      </c>
      <c r="L91" s="151">
        <f t="shared" ref="L91:L106" si="24">IF(J91=0,0,K91/J91*100)</f>
        <v>61.844000000000001</v>
      </c>
    </row>
    <row r="92" spans="1:12" ht="72" customHeight="1">
      <c r="A92" s="131" t="s">
        <v>447</v>
      </c>
      <c r="B92" s="132" t="s">
        <v>331</v>
      </c>
      <c r="C92" s="211">
        <v>60571494</v>
      </c>
      <c r="D92" s="211">
        <v>29462962.539999999</v>
      </c>
      <c r="E92" s="188">
        <f t="shared" si="18"/>
        <v>48.641630896540214</v>
      </c>
      <c r="F92" s="211">
        <v>7442500</v>
      </c>
      <c r="G92" s="211">
        <v>9339316.8599999994</v>
      </c>
      <c r="H92" s="211">
        <v>4217466.67</v>
      </c>
      <c r="I92" s="188">
        <f t="shared" si="22"/>
        <v>45.158192330568383</v>
      </c>
      <c r="J92" s="189">
        <f t="shared" si="21"/>
        <v>69910810.859999999</v>
      </c>
      <c r="K92" s="189">
        <f t="shared" si="23"/>
        <v>33680429.210000001</v>
      </c>
      <c r="L92" s="151">
        <f t="shared" si="24"/>
        <v>48.176281744817402</v>
      </c>
    </row>
    <row r="93" spans="1:12" ht="118.9" customHeight="1">
      <c r="A93" s="131" t="s">
        <v>448</v>
      </c>
      <c r="B93" s="193" t="s">
        <v>84</v>
      </c>
      <c r="C93" s="211">
        <v>173972806</v>
      </c>
      <c r="D93" s="211">
        <v>85497064.290000007</v>
      </c>
      <c r="E93" s="188">
        <f t="shared" si="18"/>
        <v>49.143924418854297</v>
      </c>
      <c r="F93" s="211">
        <v>31941400</v>
      </c>
      <c r="G93" s="211">
        <v>42549449.460000001</v>
      </c>
      <c r="H93" s="211">
        <v>21085972.859999999</v>
      </c>
      <c r="I93" s="188">
        <f t="shared" si="22"/>
        <v>49.556394095821517</v>
      </c>
      <c r="J93" s="189">
        <f t="shared" si="21"/>
        <v>216522255.46000001</v>
      </c>
      <c r="K93" s="189">
        <f t="shared" si="23"/>
        <v>106583037.15000001</v>
      </c>
      <c r="L93" s="151">
        <f t="shared" si="24"/>
        <v>49.224980094339536</v>
      </c>
    </row>
    <row r="94" spans="1:12" ht="45.6" customHeight="1">
      <c r="A94" s="131" t="s">
        <v>449</v>
      </c>
      <c r="B94" s="132" t="s">
        <v>107</v>
      </c>
      <c r="C94" s="211">
        <v>78945900</v>
      </c>
      <c r="D94" s="211">
        <v>44284600.289999999</v>
      </c>
      <c r="E94" s="188">
        <f t="shared" si="18"/>
        <v>56.094870398589414</v>
      </c>
      <c r="F94" s="211">
        <v>14434000</v>
      </c>
      <c r="G94" s="211">
        <v>20614835.179999996</v>
      </c>
      <c r="H94" s="211">
        <v>9361363.3900000006</v>
      </c>
      <c r="I94" s="188">
        <f t="shared" si="22"/>
        <v>45.410808809580807</v>
      </c>
      <c r="J94" s="189">
        <f t="shared" si="21"/>
        <v>99560735.179999992</v>
      </c>
      <c r="K94" s="189">
        <f t="shared" si="23"/>
        <v>53645963.68</v>
      </c>
      <c r="L94" s="151">
        <f t="shared" si="24"/>
        <v>53.882651210852586</v>
      </c>
    </row>
    <row r="95" spans="1:12" ht="103.15" customHeight="1">
      <c r="A95" s="131" t="s">
        <v>450</v>
      </c>
      <c r="B95" s="162" t="s">
        <v>518</v>
      </c>
      <c r="C95" s="211">
        <v>1883000</v>
      </c>
      <c r="D95" s="211">
        <v>954660.92999999993</v>
      </c>
      <c r="E95" s="188">
        <f t="shared" si="18"/>
        <v>50.698934147636741</v>
      </c>
      <c r="F95" s="211">
        <v>0</v>
      </c>
      <c r="G95" s="211">
        <v>0</v>
      </c>
      <c r="H95" s="211">
        <v>0</v>
      </c>
      <c r="I95" s="188">
        <f t="shared" si="22"/>
        <v>0</v>
      </c>
      <c r="J95" s="189">
        <f t="shared" si="21"/>
        <v>1883000</v>
      </c>
      <c r="K95" s="189">
        <f t="shared" si="23"/>
        <v>954660.92999999993</v>
      </c>
      <c r="L95" s="151">
        <f t="shared" si="24"/>
        <v>50.698934147636741</v>
      </c>
    </row>
    <row r="96" spans="1:12" ht="106.15" customHeight="1">
      <c r="A96" s="131" t="s">
        <v>451</v>
      </c>
      <c r="B96" s="162" t="s">
        <v>519</v>
      </c>
      <c r="C96" s="211">
        <v>7816100</v>
      </c>
      <c r="D96" s="211">
        <v>4012143.94</v>
      </c>
      <c r="E96" s="188">
        <f t="shared" si="18"/>
        <v>51.331788743746877</v>
      </c>
      <c r="F96" s="211">
        <v>0</v>
      </c>
      <c r="G96" s="211">
        <v>0</v>
      </c>
      <c r="H96" s="211">
        <v>0</v>
      </c>
      <c r="I96" s="188">
        <f t="shared" si="22"/>
        <v>0</v>
      </c>
      <c r="J96" s="189">
        <f t="shared" si="21"/>
        <v>7816100</v>
      </c>
      <c r="K96" s="189">
        <f t="shared" si="23"/>
        <v>4012143.94</v>
      </c>
      <c r="L96" s="151">
        <f t="shared" si="24"/>
        <v>51.331788743746877</v>
      </c>
    </row>
    <row r="97" spans="1:12" ht="46.9" customHeight="1">
      <c r="A97" s="131" t="s">
        <v>452</v>
      </c>
      <c r="B97" s="132" t="s">
        <v>460</v>
      </c>
      <c r="C97" s="211">
        <v>530000</v>
      </c>
      <c r="D97" s="211">
        <v>227680</v>
      </c>
      <c r="E97" s="188">
        <f t="shared" si="18"/>
        <v>42.958490566037739</v>
      </c>
      <c r="F97" s="211">
        <v>0</v>
      </c>
      <c r="G97" s="211">
        <v>0</v>
      </c>
      <c r="H97" s="211">
        <v>0</v>
      </c>
      <c r="I97" s="188">
        <f t="shared" si="22"/>
        <v>0</v>
      </c>
      <c r="J97" s="189">
        <f t="shared" si="21"/>
        <v>530000</v>
      </c>
      <c r="K97" s="189">
        <f t="shared" si="23"/>
        <v>227680</v>
      </c>
      <c r="L97" s="151">
        <f t="shared" si="24"/>
        <v>42.958490566037739</v>
      </c>
    </row>
    <row r="98" spans="1:12" ht="27" customHeight="1">
      <c r="A98" s="131" t="s">
        <v>453</v>
      </c>
      <c r="B98" s="132" t="s">
        <v>193</v>
      </c>
      <c r="C98" s="211">
        <v>790000</v>
      </c>
      <c r="D98" s="211">
        <v>117090</v>
      </c>
      <c r="E98" s="188">
        <f t="shared" si="18"/>
        <v>14.821518987341772</v>
      </c>
      <c r="F98" s="211">
        <v>0</v>
      </c>
      <c r="G98" s="211">
        <v>0</v>
      </c>
      <c r="H98" s="211">
        <v>0</v>
      </c>
      <c r="I98" s="188">
        <f t="shared" si="22"/>
        <v>0</v>
      </c>
      <c r="J98" s="189">
        <f t="shared" si="21"/>
        <v>790000</v>
      </c>
      <c r="K98" s="189">
        <f t="shared" si="23"/>
        <v>117090</v>
      </c>
      <c r="L98" s="151">
        <f t="shared" si="24"/>
        <v>14.821518987341772</v>
      </c>
    </row>
    <row r="99" spans="1:12" ht="85.9" customHeight="1">
      <c r="A99" s="131" t="s">
        <v>454</v>
      </c>
      <c r="B99" s="132" t="s">
        <v>461</v>
      </c>
      <c r="C99" s="211">
        <v>10300000</v>
      </c>
      <c r="D99" s="211">
        <v>0</v>
      </c>
      <c r="E99" s="188">
        <f t="shared" si="18"/>
        <v>0</v>
      </c>
      <c r="F99" s="211">
        <v>0</v>
      </c>
      <c r="G99" s="211">
        <v>0</v>
      </c>
      <c r="H99" s="211">
        <v>0</v>
      </c>
      <c r="I99" s="188">
        <f t="shared" si="22"/>
        <v>0</v>
      </c>
      <c r="J99" s="189">
        <f t="shared" si="21"/>
        <v>10300000</v>
      </c>
      <c r="K99" s="189">
        <f t="shared" si="23"/>
        <v>0</v>
      </c>
      <c r="L99" s="151">
        <f t="shared" si="24"/>
        <v>0</v>
      </c>
    </row>
    <row r="100" spans="1:12" ht="75" customHeight="1">
      <c r="A100" s="131" t="s">
        <v>22</v>
      </c>
      <c r="B100" s="132" t="s">
        <v>228</v>
      </c>
      <c r="C100" s="211">
        <v>450200</v>
      </c>
      <c r="D100" s="211">
        <v>209584.83000000002</v>
      </c>
      <c r="E100" s="188">
        <f t="shared" si="18"/>
        <v>46.553716126166151</v>
      </c>
      <c r="F100" s="211">
        <v>0</v>
      </c>
      <c r="G100" s="211">
        <v>0</v>
      </c>
      <c r="H100" s="211">
        <v>0</v>
      </c>
      <c r="I100" s="188">
        <f t="shared" si="22"/>
        <v>0</v>
      </c>
      <c r="J100" s="189">
        <f t="shared" si="21"/>
        <v>450200</v>
      </c>
      <c r="K100" s="189">
        <f t="shared" si="23"/>
        <v>209584.83000000002</v>
      </c>
      <c r="L100" s="151">
        <f t="shared" si="24"/>
        <v>46.553716126166151</v>
      </c>
    </row>
    <row r="101" spans="1:12" ht="52.9" customHeight="1">
      <c r="A101" s="131" t="s">
        <v>455</v>
      </c>
      <c r="B101" s="132" t="s">
        <v>462</v>
      </c>
      <c r="C101" s="211">
        <v>10858900</v>
      </c>
      <c r="D101" s="211">
        <v>5035689.4400000004</v>
      </c>
      <c r="E101" s="188">
        <f t="shared" si="18"/>
        <v>46.37384486458113</v>
      </c>
      <c r="F101" s="211">
        <v>0</v>
      </c>
      <c r="G101" s="211">
        <v>0</v>
      </c>
      <c r="H101" s="211">
        <v>0</v>
      </c>
      <c r="I101" s="188">
        <f t="shared" si="22"/>
        <v>0</v>
      </c>
      <c r="J101" s="189">
        <f t="shared" si="21"/>
        <v>10858900</v>
      </c>
      <c r="K101" s="189">
        <f t="shared" si="23"/>
        <v>5035689.4400000004</v>
      </c>
      <c r="L101" s="151">
        <f t="shared" si="24"/>
        <v>46.37384486458113</v>
      </c>
    </row>
    <row r="102" spans="1:12" ht="63">
      <c r="A102" s="134" t="s">
        <v>282</v>
      </c>
      <c r="B102" s="162" t="s">
        <v>281</v>
      </c>
      <c r="C102" s="211">
        <v>1200000</v>
      </c>
      <c r="D102" s="211">
        <v>779370</v>
      </c>
      <c r="E102" s="188">
        <f t="shared" si="18"/>
        <v>64.947500000000005</v>
      </c>
      <c r="F102" s="211">
        <v>0</v>
      </c>
      <c r="G102" s="211">
        <v>0</v>
      </c>
      <c r="H102" s="211">
        <v>0</v>
      </c>
      <c r="I102" s="188">
        <f t="shared" si="22"/>
        <v>0</v>
      </c>
      <c r="J102" s="189">
        <f t="shared" si="21"/>
        <v>1200000</v>
      </c>
      <c r="K102" s="189">
        <f>D102+H102</f>
        <v>779370</v>
      </c>
      <c r="L102" s="151">
        <f>IF(J102=0,0,K102/J102*100)</f>
        <v>64.947500000000005</v>
      </c>
    </row>
    <row r="103" spans="1:12" ht="63">
      <c r="A103" s="131" t="s">
        <v>456</v>
      </c>
      <c r="B103" s="132" t="s">
        <v>517</v>
      </c>
      <c r="C103" s="211">
        <v>14893700</v>
      </c>
      <c r="D103" s="211">
        <v>7859987.3799999999</v>
      </c>
      <c r="E103" s="188">
        <f t="shared" si="18"/>
        <v>52.77390695394697</v>
      </c>
      <c r="F103" s="211">
        <v>0</v>
      </c>
      <c r="G103" s="211">
        <v>184813</v>
      </c>
      <c r="H103" s="211">
        <v>184813</v>
      </c>
      <c r="I103" s="188">
        <f t="shared" si="22"/>
        <v>100</v>
      </c>
      <c r="J103" s="189">
        <f t="shared" si="21"/>
        <v>15078513</v>
      </c>
      <c r="K103" s="189">
        <f t="shared" si="23"/>
        <v>8044800.3799999999</v>
      </c>
      <c r="L103" s="151">
        <f t="shared" si="24"/>
        <v>53.352743602767724</v>
      </c>
    </row>
    <row r="104" spans="1:12" ht="31.5">
      <c r="A104" s="131" t="s">
        <v>457</v>
      </c>
      <c r="B104" s="132" t="s">
        <v>77</v>
      </c>
      <c r="C104" s="211">
        <v>15350000</v>
      </c>
      <c r="D104" s="211">
        <v>9326045.3599999994</v>
      </c>
      <c r="E104" s="188">
        <f t="shared" si="18"/>
        <v>60.755995830618893</v>
      </c>
      <c r="F104" s="211">
        <v>0</v>
      </c>
      <c r="G104" s="211">
        <v>0</v>
      </c>
      <c r="H104" s="211">
        <v>0</v>
      </c>
      <c r="I104" s="188">
        <f t="shared" si="22"/>
        <v>0</v>
      </c>
      <c r="J104" s="189">
        <f t="shared" si="21"/>
        <v>15350000</v>
      </c>
      <c r="K104" s="189">
        <f t="shared" si="23"/>
        <v>9326045.3599999994</v>
      </c>
      <c r="L104" s="151">
        <f t="shared" si="24"/>
        <v>60.755995830618893</v>
      </c>
    </row>
    <row r="105" spans="1:12" ht="78.75">
      <c r="A105" s="134" t="s">
        <v>645</v>
      </c>
      <c r="B105" s="132" t="s">
        <v>646</v>
      </c>
      <c r="C105" s="211">
        <v>0</v>
      </c>
      <c r="D105" s="211">
        <v>0</v>
      </c>
      <c r="E105" s="188"/>
      <c r="F105" s="211">
        <v>11000000</v>
      </c>
      <c r="G105" s="211">
        <v>11000000</v>
      </c>
      <c r="H105" s="211">
        <v>0</v>
      </c>
      <c r="I105" s="188">
        <f>IF(G105=0,0,H105/G105*100)</f>
        <v>0</v>
      </c>
      <c r="J105" s="189">
        <f>C105+G105</f>
        <v>11000000</v>
      </c>
      <c r="K105" s="189">
        <f>D105+H105</f>
        <v>0</v>
      </c>
      <c r="L105" s="151">
        <f>IF(J105=0,0,K105/J105*100)</f>
        <v>0</v>
      </c>
    </row>
    <row r="106" spans="1:12" s="23" customFormat="1" ht="59.45" customHeight="1">
      <c r="A106" s="131" t="s">
        <v>180</v>
      </c>
      <c r="B106" s="132" t="s">
        <v>179</v>
      </c>
      <c r="C106" s="211">
        <v>4930000</v>
      </c>
      <c r="D106" s="211">
        <v>2704476.13</v>
      </c>
      <c r="E106" s="188">
        <f t="shared" si="18"/>
        <v>54.857527991886414</v>
      </c>
      <c r="F106" s="211">
        <v>0</v>
      </c>
      <c r="G106" s="211">
        <v>0</v>
      </c>
      <c r="H106" s="211">
        <v>0</v>
      </c>
      <c r="I106" s="188">
        <f t="shared" si="22"/>
        <v>0</v>
      </c>
      <c r="J106" s="189">
        <f t="shared" si="21"/>
        <v>4930000</v>
      </c>
      <c r="K106" s="189">
        <f t="shared" si="23"/>
        <v>2704476.13</v>
      </c>
      <c r="L106" s="151">
        <f t="shared" si="24"/>
        <v>54.857527991886414</v>
      </c>
    </row>
    <row r="107" spans="1:12" s="23" customFormat="1" ht="59.45" customHeight="1">
      <c r="A107" s="134" t="s">
        <v>535</v>
      </c>
      <c r="B107" s="132" t="s">
        <v>554</v>
      </c>
      <c r="C107" s="211">
        <v>2332300</v>
      </c>
      <c r="D107" s="211">
        <v>1628500</v>
      </c>
      <c r="E107" s="188">
        <f t="shared" si="18"/>
        <v>69.823779102173816</v>
      </c>
      <c r="F107" s="211">
        <v>0</v>
      </c>
      <c r="G107" s="211">
        <v>0</v>
      </c>
      <c r="H107" s="211">
        <v>0</v>
      </c>
      <c r="I107" s="188"/>
      <c r="J107" s="189">
        <f>C107+G107</f>
        <v>2332300</v>
      </c>
      <c r="K107" s="189">
        <f>D107+H107</f>
        <v>1628500</v>
      </c>
      <c r="L107" s="151">
        <f>IF(J107=0,0,K107/J107*100)</f>
        <v>69.823779102173816</v>
      </c>
    </row>
    <row r="108" spans="1:12" s="23" customFormat="1" ht="60" customHeight="1">
      <c r="A108" s="194" t="s">
        <v>183</v>
      </c>
      <c r="B108" s="133" t="s">
        <v>181</v>
      </c>
      <c r="C108" s="195">
        <f>SUM(C109:C111)</f>
        <v>25351700</v>
      </c>
      <c r="D108" s="195">
        <f>SUM(D109:D111)</f>
        <v>12813323.5</v>
      </c>
      <c r="E108" s="188">
        <f t="shared" si="18"/>
        <v>50.542265410209176</v>
      </c>
      <c r="F108" s="195">
        <f>SUM(F109:F111)</f>
        <v>0</v>
      </c>
      <c r="G108" s="195">
        <f>SUM(G109:G111)</f>
        <v>400840</v>
      </c>
      <c r="H108" s="195">
        <f>SUM(H109:H111)</f>
        <v>400840</v>
      </c>
      <c r="I108" s="188">
        <f t="shared" si="22"/>
        <v>100</v>
      </c>
      <c r="J108" s="195">
        <f>SUM(J109:J111)</f>
        <v>25752540</v>
      </c>
      <c r="K108" s="195">
        <f>SUM(K109:K111)</f>
        <v>13214163.5</v>
      </c>
      <c r="L108" s="187">
        <f t="shared" ref="L108:L113" si="25">IF(J108=0,0,K108/J108*100)</f>
        <v>51.312078342563495</v>
      </c>
    </row>
    <row r="109" spans="1:12" ht="88.15" customHeight="1">
      <c r="A109" s="131" t="s">
        <v>458</v>
      </c>
      <c r="B109" s="132" t="s">
        <v>517</v>
      </c>
      <c r="C109" s="211">
        <v>24322200</v>
      </c>
      <c r="D109" s="211">
        <v>12325249.66</v>
      </c>
      <c r="E109" s="188">
        <f t="shared" si="18"/>
        <v>50.674896432066177</v>
      </c>
      <c r="F109" s="211">
        <v>0</v>
      </c>
      <c r="G109" s="211">
        <v>400840</v>
      </c>
      <c r="H109" s="211">
        <v>400840</v>
      </c>
      <c r="I109" s="188">
        <f t="shared" si="22"/>
        <v>100</v>
      </c>
      <c r="J109" s="189">
        <f t="shared" si="21"/>
        <v>24723040</v>
      </c>
      <c r="K109" s="189">
        <f>D109+H109</f>
        <v>12726089.66</v>
      </c>
      <c r="L109" s="151">
        <f t="shared" si="25"/>
        <v>51.474615014981971</v>
      </c>
    </row>
    <row r="110" spans="1:12" ht="60" customHeight="1">
      <c r="A110" s="131" t="s">
        <v>459</v>
      </c>
      <c r="B110" s="132" t="s">
        <v>464</v>
      </c>
      <c r="C110" s="211">
        <v>500000</v>
      </c>
      <c r="D110" s="211">
        <v>68473.84</v>
      </c>
      <c r="E110" s="188">
        <f t="shared" si="18"/>
        <v>13.694767999999998</v>
      </c>
      <c r="F110" s="211">
        <v>0</v>
      </c>
      <c r="G110" s="211">
        <v>0</v>
      </c>
      <c r="H110" s="211">
        <v>0</v>
      </c>
      <c r="I110" s="188">
        <f t="shared" si="22"/>
        <v>0</v>
      </c>
      <c r="J110" s="189">
        <f t="shared" si="21"/>
        <v>500000</v>
      </c>
      <c r="K110" s="189">
        <f>D110+H110</f>
        <v>68473.84</v>
      </c>
      <c r="L110" s="151">
        <f t="shared" si="25"/>
        <v>13.694767999999998</v>
      </c>
    </row>
    <row r="111" spans="1:12" ht="47.25">
      <c r="A111" s="134" t="s">
        <v>536</v>
      </c>
      <c r="B111" s="132" t="s">
        <v>554</v>
      </c>
      <c r="C111" s="211">
        <v>529500</v>
      </c>
      <c r="D111" s="211">
        <v>419600</v>
      </c>
      <c r="E111" s="188">
        <f t="shared" si="18"/>
        <v>79.244570349386208</v>
      </c>
      <c r="F111" s="211">
        <v>0</v>
      </c>
      <c r="G111" s="211">
        <v>0</v>
      </c>
      <c r="H111" s="211">
        <v>0</v>
      </c>
      <c r="I111" s="188">
        <f>IF(G111=0,0,H111/G111*100)</f>
        <v>0</v>
      </c>
      <c r="J111" s="189">
        <f>C111+G111</f>
        <v>529500</v>
      </c>
      <c r="K111" s="189">
        <f>D111+H111</f>
        <v>419600</v>
      </c>
      <c r="L111" s="151">
        <f>IF(J111=0,0,K111/J111*100)</f>
        <v>79.244570349386208</v>
      </c>
    </row>
    <row r="112" spans="1:12" ht="45" customHeight="1">
      <c r="A112" s="196">
        <v>1010000</v>
      </c>
      <c r="B112" s="133" t="s">
        <v>182</v>
      </c>
      <c r="C112" s="195">
        <f>SUM(C113:C123)</f>
        <v>313151300</v>
      </c>
      <c r="D112" s="195">
        <f>SUM(D113:D123)</f>
        <v>152437175.02999997</v>
      </c>
      <c r="E112" s="188">
        <f t="shared" si="18"/>
        <v>48.678442347197652</v>
      </c>
      <c r="F112" s="195">
        <f>SUM(F113:F123)</f>
        <v>27467000</v>
      </c>
      <c r="G112" s="195">
        <f>SUM(G113:G123)</f>
        <v>36429477.420000002</v>
      </c>
      <c r="H112" s="195">
        <f>SUM(H113:H123)</f>
        <v>16313891.209999997</v>
      </c>
      <c r="I112" s="188">
        <f t="shared" si="22"/>
        <v>44.782117025493136</v>
      </c>
      <c r="J112" s="195">
        <f>SUM(J113:J123)</f>
        <v>349580777.42000002</v>
      </c>
      <c r="K112" s="195">
        <f>SUM(K113:K123)</f>
        <v>168751066.23999995</v>
      </c>
      <c r="L112" s="187">
        <f t="shared" si="25"/>
        <v>48.272410023636922</v>
      </c>
    </row>
    <row r="113" spans="1:12" ht="61.15" customHeight="1">
      <c r="A113" s="131" t="s">
        <v>23</v>
      </c>
      <c r="B113" s="132" t="s">
        <v>211</v>
      </c>
      <c r="C113" s="211">
        <v>39896000</v>
      </c>
      <c r="D113" s="211">
        <v>20880227.829999998</v>
      </c>
      <c r="E113" s="188">
        <f t="shared" si="18"/>
        <v>52.336644851614189</v>
      </c>
      <c r="F113" s="211">
        <v>40000</v>
      </c>
      <c r="G113" s="211">
        <v>40000</v>
      </c>
      <c r="H113" s="211">
        <v>36000</v>
      </c>
      <c r="I113" s="188">
        <f t="shared" si="22"/>
        <v>90</v>
      </c>
      <c r="J113" s="189">
        <f t="shared" si="21"/>
        <v>39936000</v>
      </c>
      <c r="K113" s="189">
        <f>D113+H113</f>
        <v>20916227.829999998</v>
      </c>
      <c r="L113" s="151">
        <f t="shared" si="25"/>
        <v>52.374368564703524</v>
      </c>
    </row>
    <row r="114" spans="1:12" ht="47.25">
      <c r="A114" s="131" t="s">
        <v>24</v>
      </c>
      <c r="B114" s="132" t="s">
        <v>15</v>
      </c>
      <c r="C114" s="211">
        <v>3144900</v>
      </c>
      <c r="D114" s="211">
        <v>2765785.15</v>
      </c>
      <c r="E114" s="188">
        <f t="shared" si="18"/>
        <v>87.945090463925709</v>
      </c>
      <c r="F114" s="211">
        <v>0</v>
      </c>
      <c r="G114" s="211">
        <v>0</v>
      </c>
      <c r="H114" s="211">
        <v>0</v>
      </c>
      <c r="I114" s="188">
        <f t="shared" si="22"/>
        <v>0</v>
      </c>
      <c r="J114" s="189">
        <f t="shared" si="21"/>
        <v>3144900</v>
      </c>
      <c r="K114" s="189">
        <f t="shared" ref="K114:K121" si="26">D114+H114</f>
        <v>2765785.15</v>
      </c>
      <c r="L114" s="151">
        <f t="shared" ref="L114:L121" si="27">IF(J114=0,0,K114/J114*100)</f>
        <v>87.945090463925709</v>
      </c>
    </row>
    <row r="115" spans="1:12" ht="24.6" customHeight="1">
      <c r="A115" s="131" t="s">
        <v>21</v>
      </c>
      <c r="B115" s="132" t="s">
        <v>465</v>
      </c>
      <c r="C115" s="211">
        <v>57277000</v>
      </c>
      <c r="D115" s="211">
        <v>28780860.489999998</v>
      </c>
      <c r="E115" s="188">
        <f t="shared" si="18"/>
        <v>50.248547392496114</v>
      </c>
      <c r="F115" s="211">
        <v>12170000</v>
      </c>
      <c r="G115" s="211">
        <v>13020226.98</v>
      </c>
      <c r="H115" s="211">
        <v>5681298.0700000003</v>
      </c>
      <c r="I115" s="188">
        <f t="shared" si="22"/>
        <v>43.63440114159976</v>
      </c>
      <c r="J115" s="189">
        <f t="shared" si="21"/>
        <v>70297226.980000004</v>
      </c>
      <c r="K115" s="189">
        <f t="shared" si="26"/>
        <v>34462158.560000002</v>
      </c>
      <c r="L115" s="151">
        <f t="shared" si="27"/>
        <v>49.023496431523114</v>
      </c>
    </row>
    <row r="116" spans="1:12" ht="24.6" customHeight="1">
      <c r="A116" s="131" t="s">
        <v>306</v>
      </c>
      <c r="B116" s="132" t="s">
        <v>466</v>
      </c>
      <c r="C116" s="211">
        <v>72279500</v>
      </c>
      <c r="D116" s="211">
        <v>34472877.240000002</v>
      </c>
      <c r="E116" s="188">
        <f t="shared" si="18"/>
        <v>47.693851285634246</v>
      </c>
      <c r="F116" s="211">
        <v>0</v>
      </c>
      <c r="G116" s="211">
        <v>0</v>
      </c>
      <c r="H116" s="211">
        <v>0</v>
      </c>
      <c r="I116" s="188">
        <f t="shared" si="22"/>
        <v>0</v>
      </c>
      <c r="J116" s="189">
        <f t="shared" si="21"/>
        <v>72279500</v>
      </c>
      <c r="K116" s="189">
        <f t="shared" si="26"/>
        <v>34472877.240000002</v>
      </c>
      <c r="L116" s="151">
        <f t="shared" si="27"/>
        <v>47.693851285634246</v>
      </c>
    </row>
    <row r="117" spans="1:12" ht="52.15" customHeight="1">
      <c r="A117" s="131" t="s">
        <v>229</v>
      </c>
      <c r="B117" s="132" t="s">
        <v>467</v>
      </c>
      <c r="C117" s="211">
        <v>56884800</v>
      </c>
      <c r="D117" s="211">
        <v>27298565.57</v>
      </c>
      <c r="E117" s="188">
        <f t="shared" si="18"/>
        <v>47.989209015413607</v>
      </c>
      <c r="F117" s="211">
        <v>0</v>
      </c>
      <c r="G117" s="211">
        <v>0</v>
      </c>
      <c r="H117" s="211">
        <v>0</v>
      </c>
      <c r="I117" s="188">
        <f t="shared" si="22"/>
        <v>0</v>
      </c>
      <c r="J117" s="189">
        <f t="shared" si="21"/>
        <v>56884800</v>
      </c>
      <c r="K117" s="189">
        <f t="shared" si="26"/>
        <v>27298565.57</v>
      </c>
      <c r="L117" s="151">
        <f t="shared" si="27"/>
        <v>47.989209015413607</v>
      </c>
    </row>
    <row r="118" spans="1:12" ht="29.45" customHeight="1">
      <c r="A118" s="131" t="s">
        <v>230</v>
      </c>
      <c r="B118" s="132" t="s">
        <v>297</v>
      </c>
      <c r="C118" s="211">
        <v>26213300</v>
      </c>
      <c r="D118" s="211">
        <v>11651058.439999998</v>
      </c>
      <c r="E118" s="188">
        <f t="shared" si="18"/>
        <v>44.447125848328895</v>
      </c>
      <c r="F118" s="211">
        <v>57000</v>
      </c>
      <c r="G118" s="211">
        <v>469270.44</v>
      </c>
      <c r="H118" s="211">
        <v>431392.29</v>
      </c>
      <c r="I118" s="188">
        <f t="shared" si="22"/>
        <v>91.928289793834011</v>
      </c>
      <c r="J118" s="189">
        <f t="shared" si="21"/>
        <v>26682570.440000001</v>
      </c>
      <c r="K118" s="189">
        <f t="shared" si="26"/>
        <v>12082450.729999997</v>
      </c>
      <c r="L118" s="151">
        <f t="shared" si="27"/>
        <v>45.282184327665533</v>
      </c>
    </row>
    <row r="119" spans="1:12" ht="29.45" customHeight="1">
      <c r="A119" s="131" t="s">
        <v>231</v>
      </c>
      <c r="B119" s="132" t="s">
        <v>298</v>
      </c>
      <c r="C119" s="211">
        <v>45918500</v>
      </c>
      <c r="D119" s="211">
        <v>22053728.410000004</v>
      </c>
      <c r="E119" s="188">
        <f t="shared" si="18"/>
        <v>48.027980900944073</v>
      </c>
      <c r="F119" s="211">
        <v>10200000</v>
      </c>
      <c r="G119" s="211">
        <v>17899980</v>
      </c>
      <c r="H119" s="211">
        <v>10165200.849999998</v>
      </c>
      <c r="I119" s="188">
        <f t="shared" si="22"/>
        <v>56.788895015525142</v>
      </c>
      <c r="J119" s="189">
        <f t="shared" si="21"/>
        <v>63818480</v>
      </c>
      <c r="K119" s="189">
        <f t="shared" si="26"/>
        <v>32218929.260000002</v>
      </c>
      <c r="L119" s="151">
        <f t="shared" si="27"/>
        <v>50.485265803886271</v>
      </c>
    </row>
    <row r="120" spans="1:12" ht="37.9" customHeight="1">
      <c r="A120" s="131" t="s">
        <v>232</v>
      </c>
      <c r="B120" s="132" t="s">
        <v>56</v>
      </c>
      <c r="C120" s="211">
        <v>5135500</v>
      </c>
      <c r="D120" s="211">
        <v>2301216.1400000006</v>
      </c>
      <c r="E120" s="188">
        <f t="shared" si="18"/>
        <v>44.809972544056095</v>
      </c>
      <c r="F120" s="211">
        <v>0</v>
      </c>
      <c r="G120" s="211">
        <v>0</v>
      </c>
      <c r="H120" s="211">
        <v>0</v>
      </c>
      <c r="I120" s="188">
        <f t="shared" si="22"/>
        <v>0</v>
      </c>
      <c r="J120" s="189">
        <f t="shared" si="21"/>
        <v>5135500</v>
      </c>
      <c r="K120" s="189">
        <f t="shared" si="26"/>
        <v>2301216.1400000006</v>
      </c>
      <c r="L120" s="151">
        <f t="shared" si="27"/>
        <v>44.809972544056095</v>
      </c>
    </row>
    <row r="121" spans="1:12" ht="28.15" customHeight="1">
      <c r="A121" s="131" t="s">
        <v>233</v>
      </c>
      <c r="B121" s="132" t="s">
        <v>78</v>
      </c>
      <c r="C121" s="211">
        <v>5250000</v>
      </c>
      <c r="D121" s="211">
        <v>1349155.76</v>
      </c>
      <c r="E121" s="188">
        <f t="shared" si="18"/>
        <v>25.698204952380955</v>
      </c>
      <c r="F121" s="211">
        <v>0</v>
      </c>
      <c r="G121" s="211">
        <v>0</v>
      </c>
      <c r="H121" s="211">
        <v>0</v>
      </c>
      <c r="I121" s="188">
        <f t="shared" si="22"/>
        <v>0</v>
      </c>
      <c r="J121" s="189">
        <f t="shared" si="21"/>
        <v>5250000</v>
      </c>
      <c r="K121" s="189">
        <f t="shared" si="26"/>
        <v>1349155.76</v>
      </c>
      <c r="L121" s="151">
        <f t="shared" si="27"/>
        <v>25.698204952380955</v>
      </c>
    </row>
    <row r="122" spans="1:12" ht="63">
      <c r="A122" s="131">
        <v>1014083</v>
      </c>
      <c r="B122" s="132" t="s">
        <v>647</v>
      </c>
      <c r="C122" s="211">
        <v>0</v>
      </c>
      <c r="D122" s="211">
        <v>0</v>
      </c>
      <c r="E122" s="188">
        <f t="shared" si="18"/>
        <v>0</v>
      </c>
      <c r="F122" s="211">
        <v>5000000</v>
      </c>
      <c r="G122" s="211">
        <v>5000000</v>
      </c>
      <c r="H122" s="211">
        <v>0</v>
      </c>
      <c r="I122" s="188">
        <f t="shared" si="22"/>
        <v>0</v>
      </c>
      <c r="J122" s="189">
        <f>C122+G122</f>
        <v>5000000</v>
      </c>
      <c r="K122" s="189">
        <f>D122+H122</f>
        <v>0</v>
      </c>
      <c r="L122" s="151">
        <f>IF(J122=0,0,K122/J122*100)</f>
        <v>0</v>
      </c>
    </row>
    <row r="123" spans="1:12" ht="47.25">
      <c r="A123" s="131">
        <v>1019800</v>
      </c>
      <c r="B123" s="132" t="s">
        <v>554</v>
      </c>
      <c r="C123" s="211">
        <v>1151800</v>
      </c>
      <c r="D123" s="211">
        <v>883700</v>
      </c>
      <c r="E123" s="188">
        <f t="shared" si="18"/>
        <v>76.723389477339822</v>
      </c>
      <c r="F123" s="211">
        <v>0</v>
      </c>
      <c r="G123" s="211">
        <v>0</v>
      </c>
      <c r="H123" s="211">
        <v>0</v>
      </c>
      <c r="I123" s="188">
        <f>IF(G123=0,0,H123/G123*100)</f>
        <v>0</v>
      </c>
      <c r="J123" s="189">
        <f>C123+G123</f>
        <v>1151800</v>
      </c>
      <c r="K123" s="189">
        <f>D123+H123</f>
        <v>883700</v>
      </c>
      <c r="L123" s="151">
        <f>IF(J123=0,0,K123/J123*100)</f>
        <v>76.723389477339822</v>
      </c>
    </row>
    <row r="124" spans="1:12" ht="74.45" customHeight="1">
      <c r="A124" s="196">
        <v>1210000</v>
      </c>
      <c r="B124" s="197" t="s">
        <v>173</v>
      </c>
      <c r="C124" s="195">
        <f>SUM(C125:C129)</f>
        <v>54124250</v>
      </c>
      <c r="D124" s="195">
        <f>SUM(D125:D129)</f>
        <v>20005880</v>
      </c>
      <c r="E124" s="188">
        <f t="shared" si="18"/>
        <v>36.962877083747117</v>
      </c>
      <c r="F124" s="195">
        <f>SUM(F125:F129)</f>
        <v>5000000</v>
      </c>
      <c r="G124" s="195">
        <f>SUM(G125:G129)</f>
        <v>5000000</v>
      </c>
      <c r="H124" s="195">
        <f>SUM(H125:H129)</f>
        <v>0</v>
      </c>
      <c r="I124" s="188">
        <f t="shared" si="22"/>
        <v>0</v>
      </c>
      <c r="J124" s="195">
        <f>SUM(J125:J129)</f>
        <v>59124250</v>
      </c>
      <c r="K124" s="195">
        <f>SUM(K125:K129)</f>
        <v>20005880</v>
      </c>
      <c r="L124" s="187">
        <f t="shared" ref="L124:L166" si="28">IF(J124=0,0,K124/J124*100)</f>
        <v>33.837012731662561</v>
      </c>
    </row>
    <row r="125" spans="1:12" ht="31.5">
      <c r="A125" s="198">
        <v>1216013</v>
      </c>
      <c r="B125" s="199" t="s">
        <v>637</v>
      </c>
      <c r="C125" s="211">
        <v>3400000</v>
      </c>
      <c r="D125" s="211">
        <v>0</v>
      </c>
      <c r="E125" s="188">
        <f t="shared" ref="E125:E192" si="29">IF(C125=0,0,D125/C125*100)</f>
        <v>0</v>
      </c>
      <c r="F125" s="166">
        <v>0</v>
      </c>
      <c r="G125" s="166">
        <v>0</v>
      </c>
      <c r="H125" s="166">
        <v>0</v>
      </c>
      <c r="I125" s="188">
        <f t="shared" si="22"/>
        <v>0</v>
      </c>
      <c r="J125" s="189">
        <f t="shared" si="21"/>
        <v>3400000</v>
      </c>
      <c r="K125" s="189">
        <f>D125+H125</f>
        <v>0</v>
      </c>
      <c r="L125" s="151">
        <f>IF(J125=0,0,K125/J125*100)</f>
        <v>0</v>
      </c>
    </row>
    <row r="126" spans="1:12" ht="31.5">
      <c r="A126" s="198">
        <v>1216014</v>
      </c>
      <c r="B126" s="199" t="s">
        <v>638</v>
      </c>
      <c r="C126" s="211">
        <v>1200000</v>
      </c>
      <c r="D126" s="211">
        <v>0</v>
      </c>
      <c r="E126" s="188">
        <f t="shared" si="29"/>
        <v>0</v>
      </c>
      <c r="F126" s="166"/>
      <c r="G126" s="166"/>
      <c r="H126" s="166"/>
      <c r="I126" s="188">
        <f>IF(G126=0,0,H126/G126*100)</f>
        <v>0</v>
      </c>
      <c r="J126" s="189">
        <f>C126+G126</f>
        <v>1200000</v>
      </c>
      <c r="K126" s="189">
        <f>D126+H126</f>
        <v>0</v>
      </c>
      <c r="L126" s="151">
        <f>IF(J126=0,0,K126/J126*100)</f>
        <v>0</v>
      </c>
    </row>
    <row r="127" spans="1:12" ht="78.75">
      <c r="A127" s="198">
        <v>1216091</v>
      </c>
      <c r="B127" s="199" t="s">
        <v>648</v>
      </c>
      <c r="C127" s="211">
        <v>0</v>
      </c>
      <c r="D127" s="211">
        <v>0</v>
      </c>
      <c r="E127" s="188">
        <f t="shared" si="29"/>
        <v>0</v>
      </c>
      <c r="F127" s="166">
        <v>5000000</v>
      </c>
      <c r="G127" s="166">
        <v>5000000</v>
      </c>
      <c r="H127" s="166"/>
      <c r="I127" s="188">
        <f>IF(G127=0,0,H127/G127*100)</f>
        <v>0</v>
      </c>
      <c r="J127" s="189">
        <f>C127+G127</f>
        <v>5000000</v>
      </c>
      <c r="K127" s="189">
        <f>D127+H127</f>
        <v>0</v>
      </c>
      <c r="L127" s="151">
        <f>IF(J127=0,0,K127/J127*100)</f>
        <v>0</v>
      </c>
    </row>
    <row r="128" spans="1:12" ht="110.25">
      <c r="A128" s="198">
        <v>1219535</v>
      </c>
      <c r="B128" s="199" t="s">
        <v>709</v>
      </c>
      <c r="C128" s="211">
        <v>49002450</v>
      </c>
      <c r="D128" s="211">
        <v>19600980</v>
      </c>
      <c r="E128" s="188">
        <f t="shared" si="29"/>
        <v>40</v>
      </c>
      <c r="F128" s="166"/>
      <c r="G128" s="166"/>
      <c r="H128" s="166"/>
      <c r="I128" s="188">
        <f>IF(G128=0,0,H128/G128*100)</f>
        <v>0</v>
      </c>
      <c r="J128" s="189">
        <f>C128+G128</f>
        <v>49002450</v>
      </c>
      <c r="K128" s="189">
        <f>D128+H128</f>
        <v>19600980</v>
      </c>
      <c r="L128" s="151">
        <f>IF(J128=0,0,K128/J128*100)</f>
        <v>40</v>
      </c>
    </row>
    <row r="129" spans="1:13" ht="47.25">
      <c r="A129" s="198">
        <v>1219800</v>
      </c>
      <c r="B129" s="132" t="s">
        <v>554</v>
      </c>
      <c r="C129" s="211">
        <v>521800</v>
      </c>
      <c r="D129" s="211">
        <v>404900</v>
      </c>
      <c r="E129" s="188">
        <f t="shared" si="29"/>
        <v>77.596780375622842</v>
      </c>
      <c r="F129" s="166"/>
      <c r="G129" s="166"/>
      <c r="H129" s="166"/>
      <c r="I129" s="188">
        <f>IF(G129=0,0,H129/G129*100)</f>
        <v>0</v>
      </c>
      <c r="J129" s="189">
        <f>C129+G129</f>
        <v>521800</v>
      </c>
      <c r="K129" s="189">
        <f>D129+H129</f>
        <v>404900</v>
      </c>
      <c r="L129" s="151">
        <f>IF(J129=0,0,K129/J129*100)</f>
        <v>77.596780375622842</v>
      </c>
    </row>
    <row r="130" spans="1:13" s="23" customFormat="1" ht="57" customHeight="1">
      <c r="A130" s="185" t="s">
        <v>234</v>
      </c>
      <c r="B130" s="133" t="s">
        <v>377</v>
      </c>
      <c r="C130" s="76">
        <f>SUM(C131:C132)</f>
        <v>4598800</v>
      </c>
      <c r="D130" s="76">
        <f>SUM(D131:D132)</f>
        <v>467400</v>
      </c>
      <c r="E130" s="188">
        <f t="shared" si="29"/>
        <v>10.163520918500478</v>
      </c>
      <c r="F130" s="76">
        <f>SUM(F131:F132)</f>
        <v>0</v>
      </c>
      <c r="G130" s="76">
        <f>SUM(G131:G132)</f>
        <v>0</v>
      </c>
      <c r="H130" s="76">
        <f>SUM(H131:H132)</f>
        <v>0</v>
      </c>
      <c r="I130" s="188">
        <f t="shared" si="22"/>
        <v>0</v>
      </c>
      <c r="J130" s="76">
        <f>SUM(J131:J132)</f>
        <v>4598800</v>
      </c>
      <c r="K130" s="76">
        <f>SUM(K131:K132)</f>
        <v>467400</v>
      </c>
      <c r="L130" s="187">
        <f t="shared" si="28"/>
        <v>10.163520918500478</v>
      </c>
    </row>
    <row r="131" spans="1:13" ht="48" customHeight="1">
      <c r="A131" s="190" t="s">
        <v>235</v>
      </c>
      <c r="B131" s="191" t="s">
        <v>63</v>
      </c>
      <c r="C131" s="211">
        <v>4000000</v>
      </c>
      <c r="D131" s="211">
        <v>11100</v>
      </c>
      <c r="E131" s="188">
        <f t="shared" si="29"/>
        <v>0.27750000000000002</v>
      </c>
      <c r="F131" s="166"/>
      <c r="G131" s="166"/>
      <c r="H131" s="166"/>
      <c r="I131" s="188">
        <f t="shared" si="22"/>
        <v>0</v>
      </c>
      <c r="J131" s="189">
        <f t="shared" si="21"/>
        <v>4000000</v>
      </c>
      <c r="K131" s="189">
        <f>D131+H131</f>
        <v>11100</v>
      </c>
      <c r="L131" s="151">
        <f t="shared" si="28"/>
        <v>0.27750000000000002</v>
      </c>
    </row>
    <row r="132" spans="1:13" ht="48" customHeight="1">
      <c r="A132" s="190" t="s">
        <v>539</v>
      </c>
      <c r="B132" s="132" t="s">
        <v>554</v>
      </c>
      <c r="C132" s="211">
        <v>598800</v>
      </c>
      <c r="D132" s="211">
        <v>456300</v>
      </c>
      <c r="E132" s="188">
        <f t="shared" si="29"/>
        <v>76.202404809619239</v>
      </c>
      <c r="F132" s="166"/>
      <c r="G132" s="166"/>
      <c r="H132" s="166"/>
      <c r="I132" s="188">
        <f>IF(G132=0,0,H132/G132*100)</f>
        <v>0</v>
      </c>
      <c r="J132" s="189">
        <f>C132+G132</f>
        <v>598800</v>
      </c>
      <c r="K132" s="189">
        <f>D132+H132</f>
        <v>456300</v>
      </c>
      <c r="L132" s="151">
        <f>IF(J132=0,0,K132/J132*100)</f>
        <v>76.202404809619239</v>
      </c>
    </row>
    <row r="133" spans="1:13" s="23" customFormat="1" ht="87" customHeight="1">
      <c r="A133" s="185" t="s">
        <v>236</v>
      </c>
      <c r="B133" s="133" t="s">
        <v>378</v>
      </c>
      <c r="C133" s="76">
        <f>SUM(C134:C144)</f>
        <v>140033800</v>
      </c>
      <c r="D133" s="76">
        <f>SUM(D134:D144)</f>
        <v>58593325.359999999</v>
      </c>
      <c r="E133" s="188">
        <f t="shared" si="29"/>
        <v>41.842273336865816</v>
      </c>
      <c r="F133" s="76">
        <f>SUM(F134:F144)</f>
        <v>158351718.5</v>
      </c>
      <c r="G133" s="76">
        <f>SUM(G134:G144)</f>
        <v>158351718.5</v>
      </c>
      <c r="H133" s="76">
        <f>SUM(H134:H144)</f>
        <v>15575309.27</v>
      </c>
      <c r="I133" s="188">
        <f t="shared" si="22"/>
        <v>9.8358953205803061</v>
      </c>
      <c r="J133" s="76">
        <f>SUM(J134:J144)</f>
        <v>298385518.5</v>
      </c>
      <c r="K133" s="76">
        <f>SUM(K134:K144)</f>
        <v>74168634.629999995</v>
      </c>
      <c r="L133" s="187">
        <f t="shared" si="28"/>
        <v>24.856646865052198</v>
      </c>
      <c r="M133" s="235"/>
    </row>
    <row r="134" spans="1:13" s="23" customFormat="1" ht="63">
      <c r="A134" s="190" t="s">
        <v>649</v>
      </c>
      <c r="B134" s="132" t="s">
        <v>640</v>
      </c>
      <c r="C134" s="211">
        <v>0</v>
      </c>
      <c r="D134" s="211">
        <v>0</v>
      </c>
      <c r="E134" s="188">
        <f>IF(C134=0,0,D134/C134*100)</f>
        <v>0</v>
      </c>
      <c r="F134" s="211">
        <v>1000000</v>
      </c>
      <c r="G134" s="211">
        <v>1000000</v>
      </c>
      <c r="H134" s="211">
        <v>0</v>
      </c>
      <c r="I134" s="188">
        <f>IF(G134=0,0,H134/G134*100)</f>
        <v>0</v>
      </c>
      <c r="J134" s="189">
        <f t="shared" ref="J134:J144" si="30">C134+G134</f>
        <v>1000000</v>
      </c>
      <c r="K134" s="189">
        <f t="shared" ref="K134:K144" si="31">D134+H134</f>
        <v>0</v>
      </c>
      <c r="L134" s="151">
        <f>IF(J134=0,0,K134/J134*100)</f>
        <v>0</v>
      </c>
      <c r="M134" s="235"/>
    </row>
    <row r="135" spans="1:13" s="23" customFormat="1" ht="47.25">
      <c r="A135" s="190" t="s">
        <v>650</v>
      </c>
      <c r="B135" s="132" t="s">
        <v>654</v>
      </c>
      <c r="C135" s="211">
        <v>0</v>
      </c>
      <c r="D135" s="211">
        <v>0</v>
      </c>
      <c r="E135" s="188">
        <f>IF(C135=0,0,D135/C135*100)</f>
        <v>0</v>
      </c>
      <c r="F135" s="211">
        <v>10612600</v>
      </c>
      <c r="G135" s="211">
        <v>10612600</v>
      </c>
      <c r="H135" s="211">
        <v>0</v>
      </c>
      <c r="I135" s="188">
        <f>IF(G135=0,0,H135/G135*100)</f>
        <v>0</v>
      </c>
      <c r="J135" s="189">
        <f t="shared" si="30"/>
        <v>10612600</v>
      </c>
      <c r="K135" s="189">
        <f t="shared" si="31"/>
        <v>0</v>
      </c>
      <c r="L135" s="151">
        <f>IF(J135=0,0,K135/J135*100)</f>
        <v>0</v>
      </c>
      <c r="M135" s="235"/>
    </row>
    <row r="136" spans="1:13" s="23" customFormat="1" ht="63">
      <c r="A136" s="190" t="s">
        <v>651</v>
      </c>
      <c r="B136" s="132" t="s">
        <v>655</v>
      </c>
      <c r="C136" s="211">
        <v>0</v>
      </c>
      <c r="D136" s="211">
        <v>0</v>
      </c>
      <c r="E136" s="188">
        <f>IF(C136=0,0,D136/C136*100)</f>
        <v>0</v>
      </c>
      <c r="F136" s="211">
        <v>89842700</v>
      </c>
      <c r="G136" s="211">
        <v>89842700</v>
      </c>
      <c r="H136" s="211">
        <v>15575309.27</v>
      </c>
      <c r="I136" s="188">
        <f>IF(G136=0,0,H136/G136*100)</f>
        <v>17.336199012273674</v>
      </c>
      <c r="J136" s="189">
        <f t="shared" si="30"/>
        <v>89842700</v>
      </c>
      <c r="K136" s="189">
        <f t="shared" si="31"/>
        <v>15575309.27</v>
      </c>
      <c r="L136" s="151">
        <f>IF(J136=0,0,K136/J136*100)</f>
        <v>17.336199012273674</v>
      </c>
      <c r="M136" s="235"/>
    </row>
    <row r="137" spans="1:13" s="23" customFormat="1" ht="78.75">
      <c r="A137" s="190" t="s">
        <v>652</v>
      </c>
      <c r="B137" s="132" t="s">
        <v>657</v>
      </c>
      <c r="C137" s="211">
        <v>0</v>
      </c>
      <c r="D137" s="211">
        <v>0</v>
      </c>
      <c r="E137" s="188">
        <f>IF(C137=0,0,D137/C137*100)</f>
        <v>0</v>
      </c>
      <c r="F137" s="211">
        <v>28896418.5</v>
      </c>
      <c r="G137" s="211">
        <v>28896418.5</v>
      </c>
      <c r="H137" s="211">
        <v>0</v>
      </c>
      <c r="I137" s="188">
        <f>IF(G137=0,0,H137/G137*100)</f>
        <v>0</v>
      </c>
      <c r="J137" s="189">
        <f t="shared" si="30"/>
        <v>28896418.5</v>
      </c>
      <c r="K137" s="189">
        <f t="shared" si="31"/>
        <v>0</v>
      </c>
      <c r="L137" s="151">
        <f>IF(J137=0,0,K137/J137*100)</f>
        <v>0</v>
      </c>
      <c r="M137" s="235"/>
    </row>
    <row r="138" spans="1:13" s="23" customFormat="1" ht="48.75" customHeight="1">
      <c r="A138" s="190" t="s">
        <v>586</v>
      </c>
      <c r="B138" s="132" t="s">
        <v>587</v>
      </c>
      <c r="C138" s="211">
        <v>0</v>
      </c>
      <c r="D138" s="211">
        <v>0</v>
      </c>
      <c r="E138" s="188">
        <f>IF(C138=0,0,D138/C138*100)</f>
        <v>0</v>
      </c>
      <c r="F138" s="211">
        <v>3000000</v>
      </c>
      <c r="G138" s="211">
        <v>3000000</v>
      </c>
      <c r="H138" s="211">
        <v>0</v>
      </c>
      <c r="I138" s="188">
        <f>IF(G138=0,0,H138/G138*100)</f>
        <v>0</v>
      </c>
      <c r="J138" s="189">
        <f t="shared" si="30"/>
        <v>3000000</v>
      </c>
      <c r="K138" s="189">
        <f t="shared" si="31"/>
        <v>0</v>
      </c>
      <c r="L138" s="151">
        <f>IF(J138=0,0,K138/J138*100)</f>
        <v>0</v>
      </c>
      <c r="M138" s="235"/>
    </row>
    <row r="139" spans="1:13" s="23" customFormat="1" ht="60" customHeight="1">
      <c r="A139" s="190" t="s">
        <v>237</v>
      </c>
      <c r="B139" s="200" t="s">
        <v>283</v>
      </c>
      <c r="C139" s="211">
        <v>114400000</v>
      </c>
      <c r="D139" s="211">
        <v>48009588.68</v>
      </c>
      <c r="E139" s="188">
        <f t="shared" si="29"/>
        <v>41.96642367132867</v>
      </c>
      <c r="F139" s="166"/>
      <c r="G139" s="166"/>
      <c r="H139" s="166"/>
      <c r="I139" s="188">
        <f t="shared" si="22"/>
        <v>0</v>
      </c>
      <c r="J139" s="189">
        <f t="shared" si="30"/>
        <v>114400000</v>
      </c>
      <c r="K139" s="189">
        <f t="shared" si="31"/>
        <v>48009588.68</v>
      </c>
      <c r="L139" s="151">
        <f t="shared" si="28"/>
        <v>41.96642367132867</v>
      </c>
    </row>
    <row r="140" spans="1:13" s="23" customFormat="1" ht="63">
      <c r="A140" s="190" t="s">
        <v>653</v>
      </c>
      <c r="B140" s="200" t="s">
        <v>658</v>
      </c>
      <c r="C140" s="211">
        <v>0</v>
      </c>
      <c r="D140" s="211">
        <v>0</v>
      </c>
      <c r="E140" s="188">
        <f t="shared" si="29"/>
        <v>0</v>
      </c>
      <c r="F140" s="166">
        <v>25000000</v>
      </c>
      <c r="G140" s="166">
        <v>25000000</v>
      </c>
      <c r="H140" s="166"/>
      <c r="I140" s="188">
        <f>IF(G140=0,0,H140/G140*100)</f>
        <v>0</v>
      </c>
      <c r="J140" s="189">
        <f t="shared" si="30"/>
        <v>25000000</v>
      </c>
      <c r="K140" s="189">
        <f t="shared" si="31"/>
        <v>0</v>
      </c>
      <c r="L140" s="151">
        <f>IF(J140=0,0,K140/J140*100)</f>
        <v>0</v>
      </c>
    </row>
    <row r="141" spans="1:13" s="23" customFormat="1" ht="47.25">
      <c r="A141" s="190" t="s">
        <v>682</v>
      </c>
      <c r="B141" s="200" t="s">
        <v>710</v>
      </c>
      <c r="C141" s="211">
        <v>8000000</v>
      </c>
      <c r="D141" s="211">
        <v>0</v>
      </c>
      <c r="E141" s="188">
        <f t="shared" si="29"/>
        <v>0</v>
      </c>
      <c r="F141" s="166"/>
      <c r="G141" s="166"/>
      <c r="H141" s="166"/>
      <c r="I141" s="188">
        <f>IF(G141=0,0,H141/G141*100)</f>
        <v>0</v>
      </c>
      <c r="J141" s="189">
        <f>C141+G141</f>
        <v>8000000</v>
      </c>
      <c r="K141" s="189">
        <f>D141+H141</f>
        <v>0</v>
      </c>
      <c r="L141" s="151">
        <f>IF(J141=0,0,K141/J141*100)</f>
        <v>0</v>
      </c>
    </row>
    <row r="142" spans="1:13" ht="31.15" customHeight="1">
      <c r="A142" s="190" t="s">
        <v>257</v>
      </c>
      <c r="B142" s="201" t="s">
        <v>45</v>
      </c>
      <c r="C142" s="211">
        <v>11500000</v>
      </c>
      <c r="D142" s="211">
        <v>4629436.68</v>
      </c>
      <c r="E142" s="188">
        <f t="shared" si="29"/>
        <v>40.25597113043478</v>
      </c>
      <c r="F142" s="166"/>
      <c r="G142" s="166"/>
      <c r="H142" s="166"/>
      <c r="I142" s="188">
        <f t="shared" si="22"/>
        <v>0</v>
      </c>
      <c r="J142" s="189">
        <f t="shared" si="30"/>
        <v>11500000</v>
      </c>
      <c r="K142" s="189">
        <f t="shared" si="31"/>
        <v>4629436.68</v>
      </c>
      <c r="L142" s="151">
        <f t="shared" si="28"/>
        <v>40.25597113043478</v>
      </c>
    </row>
    <row r="143" spans="1:13" ht="30.6" customHeight="1">
      <c r="A143" s="190" t="s">
        <v>253</v>
      </c>
      <c r="B143" s="162" t="s">
        <v>88</v>
      </c>
      <c r="C143" s="211">
        <v>5000000</v>
      </c>
      <c r="D143" s="211">
        <v>5000000</v>
      </c>
      <c r="E143" s="188">
        <f t="shared" si="29"/>
        <v>100</v>
      </c>
      <c r="F143" s="166"/>
      <c r="G143" s="166"/>
      <c r="H143" s="166"/>
      <c r="I143" s="188">
        <f t="shared" si="22"/>
        <v>0</v>
      </c>
      <c r="J143" s="189">
        <f t="shared" si="30"/>
        <v>5000000</v>
      </c>
      <c r="K143" s="189">
        <f t="shared" si="31"/>
        <v>5000000</v>
      </c>
      <c r="L143" s="151">
        <f>IF(J143=0,0,K143/J143*100)</f>
        <v>100</v>
      </c>
    </row>
    <row r="144" spans="1:13" ht="47.25">
      <c r="A144" s="190" t="s">
        <v>541</v>
      </c>
      <c r="B144" s="132" t="s">
        <v>554</v>
      </c>
      <c r="C144" s="211">
        <v>1133800</v>
      </c>
      <c r="D144" s="211">
        <v>954300</v>
      </c>
      <c r="E144" s="188">
        <f t="shared" si="29"/>
        <v>84.168283647909675</v>
      </c>
      <c r="F144" s="166"/>
      <c r="G144" s="166"/>
      <c r="H144" s="166"/>
      <c r="I144" s="188">
        <f t="shared" si="22"/>
        <v>0</v>
      </c>
      <c r="J144" s="189">
        <f t="shared" si="30"/>
        <v>1133800</v>
      </c>
      <c r="K144" s="189">
        <f t="shared" si="31"/>
        <v>954300</v>
      </c>
      <c r="L144" s="151">
        <f>IF(J144=0,0,K144/J144*100)</f>
        <v>84.168283647909675</v>
      </c>
    </row>
    <row r="145" spans="1:12" ht="63" customHeight="1">
      <c r="A145" s="185" t="s">
        <v>284</v>
      </c>
      <c r="B145" s="133" t="s">
        <v>379</v>
      </c>
      <c r="C145" s="76">
        <f>SUM(C146:C149)</f>
        <v>14347700</v>
      </c>
      <c r="D145" s="76">
        <f>SUM(D146:D149)</f>
        <v>6377659.1599999992</v>
      </c>
      <c r="E145" s="188">
        <f t="shared" si="29"/>
        <v>44.450742348947905</v>
      </c>
      <c r="F145" s="76">
        <f>SUM(F146:F149)</f>
        <v>0</v>
      </c>
      <c r="G145" s="76">
        <f>SUM(G146:G149)</f>
        <v>0</v>
      </c>
      <c r="H145" s="76">
        <f>SUM(H146:H149)</f>
        <v>0</v>
      </c>
      <c r="I145" s="188">
        <f t="shared" ref="I145:I194" si="32">IF(G145=0,0,H145/G145*100)</f>
        <v>0</v>
      </c>
      <c r="J145" s="76">
        <f>SUM(J146:J149)</f>
        <v>14347700</v>
      </c>
      <c r="K145" s="76">
        <f>SUM(K146:K149)</f>
        <v>6377659.1599999992</v>
      </c>
      <c r="L145" s="151">
        <f t="shared" si="28"/>
        <v>44.450742348947905</v>
      </c>
    </row>
    <row r="146" spans="1:12" ht="44.45" customHeight="1">
      <c r="A146" s="190" t="s">
        <v>285</v>
      </c>
      <c r="B146" s="264" t="s">
        <v>80</v>
      </c>
      <c r="C146" s="211">
        <v>3259900</v>
      </c>
      <c r="D146" s="211">
        <v>2000774</v>
      </c>
      <c r="E146" s="188">
        <f t="shared" si="29"/>
        <v>61.375318261296364</v>
      </c>
      <c r="F146" s="166"/>
      <c r="G146" s="166"/>
      <c r="H146" s="166"/>
      <c r="I146" s="188">
        <f t="shared" si="32"/>
        <v>0</v>
      </c>
      <c r="J146" s="189">
        <f t="shared" ref="J146:K149" si="33">C146+G146</f>
        <v>3259900</v>
      </c>
      <c r="K146" s="189">
        <f t="shared" si="33"/>
        <v>2000774</v>
      </c>
      <c r="L146" s="151">
        <f t="shared" si="28"/>
        <v>61.375318261296364</v>
      </c>
    </row>
    <row r="147" spans="1:12" ht="44.45" customHeight="1">
      <c r="A147" s="190" t="s">
        <v>370</v>
      </c>
      <c r="B147" s="137" t="s">
        <v>369</v>
      </c>
      <c r="C147" s="211">
        <v>5968800</v>
      </c>
      <c r="D147" s="211">
        <v>2527748.19</v>
      </c>
      <c r="E147" s="188">
        <f t="shared" si="29"/>
        <v>42.349353136308807</v>
      </c>
      <c r="F147" s="166"/>
      <c r="G147" s="166"/>
      <c r="H147" s="166"/>
      <c r="I147" s="188">
        <f t="shared" si="32"/>
        <v>0</v>
      </c>
      <c r="J147" s="189">
        <f t="shared" si="33"/>
        <v>5968800</v>
      </c>
      <c r="K147" s="189">
        <f t="shared" si="33"/>
        <v>2527748.19</v>
      </c>
      <c r="L147" s="151">
        <f t="shared" si="28"/>
        <v>42.349353136308807</v>
      </c>
    </row>
    <row r="148" spans="1:12" ht="35.25" customHeight="1">
      <c r="A148" s="190" t="s">
        <v>69</v>
      </c>
      <c r="B148" s="191" t="s">
        <v>45</v>
      </c>
      <c r="C148" s="211">
        <v>4500000</v>
      </c>
      <c r="D148" s="211">
        <v>1392536.97</v>
      </c>
      <c r="E148" s="188">
        <f t="shared" si="29"/>
        <v>30.945266</v>
      </c>
      <c r="F148" s="166"/>
      <c r="G148" s="166"/>
      <c r="H148" s="166"/>
      <c r="I148" s="188">
        <f t="shared" si="32"/>
        <v>0</v>
      </c>
      <c r="J148" s="189">
        <f t="shared" si="33"/>
        <v>4500000</v>
      </c>
      <c r="K148" s="189">
        <f t="shared" si="33"/>
        <v>1392536.97</v>
      </c>
      <c r="L148" s="151">
        <f t="shared" si="28"/>
        <v>30.945266</v>
      </c>
    </row>
    <row r="149" spans="1:12" ht="47.25">
      <c r="A149" s="190" t="s">
        <v>542</v>
      </c>
      <c r="B149" s="132" t="s">
        <v>554</v>
      </c>
      <c r="C149" s="211">
        <v>619000</v>
      </c>
      <c r="D149" s="211">
        <v>456600</v>
      </c>
      <c r="E149" s="188">
        <f t="shared" si="29"/>
        <v>73.764135702746373</v>
      </c>
      <c r="F149" s="166"/>
      <c r="G149" s="166"/>
      <c r="H149" s="166"/>
      <c r="I149" s="188">
        <f>IF(G149=0,0,H149/G149*100)</f>
        <v>0</v>
      </c>
      <c r="J149" s="189">
        <f t="shared" si="33"/>
        <v>619000</v>
      </c>
      <c r="K149" s="189">
        <f t="shared" si="33"/>
        <v>456600</v>
      </c>
      <c r="L149" s="151">
        <f>IF(J149=0,0,K149/J149*100)</f>
        <v>73.764135702746373</v>
      </c>
    </row>
    <row r="150" spans="1:12" s="23" customFormat="1" ht="66" customHeight="1">
      <c r="A150" s="185" t="s">
        <v>238</v>
      </c>
      <c r="B150" s="133" t="s">
        <v>380</v>
      </c>
      <c r="C150" s="76">
        <f>SUM(C151:C154)</f>
        <v>5424900</v>
      </c>
      <c r="D150" s="76">
        <f>SUM(D151:D154)</f>
        <v>2401468.25</v>
      </c>
      <c r="E150" s="188">
        <f t="shared" si="29"/>
        <v>44.26751184353629</v>
      </c>
      <c r="F150" s="76">
        <f>SUM(F151:F154)</f>
        <v>0</v>
      </c>
      <c r="G150" s="76">
        <f>SUM(G151:G154)</f>
        <v>0</v>
      </c>
      <c r="H150" s="76">
        <f>SUM(H151:H154)</f>
        <v>0</v>
      </c>
      <c r="I150" s="188">
        <f t="shared" si="32"/>
        <v>0</v>
      </c>
      <c r="J150" s="76">
        <f>SUM(J151:J154)</f>
        <v>5424900</v>
      </c>
      <c r="K150" s="76">
        <f>SUM(K151:K154)</f>
        <v>2401468.25</v>
      </c>
      <c r="L150" s="187">
        <f t="shared" si="28"/>
        <v>44.26751184353629</v>
      </c>
    </row>
    <row r="151" spans="1:12" s="23" customFormat="1" ht="22.9" customHeight="1">
      <c r="A151" s="144" t="s">
        <v>172</v>
      </c>
      <c r="B151" s="137" t="s">
        <v>78</v>
      </c>
      <c r="C151" s="211">
        <v>2071400</v>
      </c>
      <c r="D151" s="211">
        <v>957441.65</v>
      </c>
      <c r="E151" s="188">
        <f t="shared" si="29"/>
        <v>46.22195857873902</v>
      </c>
      <c r="F151" s="202"/>
      <c r="G151" s="202"/>
      <c r="H151" s="202"/>
      <c r="I151" s="188">
        <f t="shared" si="32"/>
        <v>0</v>
      </c>
      <c r="J151" s="189">
        <f>C151+G151</f>
        <v>2071400</v>
      </c>
      <c r="K151" s="189">
        <f t="shared" ref="K151:K159" si="34">D151+H151</f>
        <v>957441.65</v>
      </c>
      <c r="L151" s="151">
        <f t="shared" si="28"/>
        <v>46.22195857873902</v>
      </c>
    </row>
    <row r="152" spans="1:12" ht="41.45" customHeight="1">
      <c r="A152" s="190" t="s">
        <v>239</v>
      </c>
      <c r="B152" s="162" t="s">
        <v>512</v>
      </c>
      <c r="C152" s="211">
        <v>1100000</v>
      </c>
      <c r="D152" s="211">
        <v>288981.59999999998</v>
      </c>
      <c r="E152" s="188">
        <f t="shared" si="29"/>
        <v>26.271054545454543</v>
      </c>
      <c r="F152" s="189"/>
      <c r="G152" s="189"/>
      <c r="H152" s="189"/>
      <c r="I152" s="188">
        <f t="shared" si="32"/>
        <v>0</v>
      </c>
      <c r="J152" s="189">
        <f>C152+G152</f>
        <v>1100000</v>
      </c>
      <c r="K152" s="189">
        <f t="shared" si="34"/>
        <v>288981.59999999998</v>
      </c>
      <c r="L152" s="151">
        <f t="shared" si="28"/>
        <v>26.271054545454543</v>
      </c>
    </row>
    <row r="153" spans="1:12" ht="28.9" customHeight="1">
      <c r="A153" s="190" t="s">
        <v>240</v>
      </c>
      <c r="B153" s="162" t="s">
        <v>520</v>
      </c>
      <c r="C153" s="211">
        <v>1000000</v>
      </c>
      <c r="D153" s="211">
        <v>176045</v>
      </c>
      <c r="E153" s="188">
        <f t="shared" si="29"/>
        <v>17.604500000000002</v>
      </c>
      <c r="F153" s="189"/>
      <c r="G153" s="189"/>
      <c r="H153" s="189"/>
      <c r="I153" s="188">
        <f t="shared" si="32"/>
        <v>0</v>
      </c>
      <c r="J153" s="189">
        <f>C153+G153</f>
        <v>1000000</v>
      </c>
      <c r="K153" s="189">
        <f t="shared" si="34"/>
        <v>176045</v>
      </c>
      <c r="L153" s="151">
        <f t="shared" si="28"/>
        <v>17.604500000000002</v>
      </c>
    </row>
    <row r="154" spans="1:12" ht="47.25">
      <c r="A154" s="190" t="s">
        <v>543</v>
      </c>
      <c r="B154" s="132" t="s">
        <v>554</v>
      </c>
      <c r="C154" s="211">
        <v>1253500</v>
      </c>
      <c r="D154" s="211">
        <v>979000</v>
      </c>
      <c r="E154" s="188">
        <f t="shared" si="29"/>
        <v>78.101316314319902</v>
      </c>
      <c r="F154" s="189"/>
      <c r="G154" s="189"/>
      <c r="H154" s="189"/>
      <c r="I154" s="188">
        <f>IF(G154=0,0,H154/G154*100)</f>
        <v>0</v>
      </c>
      <c r="J154" s="189">
        <f>C154+G154</f>
        <v>1253500</v>
      </c>
      <c r="K154" s="189">
        <f>D154+H154</f>
        <v>979000</v>
      </c>
      <c r="L154" s="151">
        <f>IF(J154=0,0,K154/J154*100)</f>
        <v>78.101316314319902</v>
      </c>
    </row>
    <row r="155" spans="1:12" s="23" customFormat="1" ht="58.9" customHeight="1">
      <c r="A155" s="185" t="s">
        <v>241</v>
      </c>
      <c r="B155" s="133" t="s">
        <v>381</v>
      </c>
      <c r="C155" s="76">
        <f>SUM(C156:C157)</f>
        <v>51538200</v>
      </c>
      <c r="D155" s="76">
        <f>SUM(D156:D157)</f>
        <v>1778777.83</v>
      </c>
      <c r="E155" s="188">
        <f t="shared" si="29"/>
        <v>3.4513774831096162</v>
      </c>
      <c r="F155" s="76">
        <f>SUM(F156:F157)</f>
        <v>0</v>
      </c>
      <c r="G155" s="76">
        <f>SUM(G156:G157)</f>
        <v>0</v>
      </c>
      <c r="H155" s="76">
        <f>SUM(H156:H157)</f>
        <v>0</v>
      </c>
      <c r="I155" s="188">
        <f t="shared" si="32"/>
        <v>0</v>
      </c>
      <c r="J155" s="76">
        <f>SUM(J156:J157)</f>
        <v>51538200</v>
      </c>
      <c r="K155" s="76">
        <f>SUM(K156:K157)</f>
        <v>1778777.83</v>
      </c>
      <c r="L155" s="187">
        <f t="shared" si="28"/>
        <v>3.4513774831096162</v>
      </c>
    </row>
    <row r="156" spans="1:12" ht="43.15" customHeight="1">
      <c r="A156" s="190" t="s">
        <v>242</v>
      </c>
      <c r="B156" s="191" t="s">
        <v>468</v>
      </c>
      <c r="C156" s="211">
        <v>50427500</v>
      </c>
      <c r="D156" s="211">
        <v>915377.83</v>
      </c>
      <c r="E156" s="188">
        <f t="shared" si="29"/>
        <v>1.8152353973526349</v>
      </c>
      <c r="F156" s="189"/>
      <c r="G156" s="189"/>
      <c r="H156" s="189"/>
      <c r="I156" s="188">
        <f t="shared" si="32"/>
        <v>0</v>
      </c>
      <c r="J156" s="189">
        <f>C156+G156</f>
        <v>50427500</v>
      </c>
      <c r="K156" s="189">
        <f t="shared" si="34"/>
        <v>915377.83</v>
      </c>
      <c r="L156" s="151">
        <f t="shared" si="28"/>
        <v>1.8152353973526349</v>
      </c>
    </row>
    <row r="157" spans="1:12" ht="43.15" customHeight="1">
      <c r="A157" s="190" t="s">
        <v>544</v>
      </c>
      <c r="B157" s="132" t="s">
        <v>554</v>
      </c>
      <c r="C157" s="166">
        <v>1110700</v>
      </c>
      <c r="D157" s="211">
        <v>863400</v>
      </c>
      <c r="E157" s="188">
        <f t="shared" si="29"/>
        <v>77.734761861888899</v>
      </c>
      <c r="F157" s="189"/>
      <c r="G157" s="189"/>
      <c r="H157" s="189"/>
      <c r="I157" s="188">
        <f>IF(G157=0,0,H157/G157*100)</f>
        <v>0</v>
      </c>
      <c r="J157" s="189">
        <f>C157+G157</f>
        <v>1110700</v>
      </c>
      <c r="K157" s="189">
        <f>D157+H157</f>
        <v>863400</v>
      </c>
      <c r="L157" s="151">
        <f>IF(J157=0,0,K157/J157*100)</f>
        <v>77.734761861888899</v>
      </c>
    </row>
    <row r="158" spans="1:12" s="23" customFormat="1" ht="58.9" customHeight="1">
      <c r="A158" s="185" t="s">
        <v>108</v>
      </c>
      <c r="B158" s="133" t="s">
        <v>382</v>
      </c>
      <c r="C158" s="76">
        <f>SUM(C159:C160)</f>
        <v>1888900</v>
      </c>
      <c r="D158" s="76">
        <f>SUM(D159:D160)</f>
        <v>965058.37</v>
      </c>
      <c r="E158" s="188">
        <f t="shared" si="29"/>
        <v>51.091024935147445</v>
      </c>
      <c r="F158" s="76">
        <f>SUM(F159:F160)</f>
        <v>0</v>
      </c>
      <c r="G158" s="76">
        <f>SUM(G159:G160)</f>
        <v>0</v>
      </c>
      <c r="H158" s="76">
        <f>SUM(H159:H160)</f>
        <v>0</v>
      </c>
      <c r="I158" s="188">
        <f t="shared" si="32"/>
        <v>0</v>
      </c>
      <c r="J158" s="76">
        <f>SUM(J159:J160)</f>
        <v>1888900</v>
      </c>
      <c r="K158" s="76">
        <f>SUM(K159:K160)</f>
        <v>965058.37</v>
      </c>
      <c r="L158" s="187">
        <f t="shared" si="28"/>
        <v>51.091024935147445</v>
      </c>
    </row>
    <row r="159" spans="1:12" ht="45" customHeight="1">
      <c r="A159" s="190" t="s">
        <v>109</v>
      </c>
      <c r="B159" s="191" t="s">
        <v>37</v>
      </c>
      <c r="C159" s="166">
        <v>1400000</v>
      </c>
      <c r="D159" s="166">
        <v>580858.37</v>
      </c>
      <c r="E159" s="188">
        <f t="shared" si="29"/>
        <v>41.489883571428571</v>
      </c>
      <c r="F159" s="203"/>
      <c r="G159" s="203"/>
      <c r="H159" s="203"/>
      <c r="I159" s="188">
        <f t="shared" si="32"/>
        <v>0</v>
      </c>
      <c r="J159" s="189">
        <f>C159+G159</f>
        <v>1400000</v>
      </c>
      <c r="K159" s="189">
        <f t="shared" si="34"/>
        <v>580858.37</v>
      </c>
      <c r="L159" s="151">
        <f t="shared" si="28"/>
        <v>41.489883571428571</v>
      </c>
    </row>
    <row r="160" spans="1:12" ht="45" customHeight="1">
      <c r="A160" s="190" t="s">
        <v>545</v>
      </c>
      <c r="B160" s="132" t="s">
        <v>554</v>
      </c>
      <c r="C160" s="166">
        <v>488900</v>
      </c>
      <c r="D160" s="166">
        <v>384200</v>
      </c>
      <c r="E160" s="188">
        <f t="shared" si="29"/>
        <v>78.584577623235845</v>
      </c>
      <c r="F160" s="203"/>
      <c r="G160" s="203"/>
      <c r="H160" s="203"/>
      <c r="I160" s="188">
        <f t="shared" si="32"/>
        <v>0</v>
      </c>
      <c r="J160" s="189">
        <f>C160+G160</f>
        <v>488900</v>
      </c>
      <c r="K160" s="189">
        <f>D160+H160</f>
        <v>384200</v>
      </c>
      <c r="L160" s="151">
        <f>IF(J160=0,0,K160/J160*100)</f>
        <v>78.584577623235845</v>
      </c>
    </row>
    <row r="161" spans="1:12" s="23" customFormat="1" ht="58.9" customHeight="1">
      <c r="A161" s="185" t="s">
        <v>110</v>
      </c>
      <c r="B161" s="133" t="s">
        <v>383</v>
      </c>
      <c r="C161" s="76">
        <f>SUM(C162:C163)</f>
        <v>2629900</v>
      </c>
      <c r="D161" s="76">
        <f>SUM(D162:D163)</f>
        <v>1156848.33</v>
      </c>
      <c r="E161" s="188">
        <f t="shared" si="29"/>
        <v>43.988301076086543</v>
      </c>
      <c r="F161" s="76">
        <f>SUM(F162:F163)</f>
        <v>0</v>
      </c>
      <c r="G161" s="76">
        <f>SUM(G162:G163)</f>
        <v>0</v>
      </c>
      <c r="H161" s="76">
        <f>SUM(H162:H163)</f>
        <v>0</v>
      </c>
      <c r="I161" s="188">
        <f t="shared" si="32"/>
        <v>0</v>
      </c>
      <c r="J161" s="76">
        <f>SUM(J162:J163)</f>
        <v>2629900</v>
      </c>
      <c r="K161" s="76">
        <f>SUM(K162:K163)</f>
        <v>1156848.33</v>
      </c>
      <c r="L161" s="187">
        <f t="shared" si="28"/>
        <v>43.988301076086543</v>
      </c>
    </row>
    <row r="162" spans="1:12" ht="44.45" customHeight="1">
      <c r="A162" s="190" t="s">
        <v>111</v>
      </c>
      <c r="B162" s="191" t="s">
        <v>472</v>
      </c>
      <c r="C162" s="166">
        <v>1955000</v>
      </c>
      <c r="D162" s="166">
        <v>648248.32999999996</v>
      </c>
      <c r="E162" s="188">
        <f t="shared" si="29"/>
        <v>33.158482352941178</v>
      </c>
      <c r="F162" s="189"/>
      <c r="G162" s="189"/>
      <c r="H162" s="189"/>
      <c r="I162" s="188">
        <f t="shared" si="32"/>
        <v>0</v>
      </c>
      <c r="J162" s="189">
        <f>C162+G162</f>
        <v>1955000</v>
      </c>
      <c r="K162" s="189">
        <f>D162+H162</f>
        <v>648248.32999999996</v>
      </c>
      <c r="L162" s="151">
        <f t="shared" si="28"/>
        <v>33.158482352941178</v>
      </c>
    </row>
    <row r="163" spans="1:12" ht="44.45" customHeight="1">
      <c r="A163" s="190" t="s">
        <v>546</v>
      </c>
      <c r="B163" s="132" t="s">
        <v>554</v>
      </c>
      <c r="C163" s="166">
        <v>674900</v>
      </c>
      <c r="D163" s="166">
        <v>508600</v>
      </c>
      <c r="E163" s="188">
        <f t="shared" si="29"/>
        <v>75.35931249073937</v>
      </c>
      <c r="F163" s="189"/>
      <c r="G163" s="189"/>
      <c r="H163" s="189"/>
      <c r="I163" s="188">
        <f>IF(G163=0,0,H163/G163*100)</f>
        <v>0</v>
      </c>
      <c r="J163" s="189">
        <f>C163+G163</f>
        <v>674900</v>
      </c>
      <c r="K163" s="189">
        <f>D163+H163</f>
        <v>508600</v>
      </c>
      <c r="L163" s="151">
        <f>IF(J163=0,0,K163/J163*100)</f>
        <v>75.35931249073937</v>
      </c>
    </row>
    <row r="164" spans="1:12" s="23" customFormat="1" ht="66" customHeight="1">
      <c r="A164" s="185" t="s">
        <v>112</v>
      </c>
      <c r="B164" s="133" t="s">
        <v>384</v>
      </c>
      <c r="C164" s="76">
        <f>SUM(C165:C172)</f>
        <v>35906620</v>
      </c>
      <c r="D164" s="76">
        <f>SUM(D165:D172)</f>
        <v>10760727.6</v>
      </c>
      <c r="E164" s="188">
        <f t="shared" si="29"/>
        <v>29.968645336152495</v>
      </c>
      <c r="F164" s="76">
        <f>SUM(F165:F172)</f>
        <v>3760059</v>
      </c>
      <c r="G164" s="76">
        <f>SUM(G165:G172)</f>
        <v>3760059</v>
      </c>
      <c r="H164" s="76">
        <f>SUM(H165:H172)</f>
        <v>0</v>
      </c>
      <c r="I164" s="188">
        <f t="shared" si="32"/>
        <v>0</v>
      </c>
      <c r="J164" s="76">
        <f>SUM(J165:J172)</f>
        <v>39666679</v>
      </c>
      <c r="K164" s="76">
        <f>SUM(K165:K172)</f>
        <v>10760727.6</v>
      </c>
      <c r="L164" s="187">
        <f t="shared" si="28"/>
        <v>27.127876271164521</v>
      </c>
    </row>
    <row r="165" spans="1:12" s="23" customFormat="1" ht="66" customHeight="1">
      <c r="A165" s="190" t="s">
        <v>659</v>
      </c>
      <c r="B165" s="132" t="s">
        <v>641</v>
      </c>
      <c r="C165" s="211">
        <v>0</v>
      </c>
      <c r="D165" s="211">
        <v>0</v>
      </c>
      <c r="E165" s="188"/>
      <c r="F165" s="204">
        <v>3100000</v>
      </c>
      <c r="G165" s="204">
        <v>3100000</v>
      </c>
      <c r="H165" s="204"/>
      <c r="I165" s="188">
        <f>IF(G165=0,0,H165/G165*100)</f>
        <v>0</v>
      </c>
      <c r="J165" s="189">
        <f>C165+G165</f>
        <v>3100000</v>
      </c>
      <c r="K165" s="189">
        <f>D165+H165</f>
        <v>0</v>
      </c>
      <c r="L165" s="151">
        <f>IF(J165=0,0,K165/J165*100)</f>
        <v>0</v>
      </c>
    </row>
    <row r="166" spans="1:12" s="23" customFormat="1" ht="66" customHeight="1">
      <c r="A166" s="144" t="s">
        <v>175</v>
      </c>
      <c r="B166" s="137" t="s">
        <v>174</v>
      </c>
      <c r="C166" s="211">
        <v>4640000</v>
      </c>
      <c r="D166" s="211">
        <v>2319500</v>
      </c>
      <c r="E166" s="188">
        <f>IF(C166=0,0,D166/C166*100)</f>
        <v>49.989224137931032</v>
      </c>
      <c r="F166" s="166">
        <v>660059</v>
      </c>
      <c r="G166" s="166">
        <v>660059</v>
      </c>
      <c r="H166" s="166"/>
      <c r="I166" s="188">
        <f>IF(G166=0,0,H166/G166*100)</f>
        <v>0</v>
      </c>
      <c r="J166" s="189">
        <f t="shared" ref="J166:J172" si="35">C166+G166</f>
        <v>5300059</v>
      </c>
      <c r="K166" s="189">
        <f t="shared" ref="K166:K172" si="36">D166+H166</f>
        <v>2319500</v>
      </c>
      <c r="L166" s="151">
        <f t="shared" si="28"/>
        <v>43.763663762988294</v>
      </c>
    </row>
    <row r="167" spans="1:12" ht="43.9" customHeight="1">
      <c r="A167" s="190" t="s">
        <v>113</v>
      </c>
      <c r="B167" s="191" t="s">
        <v>473</v>
      </c>
      <c r="C167" s="211">
        <v>17763720</v>
      </c>
      <c r="D167" s="211">
        <v>2156359.5099999998</v>
      </c>
      <c r="E167" s="188">
        <f t="shared" si="29"/>
        <v>12.139121253881505</v>
      </c>
      <c r="F167" s="166">
        <v>0</v>
      </c>
      <c r="G167" s="166">
        <v>0</v>
      </c>
      <c r="H167" s="166">
        <v>0</v>
      </c>
      <c r="I167" s="188">
        <f t="shared" si="32"/>
        <v>0</v>
      </c>
      <c r="J167" s="189">
        <f t="shared" si="35"/>
        <v>17763720</v>
      </c>
      <c r="K167" s="189">
        <f t="shared" si="36"/>
        <v>2156359.5099999998</v>
      </c>
      <c r="L167" s="151">
        <f t="shared" ref="L167:L172" si="37">IF(J167=0,0,K167/J167*100)</f>
        <v>12.139121253881505</v>
      </c>
    </row>
    <row r="168" spans="1:12" ht="40.15" customHeight="1">
      <c r="A168" s="190" t="s">
        <v>296</v>
      </c>
      <c r="B168" s="191" t="s">
        <v>37</v>
      </c>
      <c r="C168" s="211">
        <v>2985000</v>
      </c>
      <c r="D168" s="211">
        <v>1089747.19</v>
      </c>
      <c r="E168" s="188">
        <f t="shared" si="29"/>
        <v>36.507443551088777</v>
      </c>
      <c r="F168" s="166">
        <v>0</v>
      </c>
      <c r="G168" s="166">
        <v>0</v>
      </c>
      <c r="H168" s="166">
        <v>0</v>
      </c>
      <c r="I168" s="188">
        <f t="shared" si="32"/>
        <v>0</v>
      </c>
      <c r="J168" s="189">
        <f t="shared" si="35"/>
        <v>2985000</v>
      </c>
      <c r="K168" s="189">
        <f t="shared" si="36"/>
        <v>1089747.19</v>
      </c>
      <c r="L168" s="151">
        <f t="shared" si="37"/>
        <v>36.507443551088777</v>
      </c>
    </row>
    <row r="169" spans="1:12" ht="40.15" customHeight="1">
      <c r="A169" s="190" t="s">
        <v>478</v>
      </c>
      <c r="B169" s="192" t="s">
        <v>371</v>
      </c>
      <c r="C169" s="211">
        <v>1000000</v>
      </c>
      <c r="D169" s="211">
        <v>195632.3</v>
      </c>
      <c r="E169" s="188">
        <f t="shared" si="29"/>
        <v>19.563229999999997</v>
      </c>
      <c r="F169" s="166">
        <v>0</v>
      </c>
      <c r="G169" s="166">
        <v>0</v>
      </c>
      <c r="H169" s="166">
        <v>0</v>
      </c>
      <c r="I169" s="188">
        <f t="shared" si="32"/>
        <v>0</v>
      </c>
      <c r="J169" s="189">
        <f t="shared" si="35"/>
        <v>1000000</v>
      </c>
      <c r="K169" s="189">
        <f t="shared" si="36"/>
        <v>195632.3</v>
      </c>
      <c r="L169" s="151">
        <f t="shared" si="37"/>
        <v>19.563229999999997</v>
      </c>
    </row>
    <row r="170" spans="1:12" ht="31.9" customHeight="1">
      <c r="A170" s="190" t="s">
        <v>114</v>
      </c>
      <c r="B170" s="191" t="s">
        <v>474</v>
      </c>
      <c r="C170" s="211">
        <v>600000</v>
      </c>
      <c r="D170" s="211">
        <v>105384</v>
      </c>
      <c r="E170" s="188">
        <f t="shared" si="29"/>
        <v>17.564</v>
      </c>
      <c r="F170" s="166">
        <v>0</v>
      </c>
      <c r="G170" s="166">
        <v>0</v>
      </c>
      <c r="H170" s="166">
        <v>0</v>
      </c>
      <c r="I170" s="188">
        <f t="shared" si="32"/>
        <v>0</v>
      </c>
      <c r="J170" s="189">
        <f t="shared" si="35"/>
        <v>600000</v>
      </c>
      <c r="K170" s="189">
        <f t="shared" si="36"/>
        <v>105384</v>
      </c>
      <c r="L170" s="151">
        <f t="shared" si="37"/>
        <v>17.564</v>
      </c>
    </row>
    <row r="171" spans="1:12" ht="67.900000000000006" customHeight="1">
      <c r="A171" s="190" t="s">
        <v>531</v>
      </c>
      <c r="B171" s="191" t="s">
        <v>255</v>
      </c>
      <c r="C171" s="211">
        <v>6313000</v>
      </c>
      <c r="D171" s="211">
        <v>3118704.6</v>
      </c>
      <c r="E171" s="188">
        <f t="shared" si="29"/>
        <v>49.401308411214956</v>
      </c>
      <c r="F171" s="166"/>
      <c r="G171" s="166"/>
      <c r="H171" s="166"/>
      <c r="I171" s="188">
        <f t="shared" si="32"/>
        <v>0</v>
      </c>
      <c r="J171" s="189">
        <f t="shared" si="35"/>
        <v>6313000</v>
      </c>
      <c r="K171" s="189">
        <f t="shared" si="36"/>
        <v>3118704.6</v>
      </c>
      <c r="L171" s="151">
        <f t="shared" si="37"/>
        <v>49.401308411214956</v>
      </c>
    </row>
    <row r="172" spans="1:12" ht="64.5" customHeight="1">
      <c r="A172" s="190" t="s">
        <v>547</v>
      </c>
      <c r="B172" s="132" t="s">
        <v>554</v>
      </c>
      <c r="C172" s="211">
        <v>2604900</v>
      </c>
      <c r="D172" s="211">
        <v>1775400</v>
      </c>
      <c r="E172" s="188">
        <f t="shared" si="29"/>
        <v>68.156167223309922</v>
      </c>
      <c r="F172" s="166"/>
      <c r="G172" s="166"/>
      <c r="H172" s="166"/>
      <c r="I172" s="188">
        <f>IF(G172=0,0,H172/G172*100)</f>
        <v>0</v>
      </c>
      <c r="J172" s="189">
        <f t="shared" si="35"/>
        <v>2604900</v>
      </c>
      <c r="K172" s="189">
        <f t="shared" si="36"/>
        <v>1775400</v>
      </c>
      <c r="L172" s="151">
        <f t="shared" si="37"/>
        <v>68.156167223309922</v>
      </c>
    </row>
    <row r="173" spans="1:12" s="23" customFormat="1" ht="57" customHeight="1">
      <c r="A173" s="185" t="s">
        <v>308</v>
      </c>
      <c r="B173" s="133" t="s">
        <v>385</v>
      </c>
      <c r="C173" s="76">
        <f>C174+C176+C175</f>
        <v>1281700</v>
      </c>
      <c r="D173" s="76">
        <f>D174+D176+D175</f>
        <v>951200</v>
      </c>
      <c r="E173" s="186">
        <f t="shared" si="29"/>
        <v>74.213934618085347</v>
      </c>
      <c r="F173" s="76">
        <f>F174+F176+F175</f>
        <v>9288700</v>
      </c>
      <c r="G173" s="76">
        <f>G174+G176+G175</f>
        <v>9288700</v>
      </c>
      <c r="H173" s="76">
        <f>H174+H176+H175</f>
        <v>36000</v>
      </c>
      <c r="I173" s="188">
        <f t="shared" si="32"/>
        <v>0.38756768977359585</v>
      </c>
      <c r="J173" s="76">
        <f>J174+J176+J175</f>
        <v>10570400</v>
      </c>
      <c r="K173" s="76">
        <f>K174+K176+K175</f>
        <v>987200</v>
      </c>
      <c r="L173" s="187">
        <f t="shared" ref="L173:L182" si="38">IF(J173=0,0,K173/J173*100)</f>
        <v>9.3392870657685609</v>
      </c>
    </row>
    <row r="174" spans="1:12" ht="45" customHeight="1">
      <c r="A174" s="190" t="s">
        <v>309</v>
      </c>
      <c r="B174" s="191" t="s">
        <v>475</v>
      </c>
      <c r="C174" s="77"/>
      <c r="D174" s="77"/>
      <c r="E174" s="188">
        <f t="shared" si="29"/>
        <v>0</v>
      </c>
      <c r="F174" s="166">
        <v>8288700</v>
      </c>
      <c r="G174" s="166">
        <v>8288700</v>
      </c>
      <c r="H174" s="166">
        <v>36000</v>
      </c>
      <c r="I174" s="188">
        <f t="shared" si="32"/>
        <v>0.4343262514025118</v>
      </c>
      <c r="J174" s="189">
        <f t="shared" ref="J174:K176" si="39">C174+G174</f>
        <v>8288700</v>
      </c>
      <c r="K174" s="189">
        <f t="shared" si="39"/>
        <v>36000</v>
      </c>
      <c r="L174" s="151">
        <f t="shared" si="38"/>
        <v>0.4343262514025118</v>
      </c>
    </row>
    <row r="175" spans="1:12" ht="78.75">
      <c r="A175" s="190" t="s">
        <v>660</v>
      </c>
      <c r="B175" s="191" t="s">
        <v>661</v>
      </c>
      <c r="C175" s="77"/>
      <c r="D175" s="77"/>
      <c r="E175" s="188"/>
      <c r="F175" s="166">
        <v>1000000</v>
      </c>
      <c r="G175" s="166">
        <v>1000000</v>
      </c>
      <c r="H175" s="166"/>
      <c r="I175" s="188">
        <f>IF(G175=0,0,H175/G175*100)</f>
        <v>0</v>
      </c>
      <c r="J175" s="189">
        <f>C175+G175</f>
        <v>1000000</v>
      </c>
      <c r="K175" s="189">
        <f>D175+H175</f>
        <v>0</v>
      </c>
      <c r="L175" s="151">
        <f>IF(J175=0,0,K175/J175*100)</f>
        <v>0</v>
      </c>
    </row>
    <row r="176" spans="1:12" ht="45" customHeight="1">
      <c r="A176" s="190" t="s">
        <v>548</v>
      </c>
      <c r="B176" s="132" t="s">
        <v>554</v>
      </c>
      <c r="C176" s="77">
        <v>1281700</v>
      </c>
      <c r="D176" s="77">
        <v>951200</v>
      </c>
      <c r="E176" s="188">
        <f t="shared" si="29"/>
        <v>74.213934618085347</v>
      </c>
      <c r="F176" s="166">
        <v>0</v>
      </c>
      <c r="G176" s="166">
        <v>0</v>
      </c>
      <c r="H176" s="166">
        <v>0</v>
      </c>
      <c r="I176" s="188">
        <f>IF(G176=0,0,H176/G176*100)</f>
        <v>0</v>
      </c>
      <c r="J176" s="189">
        <f t="shared" si="39"/>
        <v>1281700</v>
      </c>
      <c r="K176" s="189">
        <f t="shared" si="39"/>
        <v>951200</v>
      </c>
      <c r="L176" s="151">
        <f>IF(J176=0,0,K176/J176*100)</f>
        <v>74.213934618085347</v>
      </c>
    </row>
    <row r="177" spans="1:12" s="23" customFormat="1" ht="58.9" customHeight="1">
      <c r="A177" s="185" t="s">
        <v>310</v>
      </c>
      <c r="B177" s="133" t="s">
        <v>529</v>
      </c>
      <c r="C177" s="76">
        <f>SUM(C178:C181)</f>
        <v>133844400</v>
      </c>
      <c r="D177" s="76">
        <f>SUM(D178:D181)</f>
        <v>98930728.370000005</v>
      </c>
      <c r="E177" s="188">
        <f t="shared" si="29"/>
        <v>73.914731113143333</v>
      </c>
      <c r="F177" s="76">
        <f>SUM(F178:F181)</f>
        <v>11430000</v>
      </c>
      <c r="G177" s="76">
        <f>SUM(G178:G181)</f>
        <v>11505522</v>
      </c>
      <c r="H177" s="76">
        <f>SUM(H178:H181)</f>
        <v>75522</v>
      </c>
      <c r="I177" s="188">
        <f t="shared" si="32"/>
        <v>0.65639785835010356</v>
      </c>
      <c r="J177" s="76">
        <f>SUM(J178:J181)</f>
        <v>145349922</v>
      </c>
      <c r="K177" s="76">
        <f>SUM(K178:K181)</f>
        <v>99006250.370000005</v>
      </c>
      <c r="L177" s="187">
        <f t="shared" si="38"/>
        <v>68.115791881883496</v>
      </c>
    </row>
    <row r="178" spans="1:12" s="23" customFormat="1" ht="78.75">
      <c r="A178" s="190" t="s">
        <v>662</v>
      </c>
      <c r="B178" s="132" t="s">
        <v>657</v>
      </c>
      <c r="C178" s="211">
        <v>0</v>
      </c>
      <c r="D178" s="211">
        <v>0</v>
      </c>
      <c r="E178" s="188"/>
      <c r="F178" s="204">
        <v>11430000</v>
      </c>
      <c r="G178" s="204">
        <v>11430000</v>
      </c>
      <c r="H178" s="204"/>
      <c r="I178" s="188">
        <f>IF(G178=0,0,H178/G178*100)</f>
        <v>0</v>
      </c>
      <c r="J178" s="189">
        <f>C178+G178</f>
        <v>11430000</v>
      </c>
      <c r="K178" s="189">
        <f>D178+H178</f>
        <v>0</v>
      </c>
      <c r="L178" s="151">
        <f>IF(J178=0,0,K178/J178*100)</f>
        <v>0</v>
      </c>
    </row>
    <row r="179" spans="1:12" ht="43.15" customHeight="1">
      <c r="A179" s="190" t="s">
        <v>311</v>
      </c>
      <c r="B179" s="191" t="s">
        <v>0</v>
      </c>
      <c r="C179" s="211">
        <v>28981200</v>
      </c>
      <c r="D179" s="211">
        <v>8831868.3099999987</v>
      </c>
      <c r="E179" s="188">
        <f t="shared" si="29"/>
        <v>30.474474176362605</v>
      </c>
      <c r="F179" s="182"/>
      <c r="G179" s="182"/>
      <c r="H179" s="182"/>
      <c r="I179" s="188">
        <f t="shared" si="32"/>
        <v>0</v>
      </c>
      <c r="J179" s="189">
        <f t="shared" ref="J179:K181" si="40">C179+G179</f>
        <v>28981200</v>
      </c>
      <c r="K179" s="189">
        <f t="shared" si="40"/>
        <v>8831868.3099999987</v>
      </c>
      <c r="L179" s="151">
        <f t="shared" si="38"/>
        <v>30.474474176362605</v>
      </c>
    </row>
    <row r="180" spans="1:12" ht="27" customHeight="1">
      <c r="A180" s="190" t="s">
        <v>372</v>
      </c>
      <c r="B180" s="137" t="s">
        <v>46</v>
      </c>
      <c r="C180" s="211">
        <v>24216300</v>
      </c>
      <c r="D180" s="211">
        <v>9682460.0600000024</v>
      </c>
      <c r="E180" s="188">
        <f t="shared" si="29"/>
        <v>39.983234680772881</v>
      </c>
      <c r="F180" s="182"/>
      <c r="G180" s="182">
        <v>75522</v>
      </c>
      <c r="H180" s="182">
        <v>75522</v>
      </c>
      <c r="I180" s="188">
        <f t="shared" si="32"/>
        <v>100</v>
      </c>
      <c r="J180" s="189">
        <f t="shared" si="40"/>
        <v>24291822</v>
      </c>
      <c r="K180" s="189">
        <f t="shared" si="40"/>
        <v>9757982.0600000024</v>
      </c>
      <c r="L180" s="151">
        <f t="shared" si="38"/>
        <v>40.169823655055609</v>
      </c>
    </row>
    <row r="181" spans="1:12" ht="47.25">
      <c r="A181" s="190" t="s">
        <v>549</v>
      </c>
      <c r="B181" s="132" t="s">
        <v>554</v>
      </c>
      <c r="C181" s="211">
        <v>80646900</v>
      </c>
      <c r="D181" s="211">
        <v>80416400</v>
      </c>
      <c r="E181" s="188">
        <f t="shared" si="29"/>
        <v>99.714186162146348</v>
      </c>
      <c r="F181" s="182"/>
      <c r="G181" s="182"/>
      <c r="H181" s="182"/>
      <c r="I181" s="188">
        <f t="shared" si="32"/>
        <v>0</v>
      </c>
      <c r="J181" s="189">
        <f t="shared" si="40"/>
        <v>80646900</v>
      </c>
      <c r="K181" s="189">
        <f t="shared" si="40"/>
        <v>80416400</v>
      </c>
      <c r="L181" s="151">
        <f>IF(J181=0,0,K181/J181*100)</f>
        <v>99.714186162146348</v>
      </c>
    </row>
    <row r="182" spans="1:12" s="23" customFormat="1" ht="40.9" customHeight="1">
      <c r="A182" s="185" t="s">
        <v>312</v>
      </c>
      <c r="B182" s="133" t="s">
        <v>386</v>
      </c>
      <c r="C182" s="76">
        <f>SUM(C183:C186)</f>
        <v>83877700</v>
      </c>
      <c r="D182" s="76">
        <f>SUM(D183:D186)</f>
        <v>38223700</v>
      </c>
      <c r="E182" s="188">
        <f t="shared" si="29"/>
        <v>45.570753609123763</v>
      </c>
      <c r="F182" s="76">
        <f>SUM(F183:F186)</f>
        <v>200000</v>
      </c>
      <c r="G182" s="76">
        <f>SUM(G183:G186)</f>
        <v>200000</v>
      </c>
      <c r="H182" s="76">
        <f>SUM(H183:H186)</f>
        <v>0</v>
      </c>
      <c r="I182" s="188">
        <f t="shared" si="32"/>
        <v>0</v>
      </c>
      <c r="J182" s="76">
        <f>SUM(J183:J186)</f>
        <v>84077700</v>
      </c>
      <c r="K182" s="76">
        <f>SUM(K183:K186)</f>
        <v>38223700</v>
      </c>
      <c r="L182" s="187">
        <f t="shared" si="38"/>
        <v>45.462352086225003</v>
      </c>
    </row>
    <row r="183" spans="1:12" s="23" customFormat="1" ht="35.25" customHeight="1">
      <c r="A183" s="190" t="s">
        <v>521</v>
      </c>
      <c r="B183" s="162" t="s">
        <v>522</v>
      </c>
      <c r="C183" s="211">
        <v>10291200</v>
      </c>
      <c r="D183" s="211">
        <v>0</v>
      </c>
      <c r="E183" s="188">
        <f t="shared" si="29"/>
        <v>0</v>
      </c>
      <c r="F183" s="204">
        <v>0</v>
      </c>
      <c r="G183" s="204">
        <v>0</v>
      </c>
      <c r="H183" s="204">
        <v>0</v>
      </c>
      <c r="I183" s="188">
        <f t="shared" si="32"/>
        <v>0</v>
      </c>
      <c r="J183" s="189">
        <f t="shared" ref="J183:K186" si="41">C183+G183</f>
        <v>10291200</v>
      </c>
      <c r="K183" s="189">
        <f t="shared" si="41"/>
        <v>0</v>
      </c>
      <c r="L183" s="151">
        <f t="shared" ref="L183:L194" si="42">IF(J183=0,0,K183/J183*100)</f>
        <v>0</v>
      </c>
    </row>
    <row r="184" spans="1:12" ht="75.75" customHeight="1">
      <c r="A184" s="190" t="s">
        <v>313</v>
      </c>
      <c r="B184" s="191" t="s">
        <v>343</v>
      </c>
      <c r="C184" s="211">
        <v>67571500</v>
      </c>
      <c r="D184" s="211">
        <v>33788400</v>
      </c>
      <c r="E184" s="188">
        <f t="shared" si="29"/>
        <v>50.003921771752879</v>
      </c>
      <c r="F184" s="189">
        <v>0</v>
      </c>
      <c r="G184" s="189">
        <v>0</v>
      </c>
      <c r="H184" s="189">
        <v>0</v>
      </c>
      <c r="I184" s="188">
        <f t="shared" si="32"/>
        <v>0</v>
      </c>
      <c r="J184" s="189">
        <f t="shared" si="41"/>
        <v>67571500</v>
      </c>
      <c r="K184" s="189">
        <f t="shared" si="41"/>
        <v>33788400</v>
      </c>
      <c r="L184" s="151">
        <f t="shared" si="42"/>
        <v>50.003921771752879</v>
      </c>
    </row>
    <row r="185" spans="1:12" ht="29.45" customHeight="1">
      <c r="A185" s="190" t="s">
        <v>558</v>
      </c>
      <c r="B185" s="191" t="s">
        <v>88</v>
      </c>
      <c r="C185" s="211">
        <v>3200000</v>
      </c>
      <c r="D185" s="211">
        <v>2200000</v>
      </c>
      <c r="E185" s="188">
        <f t="shared" si="29"/>
        <v>68.75</v>
      </c>
      <c r="F185" s="77">
        <v>200000</v>
      </c>
      <c r="G185" s="77">
        <v>200000</v>
      </c>
      <c r="H185" s="189"/>
      <c r="I185" s="188">
        <f>IF(G185=0,0,H185/G185*100)</f>
        <v>0</v>
      </c>
      <c r="J185" s="189">
        <f t="shared" si="41"/>
        <v>3400000</v>
      </c>
      <c r="K185" s="189">
        <f t="shared" si="41"/>
        <v>2200000</v>
      </c>
      <c r="L185" s="151">
        <f>IF(J185=0,0,K185/J185*100)</f>
        <v>64.705882352941174</v>
      </c>
    </row>
    <row r="186" spans="1:12" ht="47.25">
      <c r="A186" s="190" t="s">
        <v>314</v>
      </c>
      <c r="B186" s="191" t="s">
        <v>554</v>
      </c>
      <c r="C186" s="211">
        <v>2815000</v>
      </c>
      <c r="D186" s="211">
        <v>2235300</v>
      </c>
      <c r="E186" s="188">
        <f t="shared" si="29"/>
        <v>79.406749555950256</v>
      </c>
      <c r="F186" s="77"/>
      <c r="G186" s="77"/>
      <c r="H186" s="189"/>
      <c r="I186" s="188">
        <f>IF(G186=0,0,H186/G186*100)</f>
        <v>0</v>
      </c>
      <c r="J186" s="189">
        <f t="shared" si="41"/>
        <v>2815000</v>
      </c>
      <c r="K186" s="189">
        <f t="shared" si="41"/>
        <v>2235300</v>
      </c>
      <c r="L186" s="151">
        <f>IF(J186=0,0,K186/J186*100)</f>
        <v>79.406749555950256</v>
      </c>
    </row>
    <row r="187" spans="1:12" ht="47.25">
      <c r="A187" s="185" t="s">
        <v>523</v>
      </c>
      <c r="B187" s="206" t="s">
        <v>530</v>
      </c>
      <c r="C187" s="207">
        <f>SUM(C188:C193)</f>
        <v>221585652</v>
      </c>
      <c r="D187" s="207">
        <f>SUM(D188:D193)</f>
        <v>150948705.94</v>
      </c>
      <c r="E187" s="188">
        <f t="shared" si="29"/>
        <v>68.122057803634334</v>
      </c>
      <c r="F187" s="207">
        <f>SUM(F188:F193)</f>
        <v>0</v>
      </c>
      <c r="G187" s="207">
        <f>SUM(G188:G193)</f>
        <v>0</v>
      </c>
      <c r="H187" s="207">
        <f>SUM(H188:H193)</f>
        <v>0</v>
      </c>
      <c r="I187" s="188"/>
      <c r="J187" s="207">
        <f>SUM(J188:J193)</f>
        <v>221585652</v>
      </c>
      <c r="K187" s="207">
        <f>SUM(K188:K193)</f>
        <v>150948705.94</v>
      </c>
      <c r="L187" s="151">
        <f t="shared" si="42"/>
        <v>68.122057803634334</v>
      </c>
    </row>
    <row r="188" spans="1:12" ht="31.5">
      <c r="A188" s="205" t="s">
        <v>524</v>
      </c>
      <c r="B188" s="162" t="s">
        <v>527</v>
      </c>
      <c r="C188" s="211">
        <v>55850000</v>
      </c>
      <c r="D188" s="211">
        <v>29979825.5</v>
      </c>
      <c r="E188" s="188">
        <f t="shared" si="29"/>
        <v>53.679186213070729</v>
      </c>
      <c r="F188" s="77">
        <v>0</v>
      </c>
      <c r="G188" s="189">
        <v>0</v>
      </c>
      <c r="H188" s="189">
        <v>0</v>
      </c>
      <c r="I188" s="188">
        <f t="shared" ref="I188:I193" si="43">IF(G188=0,0,H188/G188*100)</f>
        <v>0</v>
      </c>
      <c r="J188" s="189">
        <f t="shared" ref="J188:K190" si="44">C188+G188</f>
        <v>55850000</v>
      </c>
      <c r="K188" s="189">
        <f t="shared" si="44"/>
        <v>29979825.5</v>
      </c>
      <c r="L188" s="151">
        <f t="shared" si="42"/>
        <v>53.679186213070729</v>
      </c>
    </row>
    <row r="189" spans="1:12" ht="78.75">
      <c r="A189" s="205" t="s">
        <v>525</v>
      </c>
      <c r="B189" s="162" t="s">
        <v>528</v>
      </c>
      <c r="C189" s="211">
        <v>45292500</v>
      </c>
      <c r="D189" s="211">
        <v>15847332.92</v>
      </c>
      <c r="E189" s="188">
        <f t="shared" si="29"/>
        <v>34.988867737484128</v>
      </c>
      <c r="F189" s="77">
        <v>0</v>
      </c>
      <c r="G189" s="189">
        <v>0</v>
      </c>
      <c r="H189" s="189">
        <v>0</v>
      </c>
      <c r="I189" s="188">
        <f t="shared" si="43"/>
        <v>0</v>
      </c>
      <c r="J189" s="189">
        <f t="shared" si="44"/>
        <v>45292500</v>
      </c>
      <c r="K189" s="189">
        <f t="shared" si="44"/>
        <v>15847332.92</v>
      </c>
      <c r="L189" s="151">
        <f t="shared" si="42"/>
        <v>34.988867737484128</v>
      </c>
    </row>
    <row r="190" spans="1:12" ht="63">
      <c r="A190" s="205" t="s">
        <v>526</v>
      </c>
      <c r="B190" s="162" t="s">
        <v>517</v>
      </c>
      <c r="C190" s="211">
        <v>22084500</v>
      </c>
      <c r="D190" s="211">
        <v>8561316.4499999993</v>
      </c>
      <c r="E190" s="188">
        <f t="shared" si="29"/>
        <v>38.766177409495342</v>
      </c>
      <c r="F190" s="77"/>
      <c r="G190" s="189"/>
      <c r="H190" s="189"/>
      <c r="I190" s="188">
        <f t="shared" si="43"/>
        <v>0</v>
      </c>
      <c r="J190" s="189">
        <f t="shared" si="44"/>
        <v>22084500</v>
      </c>
      <c r="K190" s="189">
        <f t="shared" si="44"/>
        <v>8561316.4499999993</v>
      </c>
      <c r="L190" s="151">
        <f t="shared" si="42"/>
        <v>38.766177409495342</v>
      </c>
    </row>
    <row r="191" spans="1:12" ht="110.25">
      <c r="A191" s="217">
        <v>5119241</v>
      </c>
      <c r="B191" s="162" t="s">
        <v>711</v>
      </c>
      <c r="C191" s="211">
        <v>96627265</v>
      </c>
      <c r="D191" s="211">
        <v>95000096.069999993</v>
      </c>
      <c r="E191" s="188">
        <f t="shared" si="29"/>
        <v>98.316035406776749</v>
      </c>
      <c r="F191" s="77"/>
      <c r="G191" s="189"/>
      <c r="H191" s="189"/>
      <c r="I191" s="188">
        <f t="shared" si="43"/>
        <v>0</v>
      </c>
      <c r="J191" s="189">
        <f t="shared" ref="J191:K193" si="45">C191+G191</f>
        <v>96627265</v>
      </c>
      <c r="K191" s="189">
        <f t="shared" si="45"/>
        <v>95000096.069999993</v>
      </c>
      <c r="L191" s="151">
        <f>IF(J191=0,0,K191/J191*100)</f>
        <v>98.316035406776749</v>
      </c>
    </row>
    <row r="192" spans="1:12" ht="110.25">
      <c r="A192" s="217">
        <v>5119245</v>
      </c>
      <c r="B192" s="162" t="s">
        <v>552</v>
      </c>
      <c r="C192" s="211">
        <v>91187</v>
      </c>
      <c r="D192" s="211">
        <v>61235</v>
      </c>
      <c r="E192" s="188">
        <f t="shared" si="29"/>
        <v>67.15321262899316</v>
      </c>
      <c r="F192" s="77"/>
      <c r="G192" s="189"/>
      <c r="H192" s="189"/>
      <c r="I192" s="188">
        <f t="shared" si="43"/>
        <v>0</v>
      </c>
      <c r="J192" s="189">
        <f t="shared" si="45"/>
        <v>91187</v>
      </c>
      <c r="K192" s="189">
        <f t="shared" si="45"/>
        <v>61235</v>
      </c>
      <c r="L192" s="151">
        <f>IF(J192=0,0,K192/J192*100)</f>
        <v>67.15321262899316</v>
      </c>
    </row>
    <row r="193" spans="1:12" ht="47.25">
      <c r="A193" s="217" t="s">
        <v>550</v>
      </c>
      <c r="B193" s="162" t="s">
        <v>554</v>
      </c>
      <c r="C193" s="211">
        <v>1640200</v>
      </c>
      <c r="D193" s="211">
        <v>1498900</v>
      </c>
      <c r="E193" s="188">
        <f>IF(C193=0,0,D193/C193*100)</f>
        <v>91.385196927204007</v>
      </c>
      <c r="F193" s="77"/>
      <c r="G193" s="189"/>
      <c r="H193" s="189"/>
      <c r="I193" s="188">
        <f t="shared" si="43"/>
        <v>0</v>
      </c>
      <c r="J193" s="189">
        <f t="shared" si="45"/>
        <v>1640200</v>
      </c>
      <c r="K193" s="189">
        <f t="shared" si="45"/>
        <v>1498900</v>
      </c>
      <c r="L193" s="151">
        <f>IF(J193=0,0,K193/J193*100)</f>
        <v>91.385196927204007</v>
      </c>
    </row>
    <row r="194" spans="1:12" s="23" customFormat="1" ht="30.6" customHeight="1">
      <c r="A194" s="208"/>
      <c r="B194" s="209" t="s">
        <v>358</v>
      </c>
      <c r="C194" s="76">
        <f>C10+C26+C33+C75+C89+C108+C112+C124+C130+C133+C145+C150+C155+C158+C161+C164+C173+C177+C182+C187</f>
        <v>3016513536.1999998</v>
      </c>
      <c r="D194" s="76">
        <f>D10+D26+D33+D75+D89+D108+D112+D124+D130+D133+D145+D150+D155+D158+D161+D164+D173+D177+D182+D187</f>
        <v>1459714037.4799995</v>
      </c>
      <c r="E194" s="186">
        <f>IF(C194=0,0,D194/C194*100)</f>
        <v>48.39076702168056</v>
      </c>
      <c r="F194" s="76">
        <f>F10+F26+F33+F75+F89+F108+F112+F124+F130+F133+F145+F150+F155+F158+F161+F164+F173+F177+F182+F187</f>
        <v>768586258.66999996</v>
      </c>
      <c r="G194" s="76">
        <f>G10+G26+G33+G75+G89+G108+G112+G124+G130+G133+G145+G150+G155+G158+G161+G164+G173+G177+G182+G187</f>
        <v>837209721.63</v>
      </c>
      <c r="H194" s="76">
        <f>H10+H26+H33+H75+H89+H108+H112+H124+H130+H133+H145+H150+H155+H158+H161+H164+H173+H177+H182+H187</f>
        <v>236006188.87</v>
      </c>
      <c r="I194" s="186">
        <f t="shared" si="32"/>
        <v>28.189613996658963</v>
      </c>
      <c r="J194" s="76">
        <f>J10+J26+J33+J75+J89+J108+J112+J124+J130+J133+J145+J150+J155+J158+J161+J164+J173+J177+J182+J187</f>
        <v>3853723257.8299999</v>
      </c>
      <c r="K194" s="76">
        <f>K10+K26+K33+K75+K89+K108+K112+K124+K130+K133+K145+K150+K155+K158+K161+K164+K173+K177+K182+K187</f>
        <v>1695720226.3499999</v>
      </c>
      <c r="L194" s="187">
        <f t="shared" si="42"/>
        <v>44.002127628252325</v>
      </c>
    </row>
    <row r="195" spans="1:12">
      <c r="J195" s="220"/>
      <c r="K195" s="220"/>
    </row>
    <row r="196" spans="1:12">
      <c r="J196" s="220"/>
      <c r="K196" s="220"/>
    </row>
    <row r="197" spans="1:12">
      <c r="B197" s="176"/>
      <c r="C197" s="177"/>
      <c r="D197" s="177"/>
      <c r="E197" s="177"/>
      <c r="F197" s="178"/>
      <c r="G197" s="178"/>
      <c r="H197" s="177"/>
      <c r="I197" s="177"/>
      <c r="J197" s="178"/>
      <c r="K197" s="178"/>
    </row>
    <row r="198" spans="1:12" ht="18.75">
      <c r="B198" s="172"/>
      <c r="C198" s="177"/>
      <c r="D198" s="179"/>
      <c r="E198" s="179"/>
      <c r="F198" s="178"/>
      <c r="G198" s="178"/>
      <c r="H198" s="178"/>
      <c r="I198" s="177"/>
      <c r="J198" s="314"/>
      <c r="K198" s="314"/>
    </row>
    <row r="199" spans="1:12">
      <c r="G199" s="257"/>
    </row>
  </sheetData>
  <customSheetViews>
    <customSheetView guid="{85DC9BB0-28A9-4114-8FF0-A0FEF2049BAC}" zeroValues="0">
      <pane xSplit="2" ySplit="6" topLeftCell="C193" activePane="bottomRight" state="frozen"/>
      <selection pane="bottomRight" activeCell="H199" sqref="H199"/>
      <pageMargins left="0.19685039370078741" right="0.23622047244094491" top="0.78740157480314965" bottom="0.43307086614173229" header="0" footer="0"/>
      <pageSetup paperSize="9" scale="67" orientation="landscape" r:id="rId1"/>
      <headerFooter alignWithMargins="0">
        <oddFooter>&amp;R&amp;P</oddFooter>
      </headerFooter>
    </customSheetView>
  </customSheetViews>
  <mergeCells count="18">
    <mergeCell ref="E8:E9"/>
    <mergeCell ref="J8:J9"/>
    <mergeCell ref="K8:K9"/>
    <mergeCell ref="L8:L9"/>
    <mergeCell ref="F8:F9"/>
    <mergeCell ref="G8:G9"/>
    <mergeCell ref="H8:H9"/>
    <mergeCell ref="I8:I9"/>
    <mergeCell ref="J198:K198"/>
    <mergeCell ref="A4:L4"/>
    <mergeCell ref="A5:L5"/>
    <mergeCell ref="A7:A9"/>
    <mergeCell ref="B7:B9"/>
    <mergeCell ref="C7:E7"/>
    <mergeCell ref="F7:I7"/>
    <mergeCell ref="J7:L7"/>
    <mergeCell ref="C8:C9"/>
    <mergeCell ref="D8:D9"/>
  </mergeCells>
  <phoneticPr fontId="0" type="noConversion"/>
  <conditionalFormatting sqref="B143 B53:B55 B187:B193">
    <cfRule type="expression" dxfId="97" priority="406" stopIfTrue="1">
      <formula>XDQ53=1</formula>
    </cfRule>
  </conditionalFormatting>
  <conditionalFormatting sqref="B102">
    <cfRule type="expression" dxfId="96" priority="396" stopIfTrue="1">
      <formula>XDQ102=1</formula>
    </cfRule>
  </conditionalFormatting>
  <conditionalFormatting sqref="D187 F179:F181 F63:F64 F66:F67 F187 C125:C129 F53 F88 C88 C111 C143:C144 C184:C193 C73:C74">
    <cfRule type="expression" dxfId="95" priority="359" stopIfTrue="1">
      <formula>XDQ53=1</formula>
    </cfRule>
  </conditionalFormatting>
  <conditionalFormatting sqref="H179:H181 H63:H64 H66:H67 D125:D129 H53 D53 H88 D88 D111 D143:D144 D172 D184:D186 D188:D193 D73:D74">
    <cfRule type="expression" dxfId="94" priority="358" stopIfTrue="1">
      <formula>XDP53=1</formula>
    </cfRule>
  </conditionalFormatting>
  <conditionalFormatting sqref="F27:F32 F77 F90:F91 F114 F131:F132 F146:F149 F54:F62 F65 F81 F95:F102 F104:F107 F116:F117 F123 F12:F16 F125:F129 F18:F25 F37:F39 F42:F52 F68:F74 F83:F86 F139:F144 F166:F172 F174:F176 F134:F137">
    <cfRule type="expression" dxfId="93" priority="355" stopIfTrue="1">
      <formula>XDQ12=1</formula>
    </cfRule>
  </conditionalFormatting>
  <conditionalFormatting sqref="G27:G32 G77 G90:G91 G114 G131:G132 G146:G149 G54:G62 G65 G81 G95:G102 G104:G107 G116:G117 G123 G12:G16 G125:G129 G18:G25 G37:G39 G42:G52 G68:G74 G83:G86 G139:G144 G166:G172 G174:G176 G134:G137">
    <cfRule type="expression" dxfId="92" priority="356" stopIfTrue="1">
      <formula>XDQ12=1</formula>
    </cfRule>
  </conditionalFormatting>
  <conditionalFormatting sqref="H27:H32 H77 H90:H91 H114 H131:H132 H146:H149 H54:H62 H65 H81 H95:H102 H104:H107 H116:H117 H123 H12:H16 H125:H129 H18:H25 H37:H39 H42:H52 H68:H74 H83:H86 H139:H144 H166:H172 H174:H176 H134:H137">
    <cfRule type="expression" dxfId="91" priority="357" stopIfTrue="1">
      <formula>XDQ12=1</formula>
    </cfRule>
  </conditionalFormatting>
  <conditionalFormatting sqref="G179:G181 G63:G64 G66:G67 C53 G53 C172">
    <cfRule type="expression" dxfId="90" priority="353" stopIfTrue="1">
      <formula>XDP53=1</formula>
    </cfRule>
  </conditionalFormatting>
  <conditionalFormatting sqref="F109">
    <cfRule type="expression" dxfId="89" priority="315" stopIfTrue="1">
      <formula>XDQ109=1</formula>
    </cfRule>
  </conditionalFormatting>
  <conditionalFormatting sqref="G109">
    <cfRule type="expression" dxfId="88" priority="316" stopIfTrue="1">
      <formula>XDQ109=1</formula>
    </cfRule>
  </conditionalFormatting>
  <conditionalFormatting sqref="H109">
    <cfRule type="expression" dxfId="87" priority="317" stopIfTrue="1">
      <formula>XDQ109=1</formula>
    </cfRule>
  </conditionalFormatting>
  <conditionalFormatting sqref="C87">
    <cfRule type="expression" dxfId="86" priority="218" stopIfTrue="1">
      <formula>XDP87=1</formula>
    </cfRule>
  </conditionalFormatting>
  <conditionalFormatting sqref="D87">
    <cfRule type="expression" dxfId="85" priority="219" stopIfTrue="1">
      <formula>XDP87=1</formula>
    </cfRule>
  </conditionalFormatting>
  <conditionalFormatting sqref="B95:B96">
    <cfRule type="expression" dxfId="84" priority="217" stopIfTrue="1">
      <formula>XDQ95=1</formula>
    </cfRule>
  </conditionalFormatting>
  <conditionalFormatting sqref="G187:H187 G88">
    <cfRule type="expression" dxfId="83" priority="210" stopIfTrue="1">
      <formula>A88=1</formula>
    </cfRule>
  </conditionalFormatting>
  <conditionalFormatting sqref="B152:B153">
    <cfRule type="expression" dxfId="82" priority="205" stopIfTrue="1">
      <formula>XDQ152=1</formula>
    </cfRule>
  </conditionalFormatting>
  <conditionalFormatting sqref="B183">
    <cfRule type="expression" dxfId="81" priority="197" stopIfTrue="1">
      <formula>XDQ183=1</formula>
    </cfRule>
  </conditionalFormatting>
  <conditionalFormatting sqref="A188:A193">
    <cfRule type="expression" dxfId="80" priority="196" stopIfTrue="1">
      <formula>XDR188=1</formula>
    </cfRule>
  </conditionalFormatting>
  <conditionalFormatting sqref="C32">
    <cfRule type="expression" dxfId="79" priority="186" stopIfTrue="1">
      <formula>XDQ32=1</formula>
    </cfRule>
  </conditionalFormatting>
  <conditionalFormatting sqref="D32">
    <cfRule type="expression" dxfId="78" priority="185" stopIfTrue="1">
      <formula>XDP32=1</formula>
    </cfRule>
  </conditionalFormatting>
  <conditionalFormatting sqref="D107">
    <cfRule type="expression" dxfId="77" priority="131" stopIfTrue="1">
      <formula>XDP107=1</formula>
    </cfRule>
  </conditionalFormatting>
  <conditionalFormatting sqref="C107">
    <cfRule type="expression" dxfId="76" priority="129" stopIfTrue="1">
      <formula>XDQ107=1</formula>
    </cfRule>
  </conditionalFormatting>
  <conditionalFormatting sqref="C109:C110">
    <cfRule type="expression" dxfId="75" priority="121" stopIfTrue="1">
      <formula>XDP109=1</formula>
    </cfRule>
  </conditionalFormatting>
  <conditionalFormatting sqref="D109:D110">
    <cfRule type="expression" dxfId="74" priority="122" stopIfTrue="1">
      <formula>XDP109=1</formula>
    </cfRule>
  </conditionalFormatting>
  <conditionalFormatting sqref="C123">
    <cfRule type="expression" dxfId="73" priority="118" stopIfTrue="1">
      <formula>XDQ123=1</formula>
    </cfRule>
  </conditionalFormatting>
  <conditionalFormatting sqref="D123">
    <cfRule type="expression" dxfId="72" priority="117" stopIfTrue="1">
      <formula>XDP123=1</formula>
    </cfRule>
  </conditionalFormatting>
  <conditionalFormatting sqref="C131:C132">
    <cfRule type="expression" dxfId="71" priority="100" stopIfTrue="1">
      <formula>XDQ131=1</formula>
    </cfRule>
  </conditionalFormatting>
  <conditionalFormatting sqref="D131:D132">
    <cfRule type="expression" dxfId="70" priority="99" stopIfTrue="1">
      <formula>XDP131=1</formula>
    </cfRule>
  </conditionalFormatting>
  <conditionalFormatting sqref="C166:C171">
    <cfRule type="expression" dxfId="69" priority="92" stopIfTrue="1">
      <formula>XDQ166=1</formula>
    </cfRule>
  </conditionalFormatting>
  <conditionalFormatting sqref="D166:D171">
    <cfRule type="expression" dxfId="68" priority="90" stopIfTrue="1">
      <formula>XDP166=1</formula>
    </cfRule>
  </conditionalFormatting>
  <conditionalFormatting sqref="C179:C181">
    <cfRule type="expression" dxfId="67" priority="89" stopIfTrue="1">
      <formula>XDQ179=1</formula>
    </cfRule>
  </conditionalFormatting>
  <conditionalFormatting sqref="D179:D181">
    <cfRule type="expression" dxfId="66" priority="88" stopIfTrue="1">
      <formula>XDP179=1</formula>
    </cfRule>
  </conditionalFormatting>
  <conditionalFormatting sqref="J187:K187">
    <cfRule type="expression" dxfId="65" priority="82" stopIfTrue="1">
      <formula>D187=1</formula>
    </cfRule>
  </conditionalFormatting>
  <conditionalFormatting sqref="C12:C16 C34:C52 C54:C72 C139:C142 C76:C86 G78 C134:C137">
    <cfRule type="expression" dxfId="64" priority="80" stopIfTrue="1">
      <formula>XEZ12=1</formula>
    </cfRule>
  </conditionalFormatting>
  <conditionalFormatting sqref="D12:D16 D34:D52 D54:D72 D139:D142 D76:D86 H78 D134:D137">
    <cfRule type="expression" dxfId="63" priority="81" stopIfTrue="1">
      <formula>XEZ12=1</formula>
    </cfRule>
  </conditionalFormatting>
  <conditionalFormatting sqref="C18:C24">
    <cfRule type="expression" dxfId="62" priority="78" stopIfTrue="1">
      <formula>XEZ18=1</formula>
    </cfRule>
  </conditionalFormatting>
  <conditionalFormatting sqref="D18:D24">
    <cfRule type="expression" dxfId="61" priority="79" stopIfTrue="1">
      <formula>XEZ18=1</formula>
    </cfRule>
  </conditionalFormatting>
  <conditionalFormatting sqref="C27:C31">
    <cfRule type="expression" dxfId="60" priority="76" stopIfTrue="1">
      <formula>XEZ27=1</formula>
    </cfRule>
  </conditionalFormatting>
  <conditionalFormatting sqref="D27:D31">
    <cfRule type="expression" dxfId="59" priority="77" stopIfTrue="1">
      <formula>XEZ27=1</formula>
    </cfRule>
  </conditionalFormatting>
  <conditionalFormatting sqref="C90:C106">
    <cfRule type="expression" dxfId="58" priority="56" stopIfTrue="1">
      <formula>XEZ90=1</formula>
    </cfRule>
  </conditionalFormatting>
  <conditionalFormatting sqref="D90:D106">
    <cfRule type="expression" dxfId="57" priority="57" stopIfTrue="1">
      <formula>XEZ90=1</formula>
    </cfRule>
  </conditionalFormatting>
  <conditionalFormatting sqref="C113:C122">
    <cfRule type="expression" dxfId="56" priority="54" stopIfTrue="1">
      <formula>XEZ113=1</formula>
    </cfRule>
  </conditionalFormatting>
  <conditionalFormatting sqref="D113:D122">
    <cfRule type="expression" dxfId="55" priority="55" stopIfTrue="1">
      <formula>XEZ113=1</formula>
    </cfRule>
  </conditionalFormatting>
  <conditionalFormatting sqref="C146:C149">
    <cfRule type="expression" dxfId="54" priority="50" stopIfTrue="1">
      <formula>XEZ146=1</formula>
    </cfRule>
  </conditionalFormatting>
  <conditionalFormatting sqref="D146:D149">
    <cfRule type="expression" dxfId="53" priority="51" stopIfTrue="1">
      <formula>XEZ146=1</formula>
    </cfRule>
  </conditionalFormatting>
  <conditionalFormatting sqref="C151:C154">
    <cfRule type="expression" dxfId="52" priority="48" stopIfTrue="1">
      <formula>XEZ151=1</formula>
    </cfRule>
  </conditionalFormatting>
  <conditionalFormatting sqref="D151:D154">
    <cfRule type="expression" dxfId="51" priority="49" stopIfTrue="1">
      <formula>XEZ151=1</formula>
    </cfRule>
  </conditionalFormatting>
  <conditionalFormatting sqref="F34:F36 F78">
    <cfRule type="expression" dxfId="50" priority="45" stopIfTrue="1">
      <formula>XFD34=1</formula>
    </cfRule>
  </conditionalFormatting>
  <conditionalFormatting sqref="G34:G36">
    <cfRule type="expression" dxfId="49" priority="46" stopIfTrue="1">
      <formula>XFD34=1</formula>
    </cfRule>
  </conditionalFormatting>
  <conditionalFormatting sqref="H34:H36">
    <cfRule type="expression" dxfId="48" priority="47" stopIfTrue="1">
      <formula>XFD34=1</formula>
    </cfRule>
  </conditionalFormatting>
  <conditionalFormatting sqref="F40:F41">
    <cfRule type="expression" dxfId="47" priority="42" stopIfTrue="1">
      <formula>XFD40=1</formula>
    </cfRule>
  </conditionalFormatting>
  <conditionalFormatting sqref="G40:G41">
    <cfRule type="expression" dxfId="46" priority="43" stopIfTrue="1">
      <formula>XFD40=1</formula>
    </cfRule>
  </conditionalFormatting>
  <conditionalFormatting sqref="H40:H41">
    <cfRule type="expression" dxfId="45" priority="44" stopIfTrue="1">
      <formula>XFD40=1</formula>
    </cfRule>
  </conditionalFormatting>
  <conditionalFormatting sqref="F76">
    <cfRule type="expression" dxfId="44" priority="39" stopIfTrue="1">
      <formula>XFD76=1</formula>
    </cfRule>
  </conditionalFormatting>
  <conditionalFormatting sqref="G76">
    <cfRule type="expression" dxfId="43" priority="40" stopIfTrue="1">
      <formula>XFD76=1</formula>
    </cfRule>
  </conditionalFormatting>
  <conditionalFormatting sqref="H76">
    <cfRule type="expression" dxfId="42" priority="41" stopIfTrue="1">
      <formula>XFD76=1</formula>
    </cfRule>
  </conditionalFormatting>
  <conditionalFormatting sqref="F79:F80">
    <cfRule type="expression" dxfId="41" priority="33" stopIfTrue="1">
      <formula>XFD79=1</formula>
    </cfRule>
  </conditionalFormatting>
  <conditionalFormatting sqref="G79:G80">
    <cfRule type="expression" dxfId="40" priority="34" stopIfTrue="1">
      <formula>XFD79=1</formula>
    </cfRule>
  </conditionalFormatting>
  <conditionalFormatting sqref="H79:H80">
    <cfRule type="expression" dxfId="39" priority="35" stopIfTrue="1">
      <formula>XFD79=1</formula>
    </cfRule>
  </conditionalFormatting>
  <conditionalFormatting sqref="F82">
    <cfRule type="expression" dxfId="38" priority="30" stopIfTrue="1">
      <formula>XFD82=1</formula>
    </cfRule>
  </conditionalFormatting>
  <conditionalFormatting sqref="G82">
    <cfRule type="expression" dxfId="37" priority="31" stopIfTrue="1">
      <formula>XFD82=1</formula>
    </cfRule>
  </conditionalFormatting>
  <conditionalFormatting sqref="H82">
    <cfRule type="expression" dxfId="36" priority="32" stopIfTrue="1">
      <formula>XFD82=1</formula>
    </cfRule>
  </conditionalFormatting>
  <conditionalFormatting sqref="F87">
    <cfRule type="expression" dxfId="35" priority="27" stopIfTrue="1">
      <formula>XFD87=1</formula>
    </cfRule>
  </conditionalFormatting>
  <conditionalFormatting sqref="G87">
    <cfRule type="expression" dxfId="34" priority="28" stopIfTrue="1">
      <formula>XFD87=1</formula>
    </cfRule>
  </conditionalFormatting>
  <conditionalFormatting sqref="H87">
    <cfRule type="expression" dxfId="33" priority="29" stopIfTrue="1">
      <formula>XFD87=1</formula>
    </cfRule>
  </conditionalFormatting>
  <conditionalFormatting sqref="F92:F94">
    <cfRule type="expression" dxfId="32" priority="24" stopIfTrue="1">
      <formula>XFD92=1</formula>
    </cfRule>
  </conditionalFormatting>
  <conditionalFormatting sqref="G92:G94">
    <cfRule type="expression" dxfId="31" priority="25" stopIfTrue="1">
      <formula>XFD92=1</formula>
    </cfRule>
  </conditionalFormatting>
  <conditionalFormatting sqref="H92:H94">
    <cfRule type="expression" dxfId="30" priority="26" stopIfTrue="1">
      <formula>XFD92=1</formula>
    </cfRule>
  </conditionalFormatting>
  <conditionalFormatting sqref="F103">
    <cfRule type="expression" dxfId="29" priority="21" stopIfTrue="1">
      <formula>XFD103=1</formula>
    </cfRule>
  </conditionalFormatting>
  <conditionalFormatting sqref="G103">
    <cfRule type="expression" dxfId="28" priority="22" stopIfTrue="1">
      <formula>XFD103=1</formula>
    </cfRule>
  </conditionalFormatting>
  <conditionalFormatting sqref="H103">
    <cfRule type="expression" dxfId="27" priority="23" stopIfTrue="1">
      <formula>XFD103=1</formula>
    </cfRule>
  </conditionalFormatting>
  <conditionalFormatting sqref="F113">
    <cfRule type="expression" dxfId="26" priority="18" stopIfTrue="1">
      <formula>XFD113=1</formula>
    </cfRule>
  </conditionalFormatting>
  <conditionalFormatting sqref="G113">
    <cfRule type="expression" dxfId="25" priority="19" stopIfTrue="1">
      <formula>XFD113=1</formula>
    </cfRule>
  </conditionalFormatting>
  <conditionalFormatting sqref="H113">
    <cfRule type="expression" dxfId="24" priority="20" stopIfTrue="1">
      <formula>XFD113=1</formula>
    </cfRule>
  </conditionalFormatting>
  <conditionalFormatting sqref="F115">
    <cfRule type="expression" dxfId="23" priority="15" stopIfTrue="1">
      <formula>XFD115=1</formula>
    </cfRule>
  </conditionalFormatting>
  <conditionalFormatting sqref="G115">
    <cfRule type="expression" dxfId="22" priority="16" stopIfTrue="1">
      <formula>XFD115=1</formula>
    </cfRule>
  </conditionalFormatting>
  <conditionalFormatting sqref="H115">
    <cfRule type="expression" dxfId="21" priority="17" stopIfTrue="1">
      <formula>XFD115=1</formula>
    </cfRule>
  </conditionalFormatting>
  <conditionalFormatting sqref="F118:F122">
    <cfRule type="expression" dxfId="20" priority="12" stopIfTrue="1">
      <formula>XFD118=1</formula>
    </cfRule>
  </conditionalFormatting>
  <conditionalFormatting sqref="G118:G122">
    <cfRule type="expression" dxfId="19" priority="13" stopIfTrue="1">
      <formula>XFD118=1</formula>
    </cfRule>
  </conditionalFormatting>
  <conditionalFormatting sqref="H118:H122">
    <cfRule type="expression" dxfId="18" priority="14" stopIfTrue="1">
      <formula>XFD118=1</formula>
    </cfRule>
  </conditionalFormatting>
  <conditionalFormatting sqref="D156:D157">
    <cfRule type="expression" dxfId="17" priority="11" stopIfTrue="1">
      <formula>XEZ156=1</formula>
    </cfRule>
  </conditionalFormatting>
  <pageMargins left="0.19685039370078741" right="0.23622047244094491" top="0.78740157480314965" bottom="0.43307086614173229" header="0" footer="0"/>
  <pageSetup paperSize="9" scale="65" orientation="landscape" r:id="rId2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4F59F-B1DD-41D1-9F58-653CE9642D01}">
  <sheetPr codeName="Лист3">
    <pageSetUpPr fitToPage="1"/>
  </sheetPr>
  <dimension ref="A1:L19"/>
  <sheetViews>
    <sheetView showZeros="0" workbookViewId="0">
      <pane xSplit="2" ySplit="9" topLeftCell="C10" activePane="bottomRight" state="frozen"/>
      <selection activeCell="F9" sqref="F9"/>
      <selection pane="topRight" activeCell="F9" sqref="F9"/>
      <selection pane="bottomLeft" activeCell="F9" sqref="F9"/>
      <selection pane="bottomRight" activeCell="C10" sqref="C10"/>
    </sheetView>
  </sheetViews>
  <sheetFormatPr defaultColWidth="11.140625" defaultRowHeight="12.75"/>
  <cols>
    <col min="1" max="1" width="8.85546875" style="31" customWidth="1"/>
    <col min="2" max="2" width="36.140625" style="36" customWidth="1"/>
    <col min="3" max="3" width="14.85546875" style="31" customWidth="1"/>
    <col min="4" max="4" width="13.85546875" style="31" customWidth="1"/>
    <col min="5" max="5" width="11.140625" style="31" customWidth="1"/>
    <col min="6" max="6" width="15.42578125" style="31" customWidth="1"/>
    <col min="7" max="7" width="15" style="31" customWidth="1"/>
    <col min="8" max="8" width="11.140625" style="31" customWidth="1"/>
    <col min="9" max="9" width="15.140625" style="31" customWidth="1"/>
    <col min="10" max="10" width="16.42578125" style="31" customWidth="1"/>
    <col min="11" max="11" width="11.140625" style="31"/>
    <col min="12" max="12" width="14.140625" style="31" bestFit="1" customWidth="1"/>
    <col min="13" max="16384" width="11.140625" style="31"/>
  </cols>
  <sheetData>
    <row r="1" spans="1:12" ht="15.75">
      <c r="J1" s="175"/>
    </row>
    <row r="2" spans="1:12" ht="15.75">
      <c r="J2" s="175"/>
    </row>
    <row r="3" spans="1:12" ht="15.75">
      <c r="J3" s="175"/>
    </row>
    <row r="4" spans="1:12" ht="15.75">
      <c r="A4" s="327" t="s">
        <v>12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2" ht="15.75">
      <c r="A5" s="327" t="s">
        <v>724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</row>
    <row r="6" spans="1:12">
      <c r="A6" s="32"/>
      <c r="B6" s="32"/>
      <c r="C6" s="32"/>
      <c r="D6" s="32"/>
      <c r="E6" s="32"/>
      <c r="F6" s="32"/>
      <c r="G6" s="32"/>
      <c r="H6" s="32"/>
      <c r="I6" s="33" t="s">
        <v>13</v>
      </c>
      <c r="J6" s="32"/>
      <c r="K6" s="32"/>
    </row>
    <row r="7" spans="1:12" s="87" customFormat="1" ht="12">
      <c r="A7" s="328" t="s">
        <v>286</v>
      </c>
      <c r="B7" s="329" t="s">
        <v>415</v>
      </c>
      <c r="C7" s="330" t="s">
        <v>92</v>
      </c>
      <c r="D7" s="330"/>
      <c r="E7" s="330"/>
      <c r="F7" s="330" t="s">
        <v>416</v>
      </c>
      <c r="G7" s="330"/>
      <c r="H7" s="330"/>
      <c r="I7" s="330" t="s">
        <v>94</v>
      </c>
      <c r="J7" s="330"/>
      <c r="K7" s="330"/>
    </row>
    <row r="8" spans="1:12" s="87" customFormat="1" ht="12.95" customHeight="1">
      <c r="A8" s="328"/>
      <c r="B8" s="329"/>
      <c r="C8" s="315" t="s">
        <v>588</v>
      </c>
      <c r="D8" s="315" t="s">
        <v>252</v>
      </c>
      <c r="E8" s="315" t="s">
        <v>95</v>
      </c>
      <c r="F8" s="315" t="s">
        <v>588</v>
      </c>
      <c r="G8" s="315" t="s">
        <v>252</v>
      </c>
      <c r="H8" s="315" t="s">
        <v>96</v>
      </c>
      <c r="I8" s="315" t="s">
        <v>588</v>
      </c>
      <c r="J8" s="315" t="s">
        <v>252</v>
      </c>
      <c r="K8" s="315" t="s">
        <v>96</v>
      </c>
    </row>
    <row r="9" spans="1:12" s="87" customFormat="1" ht="42.95" customHeight="1">
      <c r="A9" s="328"/>
      <c r="B9" s="329"/>
      <c r="C9" s="315"/>
      <c r="D9" s="315"/>
      <c r="E9" s="315"/>
      <c r="F9" s="315"/>
      <c r="G9" s="315"/>
      <c r="H9" s="315"/>
      <c r="I9" s="315"/>
      <c r="J9" s="315"/>
      <c r="K9" s="315"/>
    </row>
    <row r="10" spans="1:12" s="34" customFormat="1" ht="68.45" customHeight="1">
      <c r="A10" s="24" t="s">
        <v>112</v>
      </c>
      <c r="B10" s="133" t="s">
        <v>384</v>
      </c>
      <c r="C10" s="38">
        <f>SUM(C11:C14)</f>
        <v>12000000</v>
      </c>
      <c r="D10" s="38">
        <f>SUM(D11:D14)</f>
        <v>3817000</v>
      </c>
      <c r="E10" s="39">
        <f t="shared" ref="E10:E15" si="0">IF(C10=0,0,D10/C10*100)</f>
        <v>31.808333333333334</v>
      </c>
      <c r="F10" s="38">
        <f>SUM(F11:F14)</f>
        <v>3640989</v>
      </c>
      <c r="G10" s="38">
        <f>SUM(G11:G14)</f>
        <v>-3283962.83</v>
      </c>
      <c r="H10" s="39">
        <f>IF(F10=0,0,G10/F10*100)</f>
        <v>-90.194252990052988</v>
      </c>
      <c r="I10" s="38">
        <f>SUM(I11:I14)</f>
        <v>15640989</v>
      </c>
      <c r="J10" s="38">
        <f>SUM(J11:J14)</f>
        <v>533037.16999999993</v>
      </c>
      <c r="K10" s="39">
        <f t="shared" ref="K10:K15" si="1">IF(I10=0,0,J10/I10*100)</f>
        <v>3.4079505458382453</v>
      </c>
      <c r="L10" s="60"/>
    </row>
    <row r="11" spans="1:12" ht="88.9" customHeight="1">
      <c r="A11" s="40">
        <v>2718821</v>
      </c>
      <c r="B11" s="136" t="s">
        <v>469</v>
      </c>
      <c r="C11" s="27"/>
      <c r="D11" s="27"/>
      <c r="E11" s="42">
        <f t="shared" si="0"/>
        <v>0</v>
      </c>
      <c r="F11" s="211">
        <v>11001489</v>
      </c>
      <c r="G11" s="27"/>
      <c r="H11" s="42">
        <f>IF(F11=0,0,G11/F11*100)</f>
        <v>0</v>
      </c>
      <c r="I11" s="43">
        <f t="shared" ref="I11:J14" si="2">C11+F11</f>
        <v>11001489</v>
      </c>
      <c r="J11" s="44">
        <f t="shared" si="2"/>
        <v>0</v>
      </c>
      <c r="K11" s="42">
        <f t="shared" si="1"/>
        <v>0</v>
      </c>
    </row>
    <row r="12" spans="1:12" ht="88.9" customHeight="1">
      <c r="A12" s="40">
        <v>2718822</v>
      </c>
      <c r="B12" s="41" t="s">
        <v>470</v>
      </c>
      <c r="C12" s="27"/>
      <c r="D12" s="27"/>
      <c r="E12" s="42"/>
      <c r="F12" s="211">
        <v>-7360500</v>
      </c>
      <c r="G12" s="27">
        <v>-1283962.83</v>
      </c>
      <c r="H12" s="42">
        <f>IF(F12=0,0,G12/F12*100)</f>
        <v>17.443962094966377</v>
      </c>
      <c r="I12" s="43">
        <f t="shared" si="2"/>
        <v>-7360500</v>
      </c>
      <c r="J12" s="44">
        <f t="shared" si="2"/>
        <v>-1283962.83</v>
      </c>
      <c r="K12" s="42">
        <f t="shared" si="1"/>
        <v>17.443962094966377</v>
      </c>
    </row>
    <row r="13" spans="1:12" ht="47.25">
      <c r="A13" s="40">
        <v>2718831</v>
      </c>
      <c r="B13" s="41" t="s">
        <v>48</v>
      </c>
      <c r="C13" s="211">
        <v>12000000</v>
      </c>
      <c r="D13" s="211">
        <v>3817000</v>
      </c>
      <c r="E13" s="42">
        <f t="shared" si="0"/>
        <v>31.808333333333334</v>
      </c>
      <c r="F13" s="211">
        <v>14400000</v>
      </c>
      <c r="G13" s="211">
        <v>5400000</v>
      </c>
      <c r="H13" s="42">
        <f>IF(F13=0,0,G13/F13*100)</f>
        <v>37.5</v>
      </c>
      <c r="I13" s="43">
        <f t="shared" si="2"/>
        <v>26400000</v>
      </c>
      <c r="J13" s="44">
        <f t="shared" si="2"/>
        <v>9217000</v>
      </c>
      <c r="K13" s="42">
        <f t="shared" si="1"/>
        <v>34.912878787878789</v>
      </c>
    </row>
    <row r="14" spans="1:12" ht="58.5" customHeight="1">
      <c r="A14" s="40">
        <v>2718832</v>
      </c>
      <c r="B14" s="41" t="s">
        <v>49</v>
      </c>
      <c r="C14" s="72"/>
      <c r="D14" s="210"/>
      <c r="E14" s="42"/>
      <c r="F14" s="211">
        <v>-14400000</v>
      </c>
      <c r="G14" s="27">
        <v>-7400000</v>
      </c>
      <c r="H14" s="42">
        <f>IF(F14=0,0,G14/F14*100)</f>
        <v>51.388888888888886</v>
      </c>
      <c r="I14" s="43">
        <f t="shared" si="2"/>
        <v>-14400000</v>
      </c>
      <c r="J14" s="44">
        <f t="shared" si="2"/>
        <v>-7400000</v>
      </c>
      <c r="K14" s="42">
        <f t="shared" si="1"/>
        <v>51.388888888888886</v>
      </c>
    </row>
    <row r="15" spans="1:12" ht="15.75">
      <c r="A15" s="47"/>
      <c r="B15" s="48" t="s">
        <v>50</v>
      </c>
      <c r="C15" s="46">
        <f>C10</f>
        <v>12000000</v>
      </c>
      <c r="D15" s="46">
        <f>D10</f>
        <v>3817000</v>
      </c>
      <c r="E15" s="39">
        <f t="shared" si="0"/>
        <v>31.808333333333334</v>
      </c>
      <c r="F15" s="46">
        <f>F10</f>
        <v>3640989</v>
      </c>
      <c r="G15" s="46">
        <f>G10</f>
        <v>-3283962.83</v>
      </c>
      <c r="H15" s="221"/>
      <c r="I15" s="46">
        <f>I10</f>
        <v>15640989</v>
      </c>
      <c r="J15" s="46">
        <f>J10</f>
        <v>533037.16999999993</v>
      </c>
      <c r="K15" s="39">
        <f t="shared" si="1"/>
        <v>3.4079505458382453</v>
      </c>
    </row>
    <row r="16" spans="1:12">
      <c r="A16" s="35"/>
      <c r="I16" s="219"/>
      <c r="J16" s="219"/>
    </row>
    <row r="17" spans="2:11">
      <c r="C17" s="37"/>
      <c r="J17" s="37"/>
    </row>
    <row r="18" spans="2:11">
      <c r="B18" s="176"/>
      <c r="C18" s="177"/>
      <c r="D18" s="177"/>
      <c r="E18" s="177"/>
      <c r="F18" s="178"/>
      <c r="G18" s="177"/>
      <c r="H18" s="177"/>
      <c r="I18" s="177"/>
      <c r="J18" s="178"/>
      <c r="K18" s="178"/>
    </row>
    <row r="19" spans="2:11" ht="18.75">
      <c r="B19" s="172"/>
      <c r="C19" s="177"/>
      <c r="D19" s="179"/>
      <c r="E19" s="179"/>
      <c r="F19" s="177"/>
      <c r="G19" s="177"/>
      <c r="H19" s="178"/>
      <c r="I19" s="177"/>
      <c r="J19" s="314"/>
      <c r="K19" s="314"/>
    </row>
  </sheetData>
  <customSheetViews>
    <customSheetView guid="{85DC9BB0-28A9-4114-8FF0-A0FEF2049BAC}" zeroValues="0" fitToPage="1">
      <pane xSplit="2" ySplit="6" topLeftCell="C7" activePane="bottomRight" state="frozen"/>
      <selection pane="bottomRight" activeCell="G13" sqref="G13"/>
      <pageMargins left="0.19685039370078741" right="0.19685039370078741" top="0.78740157480314965" bottom="0.23622047244094491" header="0" footer="0"/>
      <pageSetup paperSize="9" scale="87" orientation="landscape" r:id="rId1"/>
      <headerFooter alignWithMargins="0"/>
    </customSheetView>
  </customSheetViews>
  <mergeCells count="17">
    <mergeCell ref="A5:K5"/>
    <mergeCell ref="J8:J9"/>
    <mergeCell ref="K8:K9"/>
    <mergeCell ref="E8:E9"/>
    <mergeCell ref="F8:F9"/>
    <mergeCell ref="G8:G9"/>
    <mergeCell ref="H8:H9"/>
    <mergeCell ref="J19:K19"/>
    <mergeCell ref="A4:K4"/>
    <mergeCell ref="A7:A9"/>
    <mergeCell ref="B7:B9"/>
    <mergeCell ref="C7:E7"/>
    <mergeCell ref="F7:H7"/>
    <mergeCell ref="I7:K7"/>
    <mergeCell ref="C8:C9"/>
    <mergeCell ref="D8:D9"/>
    <mergeCell ref="I8:I9"/>
  </mergeCells>
  <phoneticPr fontId="0" type="noConversion"/>
  <pageMargins left="0.19685039370078741" right="0.19685039370078741" top="0.78740157480314965" bottom="0.23622047244094491" header="0" footer="0"/>
  <pageSetup paperSize="9" scale="87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065B-7948-4EBF-BFEC-B7894F9E6ECD}">
  <sheetPr codeName="Лист4"/>
  <dimension ref="A1:H19"/>
  <sheetViews>
    <sheetView showZeros="0" zoomScaleNormal="100" workbookViewId="0">
      <pane xSplit="1" ySplit="9" topLeftCell="B10" activePane="bottomRight" state="frozen"/>
      <selection activeCell="F9" sqref="F9"/>
      <selection pane="topRight" activeCell="F9" sqref="F9"/>
      <selection pane="bottomLeft" activeCell="F9" sqref="F9"/>
      <selection pane="bottomRight" activeCell="D8" sqref="D8:D9"/>
    </sheetView>
  </sheetViews>
  <sheetFormatPr defaultColWidth="10.140625" defaultRowHeight="12.75"/>
  <cols>
    <col min="1" max="1" width="33.28515625" style="32" customWidth="1"/>
    <col min="2" max="2" width="17.85546875" style="32" customWidth="1"/>
    <col min="3" max="4" width="17.42578125" style="32" customWidth="1"/>
    <col min="5" max="5" width="16.7109375" style="32" customWidth="1"/>
    <col min="6" max="6" width="17.42578125" style="32" customWidth="1"/>
    <col min="7" max="7" width="18.5703125" style="32" customWidth="1"/>
    <col min="8" max="8" width="13.42578125" style="32" bestFit="1" customWidth="1"/>
    <col min="9" max="16384" width="10.140625" style="32"/>
  </cols>
  <sheetData>
    <row r="1" spans="1:7" ht="15.75">
      <c r="F1" s="175"/>
    </row>
    <row r="2" spans="1:7" ht="15.75">
      <c r="F2" s="175"/>
    </row>
    <row r="3" spans="1:7" ht="15.75">
      <c r="F3" s="175"/>
    </row>
    <row r="4" spans="1:7" ht="12.75" customHeight="1">
      <c r="A4" s="327" t="s">
        <v>51</v>
      </c>
      <c r="B4" s="327"/>
      <c r="C4" s="327"/>
      <c r="D4" s="327"/>
      <c r="E4" s="327"/>
      <c r="F4" s="327"/>
      <c r="G4" s="327"/>
    </row>
    <row r="5" spans="1:7" ht="12.75" customHeight="1">
      <c r="A5" s="331" t="s">
        <v>724</v>
      </c>
      <c r="B5" s="331"/>
      <c r="C5" s="331"/>
      <c r="D5" s="331"/>
      <c r="E5" s="331"/>
      <c r="F5" s="331"/>
      <c r="G5" s="331"/>
    </row>
    <row r="6" spans="1:7">
      <c r="G6" s="33" t="s">
        <v>13</v>
      </c>
    </row>
    <row r="7" spans="1:7" ht="14.25">
      <c r="A7" s="333" t="s">
        <v>52</v>
      </c>
      <c r="B7" s="332" t="s">
        <v>92</v>
      </c>
      <c r="C7" s="332"/>
      <c r="D7" s="332" t="s">
        <v>416</v>
      </c>
      <c r="E7" s="332"/>
      <c r="F7" s="332" t="s">
        <v>94</v>
      </c>
      <c r="G7" s="332"/>
    </row>
    <row r="8" spans="1:7" ht="15" customHeight="1">
      <c r="A8" s="333"/>
      <c r="B8" s="315" t="s">
        <v>588</v>
      </c>
      <c r="C8" s="315" t="s">
        <v>252</v>
      </c>
      <c r="D8" s="315" t="s">
        <v>588</v>
      </c>
      <c r="E8" s="315" t="s">
        <v>252</v>
      </c>
      <c r="F8" s="315" t="s">
        <v>588</v>
      </c>
      <c r="G8" s="315" t="s">
        <v>252</v>
      </c>
    </row>
    <row r="9" spans="1:7" ht="35.1" customHeight="1">
      <c r="A9" s="333"/>
      <c r="B9" s="315"/>
      <c r="C9" s="315"/>
      <c r="D9" s="315"/>
      <c r="E9" s="315"/>
      <c r="F9" s="315"/>
      <c r="G9" s="315"/>
    </row>
    <row r="10" spans="1:7" ht="15.75">
      <c r="A10" s="48" t="s">
        <v>53</v>
      </c>
      <c r="B10" s="50">
        <f>Доходи!C107-Видатки!C194-Кредитування!C15</f>
        <v>309593104.80000019</v>
      </c>
      <c r="C10" s="50">
        <f>Доходи!D107-Видатки!D194-Кредитування!D15</f>
        <v>321685948.25000048</v>
      </c>
      <c r="D10" s="50">
        <f>Доходи!F107-Видатки!F194-Кредитування!F15</f>
        <v>-513017166.49999994</v>
      </c>
      <c r="E10" s="78">
        <f>Доходи!H107-Видатки!H194-Кредитування!G15</f>
        <v>-9227502.250000013</v>
      </c>
      <c r="F10" s="50">
        <f>B10+D10</f>
        <v>-203424061.69999975</v>
      </c>
      <c r="G10" s="50">
        <f>C10+E10</f>
        <v>312458446.00000048</v>
      </c>
    </row>
    <row r="11" spans="1:7" s="49" customFormat="1" ht="31.5">
      <c r="A11" s="53" t="s">
        <v>405</v>
      </c>
      <c r="B11" s="51">
        <f t="shared" ref="B11:G11" si="0">B12-B13+B14+B16</f>
        <v>-309593104.80000001</v>
      </c>
      <c r="C11" s="51">
        <f t="shared" si="0"/>
        <v>-321685948.25</v>
      </c>
      <c r="D11" s="51">
        <f t="shared" si="0"/>
        <v>513017166.5</v>
      </c>
      <c r="E11" s="51">
        <f t="shared" si="0"/>
        <v>9227502.2499999814</v>
      </c>
      <c r="F11" s="51">
        <f t="shared" si="0"/>
        <v>203424061.70000002</v>
      </c>
      <c r="G11" s="51">
        <f t="shared" si="0"/>
        <v>-312458446</v>
      </c>
    </row>
    <row r="12" spans="1:7" ht="20.45" customHeight="1">
      <c r="A12" s="54" t="s">
        <v>406</v>
      </c>
      <c r="B12" s="72">
        <v>296126100.94</v>
      </c>
      <c r="C12" s="72">
        <v>296126100.94</v>
      </c>
      <c r="D12" s="77">
        <v>89976487.530000001</v>
      </c>
      <c r="E12" s="77">
        <v>167035761.50999999</v>
      </c>
      <c r="F12" s="52">
        <f t="shared" ref="F12:G16" si="1">B12+D12</f>
        <v>386102588.47000003</v>
      </c>
      <c r="G12" s="52">
        <f t="shared" si="1"/>
        <v>463161862.44999999</v>
      </c>
    </row>
    <row r="13" spans="1:7" ht="21" customHeight="1">
      <c r="A13" s="55" t="s">
        <v>407</v>
      </c>
      <c r="B13" s="72">
        <v>10000053.24</v>
      </c>
      <c r="C13" s="72">
        <v>429438327.69</v>
      </c>
      <c r="D13" s="77">
        <v>27334922.260000002</v>
      </c>
      <c r="E13" s="77">
        <v>200330510.21000001</v>
      </c>
      <c r="F13" s="52">
        <f t="shared" si="1"/>
        <v>37334975.5</v>
      </c>
      <c r="G13" s="52">
        <f t="shared" si="1"/>
        <v>629768837.89999998</v>
      </c>
    </row>
    <row r="14" spans="1:7" ht="67.150000000000006" customHeight="1">
      <c r="A14" s="55" t="s">
        <v>408</v>
      </c>
      <c r="B14" s="72">
        <v>-456226000</v>
      </c>
      <c r="C14" s="72">
        <v>-48880569</v>
      </c>
      <c r="D14" s="72">
        <v>456226000</v>
      </c>
      <c r="E14" s="72">
        <v>48880569</v>
      </c>
      <c r="F14" s="52">
        <f t="shared" si="1"/>
        <v>0</v>
      </c>
      <c r="G14" s="52">
        <f t="shared" si="1"/>
        <v>0</v>
      </c>
    </row>
    <row r="15" spans="1:7" ht="24" hidden="1" customHeight="1">
      <c r="A15" s="55" t="s">
        <v>409</v>
      </c>
      <c r="B15" s="85"/>
      <c r="C15" s="86"/>
      <c r="D15" s="85"/>
      <c r="E15" s="77"/>
      <c r="F15" s="52">
        <f t="shared" si="1"/>
        <v>0</v>
      </c>
      <c r="G15" s="52">
        <f t="shared" si="1"/>
        <v>0</v>
      </c>
    </row>
    <row r="16" spans="1:7" ht="15.75">
      <c r="A16" s="126" t="s">
        <v>409</v>
      </c>
      <c r="B16" s="163">
        <v>-139493152.5</v>
      </c>
      <c r="C16" s="163">
        <v>-139493152.5</v>
      </c>
      <c r="D16" s="163">
        <v>-5850398.7699999996</v>
      </c>
      <c r="E16" s="163">
        <v>-6358318.0499999998</v>
      </c>
      <c r="F16" s="52">
        <f t="shared" si="1"/>
        <v>-145343551.27000001</v>
      </c>
      <c r="G16" s="52">
        <f t="shared" si="1"/>
        <v>-145851470.55000001</v>
      </c>
    </row>
    <row r="17" spans="1:8">
      <c r="D17" s="218"/>
    </row>
    <row r="19" spans="1:8" ht="18.75">
      <c r="A19" s="172"/>
      <c r="B19" s="177"/>
      <c r="C19" s="179"/>
      <c r="D19" s="179"/>
      <c r="E19" s="177"/>
      <c r="F19" s="314"/>
      <c r="G19" s="314"/>
      <c r="H19" s="177"/>
    </row>
  </sheetData>
  <customSheetViews>
    <customSheetView guid="{85DC9BB0-28A9-4114-8FF0-A0FEF2049BAC}" zeroValues="0" hiddenRows="1">
      <pane xSplit="1" ySplit="6" topLeftCell="B7" activePane="bottomRight" state="frozen"/>
      <selection pane="bottomRight" activeCell="C21" sqref="C21"/>
      <pageMargins left="0.62992125984251968" right="3.937007874015748E-2" top="0.98425196850393704" bottom="0.98425196850393704" header="0.51181102362204722" footer="0.51181102362204722"/>
      <pageSetup paperSize="9" scale="70" orientation="portrait" r:id="rId1"/>
      <headerFooter alignWithMargins="0"/>
    </customSheetView>
  </customSheetViews>
  <mergeCells count="13">
    <mergeCell ref="B8:B9"/>
    <mergeCell ref="F7:G7"/>
    <mergeCell ref="C8:C9"/>
    <mergeCell ref="F19:G19"/>
    <mergeCell ref="E8:E9"/>
    <mergeCell ref="D8:D9"/>
    <mergeCell ref="A4:G4"/>
    <mergeCell ref="A5:G5"/>
    <mergeCell ref="B7:C7"/>
    <mergeCell ref="D7:E7"/>
    <mergeCell ref="A7:A9"/>
    <mergeCell ref="F8:F9"/>
    <mergeCell ref="G8:G9"/>
  </mergeCells>
  <phoneticPr fontId="46" type="noConversion"/>
  <pageMargins left="0.62992125984251968" right="3.937007874015748E-2" top="0.98425196850393704" bottom="0.98425196850393704" header="0.51181102362204722" footer="0.51181102362204722"/>
  <pageSetup paperSize="9" scale="70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B7EE-53C4-40CC-97A7-FD7C39F8DDD5}">
  <sheetPr codeName="Лист5"/>
  <dimension ref="A1:Q150"/>
  <sheetViews>
    <sheetView showZeros="0" view="pageBreakPreview" zoomScale="60" zoomScaleNormal="85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G10" sqref="G10"/>
    </sheetView>
  </sheetViews>
  <sheetFormatPr defaultRowHeight="12.75"/>
  <cols>
    <col min="1" max="1" width="11.5703125" style="58" customWidth="1"/>
    <col min="2" max="2" width="38.28515625" style="1" customWidth="1"/>
    <col min="3" max="3" width="18.28515625" bestFit="1" customWidth="1"/>
    <col min="4" max="4" width="19.85546875" customWidth="1"/>
    <col min="5" max="5" width="9.7109375" customWidth="1"/>
    <col min="6" max="7" width="17.140625" bestFit="1" customWidth="1"/>
    <col min="8" max="8" width="17.28515625" customWidth="1"/>
    <col min="9" max="9" width="11.5703125" customWidth="1"/>
    <col min="10" max="10" width="17.140625" bestFit="1" customWidth="1"/>
    <col min="11" max="11" width="17.7109375" customWidth="1"/>
    <col min="12" max="12" width="18" customWidth="1"/>
    <col min="13" max="13" width="11.28515625" customWidth="1"/>
    <col min="14" max="14" width="17" customWidth="1"/>
  </cols>
  <sheetData>
    <row r="1" spans="1:14" ht="15.75">
      <c r="A1" s="320" t="s">
        <v>726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</row>
    <row r="2" spans="1:14" ht="15.75">
      <c r="C2" s="173"/>
      <c r="D2" s="139"/>
      <c r="F2" s="56"/>
      <c r="H2" s="73"/>
      <c r="I2" s="341"/>
      <c r="J2" s="341"/>
      <c r="M2" s="7" t="s">
        <v>368</v>
      </c>
    </row>
    <row r="3" spans="1:14" ht="16.899999999999999" customHeight="1">
      <c r="A3" s="338" t="s">
        <v>90</v>
      </c>
      <c r="B3" s="339" t="s">
        <v>91</v>
      </c>
      <c r="C3" s="337" t="s">
        <v>92</v>
      </c>
      <c r="D3" s="337"/>
      <c r="E3" s="337"/>
      <c r="F3" s="337"/>
      <c r="G3" s="337" t="s">
        <v>93</v>
      </c>
      <c r="H3" s="337"/>
      <c r="I3" s="337"/>
      <c r="J3" s="337"/>
      <c r="K3" s="337" t="s">
        <v>94</v>
      </c>
      <c r="L3" s="337"/>
      <c r="M3" s="337"/>
      <c r="N3" s="337"/>
    </row>
    <row r="4" spans="1:14" ht="28.15" customHeight="1">
      <c r="A4" s="338"/>
      <c r="B4" s="340"/>
      <c r="C4" s="334">
        <v>45839</v>
      </c>
      <c r="D4" s="334">
        <v>46204</v>
      </c>
      <c r="E4" s="335" t="s">
        <v>663</v>
      </c>
      <c r="F4" s="336" t="s">
        <v>339</v>
      </c>
      <c r="G4" s="334">
        <v>45839</v>
      </c>
      <c r="H4" s="334">
        <v>46204</v>
      </c>
      <c r="I4" s="335" t="s">
        <v>663</v>
      </c>
      <c r="J4" s="336" t="s">
        <v>339</v>
      </c>
      <c r="K4" s="334">
        <v>45839</v>
      </c>
      <c r="L4" s="334">
        <v>46204</v>
      </c>
      <c r="M4" s="335" t="s">
        <v>663</v>
      </c>
      <c r="N4" s="336" t="s">
        <v>339</v>
      </c>
    </row>
    <row r="5" spans="1:14" ht="27.6" customHeight="1">
      <c r="A5" s="338"/>
      <c r="B5" s="340"/>
      <c r="C5" s="335"/>
      <c r="D5" s="335"/>
      <c r="E5" s="335"/>
      <c r="F5" s="336"/>
      <c r="G5" s="335"/>
      <c r="H5" s="335"/>
      <c r="I5" s="335"/>
      <c r="J5" s="336"/>
      <c r="K5" s="335"/>
      <c r="L5" s="335"/>
      <c r="M5" s="335"/>
      <c r="N5" s="336"/>
    </row>
    <row r="6" spans="1:14" s="2" customFormat="1" ht="24" customHeight="1">
      <c r="A6" s="121"/>
      <c r="B6" s="304" t="s">
        <v>340</v>
      </c>
      <c r="C6" s="138">
        <f>C33+C34</f>
        <v>1416234155.6900001</v>
      </c>
      <c r="D6" s="138">
        <f>D33+D34</f>
        <v>1785216985.73</v>
      </c>
      <c r="E6" s="140">
        <f>IF(C6=0,0,D6/C6*100)</f>
        <v>126.05380110044221</v>
      </c>
      <c r="F6" s="104">
        <f>D6-C6</f>
        <v>368982830.03999996</v>
      </c>
      <c r="G6" s="138">
        <f t="shared" ref="G6:L6" si="0">G33+G34</f>
        <v>171405141.76000002</v>
      </c>
      <c r="H6" s="138">
        <f t="shared" si="0"/>
        <v>223494723.78999999</v>
      </c>
      <c r="I6" s="140">
        <f>IF(G6=0,0,H6/G6*100)</f>
        <v>130.38974297686786</v>
      </c>
      <c r="J6" s="105">
        <f>H6-G6</f>
        <v>52089582.029999971</v>
      </c>
      <c r="K6" s="138">
        <f t="shared" si="0"/>
        <v>1587639297.45</v>
      </c>
      <c r="L6" s="138">
        <f t="shared" si="0"/>
        <v>2008711709.5200005</v>
      </c>
      <c r="M6" s="140">
        <f>IF(K6=0,0,L6/K6*100)</f>
        <v>126.52191922600488</v>
      </c>
      <c r="N6" s="103">
        <f>L6-K6</f>
        <v>421072412.07000041</v>
      </c>
    </row>
    <row r="7" spans="1:14" s="2" customFormat="1" ht="22.15" customHeight="1">
      <c r="A7" s="90">
        <v>10000000</v>
      </c>
      <c r="B7" s="215" t="s">
        <v>315</v>
      </c>
      <c r="C7" s="91">
        <f>C8+C11+C14</f>
        <v>918199477.11000001</v>
      </c>
      <c r="D7" s="91">
        <f>D8+D11+D14</f>
        <v>1181870928.7800002</v>
      </c>
      <c r="E7" s="141">
        <f>IF(C7=0,0,D7/C7*100)</f>
        <v>128.71614047308071</v>
      </c>
      <c r="F7" s="92">
        <f t="shared" ref="F7:F70" si="1">D7-C7</f>
        <v>263671451.6700002</v>
      </c>
      <c r="G7" s="91">
        <f>G8+G11+G14</f>
        <v>3444502.51</v>
      </c>
      <c r="H7" s="91">
        <f>H8+H11+H14</f>
        <v>3965872.64</v>
      </c>
      <c r="I7" s="216">
        <f>IF(G7=0,0,H7/G7*100)</f>
        <v>115.1362969975017</v>
      </c>
      <c r="J7" s="271">
        <f t="shared" ref="J7:J70" si="2">H7-G7</f>
        <v>521370.13000000035</v>
      </c>
      <c r="K7" s="91">
        <f>K8+K11+K14</f>
        <v>921643979.62</v>
      </c>
      <c r="L7" s="91">
        <f>L8+L11+L14</f>
        <v>1185836801.4200003</v>
      </c>
      <c r="M7" s="141">
        <f>IF(K7=0,0,L7/K7*100)</f>
        <v>128.66538789836491</v>
      </c>
      <c r="N7" s="93">
        <f t="shared" ref="N7:N70" si="3">L7-K7</f>
        <v>264192821.80000031</v>
      </c>
    </row>
    <row r="8" spans="1:14" s="2" customFormat="1" ht="54.6" customHeight="1">
      <c r="A8" s="90">
        <v>11000000</v>
      </c>
      <c r="B8" s="215" t="s">
        <v>316</v>
      </c>
      <c r="C8" s="91">
        <f>SUM(C9:C10)</f>
        <v>906598974.88999999</v>
      </c>
      <c r="D8" s="91">
        <f>SUM(D9:D10)</f>
        <v>1162433966.1500001</v>
      </c>
      <c r="E8" s="141">
        <f>IF(C8=0,0,D8/C8*100)</f>
        <v>128.21920147119528</v>
      </c>
      <c r="F8" s="92">
        <f t="shared" si="1"/>
        <v>255834991.26000011</v>
      </c>
      <c r="G8" s="91">
        <f>SUM(G9:G10)</f>
        <v>0</v>
      </c>
      <c r="H8" s="91">
        <f>SUM(H9:H10)</f>
        <v>0</v>
      </c>
      <c r="I8" s="216">
        <f t="shared" ref="I8:I52" si="4">IF(G8=0,0,H8/G8*100)</f>
        <v>0</v>
      </c>
      <c r="J8" s="271">
        <f t="shared" si="2"/>
        <v>0</v>
      </c>
      <c r="K8" s="91">
        <f>SUM(K9:K10)</f>
        <v>906598974.88999999</v>
      </c>
      <c r="L8" s="91">
        <f>SUM(L9:L10)</f>
        <v>1162433966.1500001</v>
      </c>
      <c r="M8" s="141">
        <f>IF(K8=0,0,L8/K8*100)</f>
        <v>128.21920147119528</v>
      </c>
      <c r="N8" s="93">
        <f t="shared" si="3"/>
        <v>255834991.26000011</v>
      </c>
    </row>
    <row r="9" spans="1:14" s="57" customFormat="1" ht="38.450000000000003" customHeight="1">
      <c r="A9" s="94">
        <v>11010000</v>
      </c>
      <c r="B9" s="305" t="s">
        <v>317</v>
      </c>
      <c r="C9" s="123">
        <v>628951539.50999999</v>
      </c>
      <c r="D9" s="123">
        <v>809192863.82000005</v>
      </c>
      <c r="E9" s="142">
        <f>IF(C9=0,0,D9/C9*100)</f>
        <v>128.65742636553867</v>
      </c>
      <c r="F9" s="96">
        <f t="shared" si="1"/>
        <v>180241324.31000006</v>
      </c>
      <c r="G9" s="164"/>
      <c r="H9" s="164"/>
      <c r="I9" s="267">
        <f t="shared" si="4"/>
        <v>0</v>
      </c>
      <c r="J9" s="97">
        <f t="shared" si="2"/>
        <v>0</v>
      </c>
      <c r="K9" s="11">
        <f>C9+G9</f>
        <v>628951539.50999999</v>
      </c>
      <c r="L9" s="11">
        <f>D9+H9</f>
        <v>809192863.82000005</v>
      </c>
      <c r="M9" s="142">
        <f>IF(K9=0,0,L9/K9*100)</f>
        <v>128.65742636553867</v>
      </c>
      <c r="N9" s="98">
        <f t="shared" si="3"/>
        <v>180241324.31000006</v>
      </c>
    </row>
    <row r="10" spans="1:14" s="57" customFormat="1" ht="21.6" customHeight="1">
      <c r="A10" s="94">
        <v>11020000</v>
      </c>
      <c r="B10" s="305" t="s">
        <v>307</v>
      </c>
      <c r="C10" s="123">
        <v>277647435.38</v>
      </c>
      <c r="D10" s="123">
        <v>353241102.32999998</v>
      </c>
      <c r="E10" s="142">
        <f t="shared" ref="E10:E51" si="5">IF(C10=0,0,D10/C10*100)</f>
        <v>127.2264956622197</v>
      </c>
      <c r="F10" s="96">
        <f t="shared" si="1"/>
        <v>75593666.949999988</v>
      </c>
      <c r="G10" s="164"/>
      <c r="H10" s="164"/>
      <c r="I10" s="267">
        <f t="shared" si="4"/>
        <v>0</v>
      </c>
      <c r="J10" s="97">
        <f t="shared" si="2"/>
        <v>0</v>
      </c>
      <c r="K10" s="11">
        <f>C10+G10</f>
        <v>277647435.38</v>
      </c>
      <c r="L10" s="11">
        <f>D10+H10</f>
        <v>353241102.32999998</v>
      </c>
      <c r="M10" s="142">
        <f t="shared" ref="M10:M52" si="6">IF(K10=0,0,L10/K10*100)</f>
        <v>127.2264956622197</v>
      </c>
      <c r="N10" s="98">
        <f t="shared" si="3"/>
        <v>75593666.949999988</v>
      </c>
    </row>
    <row r="11" spans="1:14" s="2" customFormat="1" ht="51.6" customHeight="1">
      <c r="A11" s="90">
        <v>13000000</v>
      </c>
      <c r="B11" s="215" t="s">
        <v>243</v>
      </c>
      <c r="C11" s="91">
        <f>SUM(C12:C13)</f>
        <v>11600502.219999999</v>
      </c>
      <c r="D11" s="91">
        <f>SUM(D12:D13)</f>
        <v>19436962.629999999</v>
      </c>
      <c r="E11" s="141">
        <f t="shared" si="5"/>
        <v>167.55276850418983</v>
      </c>
      <c r="F11" s="92">
        <f t="shared" si="1"/>
        <v>7836460.4100000001</v>
      </c>
      <c r="G11" s="91">
        <f>SUM(G12:G13)</f>
        <v>0</v>
      </c>
      <c r="H11" s="91">
        <f>SUM(H12:H13)</f>
        <v>0</v>
      </c>
      <c r="I11" s="216">
        <f t="shared" si="4"/>
        <v>0</v>
      </c>
      <c r="J11" s="271">
        <f t="shared" si="2"/>
        <v>0</v>
      </c>
      <c r="K11" s="91">
        <f>SUM(K12:K13)</f>
        <v>11600502.219999999</v>
      </c>
      <c r="L11" s="91">
        <f>SUM(L12:L13)</f>
        <v>19436962.629999999</v>
      </c>
      <c r="M11" s="141">
        <f t="shared" si="6"/>
        <v>167.55276850418983</v>
      </c>
      <c r="N11" s="93">
        <f t="shared" si="3"/>
        <v>7836460.4100000001</v>
      </c>
    </row>
    <row r="12" spans="1:14" s="57" customFormat="1" ht="39" customHeight="1">
      <c r="A12" s="94">
        <v>13020000</v>
      </c>
      <c r="B12" s="305" t="s">
        <v>244</v>
      </c>
      <c r="C12" s="265">
        <v>4340648.93</v>
      </c>
      <c r="D12" s="256">
        <v>2648673.64</v>
      </c>
      <c r="E12" s="142">
        <f t="shared" si="5"/>
        <v>61.020222614502032</v>
      </c>
      <c r="F12" s="96">
        <f t="shared" si="1"/>
        <v>-1691975.2899999996</v>
      </c>
      <c r="G12" s="164"/>
      <c r="H12" s="164"/>
      <c r="I12" s="267">
        <f t="shared" si="4"/>
        <v>0</v>
      </c>
      <c r="J12" s="97">
        <f t="shared" si="2"/>
        <v>0</v>
      </c>
      <c r="K12" s="11">
        <f>C12+G12</f>
        <v>4340648.93</v>
      </c>
      <c r="L12" s="11">
        <f>D12+H12</f>
        <v>2648673.64</v>
      </c>
      <c r="M12" s="142">
        <f t="shared" si="6"/>
        <v>61.020222614502032</v>
      </c>
      <c r="N12" s="98">
        <f t="shared" si="3"/>
        <v>-1691975.2899999996</v>
      </c>
    </row>
    <row r="13" spans="1:14" s="57" customFormat="1" ht="31.5">
      <c r="A13" s="94">
        <v>13030000</v>
      </c>
      <c r="B13" s="305" t="s">
        <v>101</v>
      </c>
      <c r="C13" s="123">
        <v>7259853.29</v>
      </c>
      <c r="D13" s="123">
        <v>16788288.989999998</v>
      </c>
      <c r="E13" s="142">
        <f t="shared" si="5"/>
        <v>231.24832306356424</v>
      </c>
      <c r="F13" s="96">
        <f t="shared" si="1"/>
        <v>9528435.6999999993</v>
      </c>
      <c r="G13" s="164"/>
      <c r="H13" s="164"/>
      <c r="I13" s="267">
        <f t="shared" si="4"/>
        <v>0</v>
      </c>
      <c r="J13" s="97">
        <f t="shared" si="2"/>
        <v>0</v>
      </c>
      <c r="K13" s="11">
        <f>C13+G13</f>
        <v>7259853.29</v>
      </c>
      <c r="L13" s="11">
        <f>D13+H13</f>
        <v>16788288.989999998</v>
      </c>
      <c r="M13" s="142">
        <f t="shared" si="6"/>
        <v>231.24832306356424</v>
      </c>
      <c r="N13" s="98">
        <f t="shared" si="3"/>
        <v>9528435.6999999993</v>
      </c>
    </row>
    <row r="14" spans="1:14" s="2" customFormat="1" ht="28.9" customHeight="1">
      <c r="A14" s="90">
        <v>19000000</v>
      </c>
      <c r="B14" s="215" t="s">
        <v>104</v>
      </c>
      <c r="C14" s="79">
        <f>SUM(C15:C15)</f>
        <v>0</v>
      </c>
      <c r="D14" s="79">
        <f>SUM(D15:D15)</f>
        <v>0</v>
      </c>
      <c r="E14" s="141">
        <f t="shared" si="5"/>
        <v>0</v>
      </c>
      <c r="F14" s="92">
        <f t="shared" si="1"/>
        <v>0</v>
      </c>
      <c r="G14" s="79">
        <f>SUM(G15:G15)</f>
        <v>3444502.51</v>
      </c>
      <c r="H14" s="79">
        <f>SUM(H15:H15)</f>
        <v>3965872.64</v>
      </c>
      <c r="I14" s="216">
        <f t="shared" si="4"/>
        <v>115.1362969975017</v>
      </c>
      <c r="J14" s="271">
        <f t="shared" si="2"/>
        <v>521370.13000000035</v>
      </c>
      <c r="K14" s="13">
        <f>SUM(K15:K15)</f>
        <v>3444502.51</v>
      </c>
      <c r="L14" s="13">
        <f>SUM(L15:L15)</f>
        <v>3965872.64</v>
      </c>
      <c r="M14" s="141">
        <f t="shared" si="6"/>
        <v>115.1362969975017</v>
      </c>
      <c r="N14" s="93">
        <f t="shared" si="3"/>
        <v>521370.13000000035</v>
      </c>
    </row>
    <row r="15" spans="1:14" s="57" customFormat="1" ht="22.15" customHeight="1">
      <c r="A15" s="94">
        <v>19010000</v>
      </c>
      <c r="B15" s="305" t="s">
        <v>105</v>
      </c>
      <c r="C15" s="80"/>
      <c r="D15" s="80"/>
      <c r="E15" s="142">
        <f t="shared" si="5"/>
        <v>0</v>
      </c>
      <c r="F15" s="96">
        <f t="shared" si="1"/>
        <v>0</v>
      </c>
      <c r="G15" s="80">
        <v>3444502.51</v>
      </c>
      <c r="H15" s="123">
        <v>3965872.64</v>
      </c>
      <c r="I15" s="267">
        <f t="shared" si="4"/>
        <v>115.1362969975017</v>
      </c>
      <c r="J15" s="97">
        <f t="shared" si="2"/>
        <v>521370.13000000035</v>
      </c>
      <c r="K15" s="11">
        <f>C15+G15</f>
        <v>3444502.51</v>
      </c>
      <c r="L15" s="11">
        <f>D15+H15</f>
        <v>3965872.64</v>
      </c>
      <c r="M15" s="142">
        <f t="shared" si="6"/>
        <v>115.1362969975017</v>
      </c>
      <c r="N15" s="98">
        <f t="shared" si="3"/>
        <v>521370.13000000035</v>
      </c>
    </row>
    <row r="16" spans="1:14" s="2" customFormat="1" ht="29.45" customHeight="1">
      <c r="A16" s="90">
        <v>20000000</v>
      </c>
      <c r="B16" s="215" t="s">
        <v>217</v>
      </c>
      <c r="C16" s="91">
        <f>C20+C24+C27+C17</f>
        <v>24866295.579999998</v>
      </c>
      <c r="D16" s="91">
        <f>D20+D24+D27+D17</f>
        <v>38359689.520000003</v>
      </c>
      <c r="E16" s="141">
        <f t="shared" si="5"/>
        <v>154.26378809255675</v>
      </c>
      <c r="F16" s="92">
        <f t="shared" si="1"/>
        <v>13493393.940000005</v>
      </c>
      <c r="G16" s="91">
        <f>G20+G24+G27+G17</f>
        <v>122498926.11000001</v>
      </c>
      <c r="H16" s="91">
        <f>H20+H24+H27+H17</f>
        <v>123683862.37999998</v>
      </c>
      <c r="I16" s="216">
        <f t="shared" si="4"/>
        <v>100.96730339410153</v>
      </c>
      <c r="J16" s="271">
        <f t="shared" si="2"/>
        <v>1184936.269999966</v>
      </c>
      <c r="K16" s="91">
        <f>K20+K24+K27+K17</f>
        <v>147365221.69</v>
      </c>
      <c r="L16" s="91">
        <f>L20+L24+L27+L17</f>
        <v>162043551.90000001</v>
      </c>
      <c r="M16" s="141">
        <f t="shared" si="6"/>
        <v>109.96051174196147</v>
      </c>
      <c r="N16" s="93">
        <f t="shared" si="3"/>
        <v>14678330.210000008</v>
      </c>
    </row>
    <row r="17" spans="1:14" s="57" customFormat="1" ht="39.6" customHeight="1">
      <c r="A17" s="94">
        <v>21000000</v>
      </c>
      <c r="B17" s="305" t="s">
        <v>218</v>
      </c>
      <c r="C17" s="123">
        <v>120</v>
      </c>
      <c r="D17" s="123">
        <v>1440</v>
      </c>
      <c r="E17" s="142">
        <f t="shared" si="5"/>
        <v>1200</v>
      </c>
      <c r="F17" s="96">
        <f t="shared" si="1"/>
        <v>1320</v>
      </c>
      <c r="G17" s="95"/>
      <c r="H17" s="95">
        <v>693960.6</v>
      </c>
      <c r="I17" s="267">
        <f t="shared" si="4"/>
        <v>0</v>
      </c>
      <c r="J17" s="97">
        <f t="shared" si="2"/>
        <v>693960.6</v>
      </c>
      <c r="K17" s="11">
        <f t="shared" ref="K17:L19" si="7">C17+G17</f>
        <v>120</v>
      </c>
      <c r="L17" s="11">
        <f t="shared" si="7"/>
        <v>695400.6</v>
      </c>
      <c r="M17" s="142">
        <f t="shared" si="6"/>
        <v>579500.5</v>
      </c>
      <c r="N17" s="98">
        <f t="shared" si="3"/>
        <v>695280.6</v>
      </c>
    </row>
    <row r="18" spans="1:14" s="57" customFormat="1" ht="132" customHeight="1">
      <c r="A18" s="94">
        <v>21010000</v>
      </c>
      <c r="B18" s="305" t="s">
        <v>219</v>
      </c>
      <c r="C18" s="123">
        <v>120</v>
      </c>
      <c r="D18" s="123">
        <v>1440</v>
      </c>
      <c r="E18" s="142">
        <f t="shared" si="5"/>
        <v>1200</v>
      </c>
      <c r="F18" s="96">
        <f t="shared" si="1"/>
        <v>1320</v>
      </c>
      <c r="G18" s="164"/>
      <c r="H18" s="164"/>
      <c r="I18" s="267">
        <f t="shared" si="4"/>
        <v>0</v>
      </c>
      <c r="J18" s="97">
        <f t="shared" si="2"/>
        <v>0</v>
      </c>
      <c r="K18" s="11">
        <f t="shared" si="7"/>
        <v>120</v>
      </c>
      <c r="L18" s="11">
        <f t="shared" si="7"/>
        <v>1440</v>
      </c>
      <c r="M18" s="142">
        <f t="shared" si="6"/>
        <v>1200</v>
      </c>
      <c r="N18" s="98">
        <f t="shared" si="3"/>
        <v>1320</v>
      </c>
    </row>
    <row r="19" spans="1:14" s="2" customFormat="1" ht="25.15" customHeight="1">
      <c r="A19" s="84">
        <v>21080000</v>
      </c>
      <c r="B19" s="6" t="s">
        <v>214</v>
      </c>
      <c r="C19" s="165"/>
      <c r="D19" s="167"/>
      <c r="E19" s="141">
        <f t="shared" si="5"/>
        <v>0</v>
      </c>
      <c r="F19" s="92">
        <f t="shared" si="1"/>
        <v>0</v>
      </c>
      <c r="G19" s="79"/>
      <c r="H19" s="79"/>
      <c r="I19" s="216">
        <f t="shared" si="4"/>
        <v>0</v>
      </c>
      <c r="J19" s="271">
        <f t="shared" si="2"/>
        <v>0</v>
      </c>
      <c r="K19" s="9">
        <f t="shared" si="7"/>
        <v>0</v>
      </c>
      <c r="L19" s="9">
        <f t="shared" si="7"/>
        <v>0</v>
      </c>
      <c r="M19" s="141">
        <f t="shared" si="6"/>
        <v>0</v>
      </c>
      <c r="N19" s="93">
        <f t="shared" si="3"/>
        <v>0</v>
      </c>
    </row>
    <row r="20" spans="1:14" s="2" customFormat="1" ht="54.6" customHeight="1">
      <c r="A20" s="90">
        <v>22000000</v>
      </c>
      <c r="B20" s="215" t="s">
        <v>170</v>
      </c>
      <c r="C20" s="165">
        <f>SUM(C21:C23)</f>
        <v>22356019.309999999</v>
      </c>
      <c r="D20" s="165">
        <f>SUM(D21:D23)</f>
        <v>32986608.910000004</v>
      </c>
      <c r="E20" s="141">
        <f t="shared" si="5"/>
        <v>147.55135273677666</v>
      </c>
      <c r="F20" s="92">
        <f t="shared" si="1"/>
        <v>10630589.600000005</v>
      </c>
      <c r="G20" s="165">
        <f>SUM(G21:G23)</f>
        <v>0</v>
      </c>
      <c r="H20" s="165">
        <f>SUM(H21:H23)</f>
        <v>0</v>
      </c>
      <c r="I20" s="216">
        <f t="shared" si="4"/>
        <v>0</v>
      </c>
      <c r="J20" s="271">
        <f t="shared" si="2"/>
        <v>0</v>
      </c>
      <c r="K20" s="9">
        <f>SUM(K21:K23)</f>
        <v>22356019.309999999</v>
      </c>
      <c r="L20" s="9">
        <f>SUM(L21:L23)</f>
        <v>32986608.910000004</v>
      </c>
      <c r="M20" s="141">
        <f t="shared" si="6"/>
        <v>147.55135273677666</v>
      </c>
      <c r="N20" s="93">
        <f t="shared" si="3"/>
        <v>10630589.600000005</v>
      </c>
    </row>
    <row r="21" spans="1:14" s="57" customFormat="1" ht="41.45" customHeight="1">
      <c r="A21" s="94">
        <v>22010000</v>
      </c>
      <c r="B21" s="305" t="s">
        <v>171</v>
      </c>
      <c r="C21" s="123">
        <v>17008223.829999998</v>
      </c>
      <c r="D21" s="123">
        <v>21674180.100000001</v>
      </c>
      <c r="E21" s="142">
        <f t="shared" si="5"/>
        <v>127.4335304887624</v>
      </c>
      <c r="F21" s="96">
        <f t="shared" si="1"/>
        <v>4665956.2700000033</v>
      </c>
      <c r="G21" s="164"/>
      <c r="H21" s="164"/>
      <c r="I21" s="267">
        <f t="shared" si="4"/>
        <v>0</v>
      </c>
      <c r="J21" s="97">
        <f t="shared" si="2"/>
        <v>0</v>
      </c>
      <c r="K21" s="11">
        <f t="shared" ref="K21:L26" si="8">C21+G21</f>
        <v>17008223.829999998</v>
      </c>
      <c r="L21" s="11">
        <f t="shared" si="8"/>
        <v>21674180.100000001</v>
      </c>
      <c r="M21" s="142">
        <f t="shared" si="6"/>
        <v>127.4335304887624</v>
      </c>
      <c r="N21" s="98">
        <f t="shared" si="3"/>
        <v>4665956.2700000033</v>
      </c>
    </row>
    <row r="22" spans="1:14" s="57" customFormat="1" ht="69" customHeight="1">
      <c r="A22" s="94">
        <v>22080000</v>
      </c>
      <c r="B22" s="305" t="s">
        <v>221</v>
      </c>
      <c r="C22" s="123">
        <v>5346895.4800000004</v>
      </c>
      <c r="D22" s="123">
        <v>11312428.810000001</v>
      </c>
      <c r="E22" s="142">
        <f t="shared" si="5"/>
        <v>211.57003820841473</v>
      </c>
      <c r="F22" s="96">
        <f t="shared" si="1"/>
        <v>5965533.3300000001</v>
      </c>
      <c r="G22" s="164"/>
      <c r="H22" s="164"/>
      <c r="I22" s="267">
        <f t="shared" si="4"/>
        <v>0</v>
      </c>
      <c r="J22" s="97">
        <f t="shared" si="2"/>
        <v>0</v>
      </c>
      <c r="K22" s="11">
        <f t="shared" si="8"/>
        <v>5346895.4800000004</v>
      </c>
      <c r="L22" s="11">
        <f t="shared" si="8"/>
        <v>11312428.810000001</v>
      </c>
      <c r="M22" s="142">
        <f t="shared" si="6"/>
        <v>211.57003820841473</v>
      </c>
      <c r="N22" s="98">
        <f t="shared" si="3"/>
        <v>5965533.3300000001</v>
      </c>
    </row>
    <row r="23" spans="1:14" s="2" customFormat="1" ht="160.15" customHeight="1">
      <c r="A23" s="84">
        <v>22130000</v>
      </c>
      <c r="B23" s="6" t="s">
        <v>223</v>
      </c>
      <c r="C23" s="167">
        <v>900</v>
      </c>
      <c r="D23" s="167"/>
      <c r="E23" s="141">
        <f>IF(C23=0,0,D23/C23*100)</f>
        <v>0</v>
      </c>
      <c r="F23" s="92">
        <f t="shared" si="1"/>
        <v>-900</v>
      </c>
      <c r="G23" s="165"/>
      <c r="H23" s="165"/>
      <c r="I23" s="216">
        <f>IF(G23=0,0,H23/G23*100)</f>
        <v>0</v>
      </c>
      <c r="J23" s="271">
        <f t="shared" si="2"/>
        <v>0</v>
      </c>
      <c r="K23" s="9">
        <f t="shared" si="8"/>
        <v>900</v>
      </c>
      <c r="L23" s="9">
        <f t="shared" si="8"/>
        <v>0</v>
      </c>
      <c r="M23" s="141">
        <f>IF(K23=0,0,L23/K23*100)</f>
        <v>0</v>
      </c>
      <c r="N23" s="93">
        <f t="shared" si="3"/>
        <v>-900</v>
      </c>
    </row>
    <row r="24" spans="1:14" s="2" customFormat="1" ht="27.6" customHeight="1">
      <c r="A24" s="90">
        <v>24000000</v>
      </c>
      <c r="B24" s="215" t="s">
        <v>224</v>
      </c>
      <c r="C24" s="91">
        <f>C25+C26</f>
        <v>2510156.27</v>
      </c>
      <c r="D24" s="91">
        <f>D25+D26</f>
        <v>5371640.6100000003</v>
      </c>
      <c r="E24" s="141">
        <f t="shared" si="5"/>
        <v>213.99626287012006</v>
      </c>
      <c r="F24" s="92">
        <f t="shared" si="1"/>
        <v>2861484.3400000003</v>
      </c>
      <c r="G24" s="91">
        <f>G25+G26</f>
        <v>4014506.4</v>
      </c>
      <c r="H24" s="91">
        <f>H25+H26</f>
        <v>4544785.74</v>
      </c>
      <c r="I24" s="216">
        <f t="shared" si="4"/>
        <v>113.20907945245773</v>
      </c>
      <c r="J24" s="271">
        <f t="shared" si="2"/>
        <v>530279.34000000032</v>
      </c>
      <c r="K24" s="9">
        <f t="shared" si="8"/>
        <v>6524662.6699999999</v>
      </c>
      <c r="L24" s="9">
        <f t="shared" si="8"/>
        <v>9916426.3500000015</v>
      </c>
      <c r="M24" s="141">
        <f t="shared" si="6"/>
        <v>151.98374002682351</v>
      </c>
      <c r="N24" s="93">
        <f t="shared" si="3"/>
        <v>3391763.6800000016</v>
      </c>
    </row>
    <row r="25" spans="1:14" s="57" customFormat="1" ht="27.6" customHeight="1">
      <c r="A25" s="94">
        <v>24060000</v>
      </c>
      <c r="B25" s="305" t="s">
        <v>225</v>
      </c>
      <c r="C25" s="123">
        <v>2510156.27</v>
      </c>
      <c r="D25" s="123">
        <v>5371640.6100000003</v>
      </c>
      <c r="E25" s="142">
        <f t="shared" si="5"/>
        <v>213.99626287012006</v>
      </c>
      <c r="F25" s="96">
        <f t="shared" si="1"/>
        <v>2861484.3400000003</v>
      </c>
      <c r="G25" s="164">
        <v>3946418.17</v>
      </c>
      <c r="H25" s="123">
        <v>4480083.6100000003</v>
      </c>
      <c r="I25" s="267">
        <f t="shared" si="4"/>
        <v>113.52277982239274</v>
      </c>
      <c r="J25" s="97">
        <f t="shared" si="2"/>
        <v>533665.44000000041</v>
      </c>
      <c r="K25" s="11">
        <f t="shared" si="8"/>
        <v>6456574.4399999995</v>
      </c>
      <c r="L25" s="11">
        <f t="shared" si="8"/>
        <v>9851724.2200000007</v>
      </c>
      <c r="M25" s="142">
        <f t="shared" si="6"/>
        <v>152.58438219137145</v>
      </c>
      <c r="N25" s="98">
        <f t="shared" si="3"/>
        <v>3395149.7800000012</v>
      </c>
    </row>
    <row r="26" spans="1:14" s="57" customFormat="1" ht="47.45" customHeight="1">
      <c r="A26" s="94">
        <v>24110000</v>
      </c>
      <c r="B26" s="305" t="s">
        <v>227</v>
      </c>
      <c r="C26" s="80"/>
      <c r="D26" s="80"/>
      <c r="E26" s="142">
        <f t="shared" si="5"/>
        <v>0</v>
      </c>
      <c r="F26" s="96">
        <f t="shared" si="1"/>
        <v>0</v>
      </c>
      <c r="G26" s="80">
        <v>68088.23</v>
      </c>
      <c r="H26" s="123">
        <v>64702.13</v>
      </c>
      <c r="I26" s="267">
        <f t="shared" si="4"/>
        <v>95.026893781788729</v>
      </c>
      <c r="J26" s="97">
        <f t="shared" si="2"/>
        <v>-3386.0999999999985</v>
      </c>
      <c r="K26" s="11">
        <f t="shared" si="8"/>
        <v>68088.23</v>
      </c>
      <c r="L26" s="11">
        <f t="shared" si="8"/>
        <v>64702.13</v>
      </c>
      <c r="M26" s="142">
        <f t="shared" si="6"/>
        <v>95.026893781788729</v>
      </c>
      <c r="N26" s="98">
        <f t="shared" si="3"/>
        <v>-3386.0999999999985</v>
      </c>
    </row>
    <row r="27" spans="1:14" s="2" customFormat="1" ht="46.15" customHeight="1">
      <c r="A27" s="90">
        <v>25000000</v>
      </c>
      <c r="B27" s="215" t="s">
        <v>288</v>
      </c>
      <c r="C27" s="79">
        <f>SUM(C28:C29)</f>
        <v>0</v>
      </c>
      <c r="D27" s="79">
        <f>SUM(D28:D29)</f>
        <v>0</v>
      </c>
      <c r="E27" s="141">
        <f t="shared" si="5"/>
        <v>0</v>
      </c>
      <c r="F27" s="92">
        <f t="shared" si="1"/>
        <v>0</v>
      </c>
      <c r="G27" s="79">
        <f>SUM(G28:G29)</f>
        <v>118484419.71000001</v>
      </c>
      <c r="H27" s="79">
        <f>SUM(H28:H29)</f>
        <v>118445116.03999999</v>
      </c>
      <c r="I27" s="216">
        <f t="shared" si="4"/>
        <v>99.96682798456014</v>
      </c>
      <c r="J27" s="271">
        <f t="shared" si="2"/>
        <v>-39303.670000016689</v>
      </c>
      <c r="K27" s="13">
        <f>SUM(K28:K29)</f>
        <v>118484419.71000001</v>
      </c>
      <c r="L27" s="13">
        <f>SUM(L28:L29)</f>
        <v>118445116.03999999</v>
      </c>
      <c r="M27" s="141">
        <f t="shared" si="6"/>
        <v>99.96682798456014</v>
      </c>
      <c r="N27" s="93">
        <f t="shared" si="3"/>
        <v>-39303.670000016689</v>
      </c>
    </row>
    <row r="28" spans="1:14" s="57" customFormat="1" ht="64.150000000000006" customHeight="1">
      <c r="A28" s="94">
        <v>25010000</v>
      </c>
      <c r="B28" s="305" t="s">
        <v>289</v>
      </c>
      <c r="C28" s="80"/>
      <c r="D28" s="80">
        <v>0</v>
      </c>
      <c r="E28" s="142">
        <f t="shared" si="5"/>
        <v>0</v>
      </c>
      <c r="F28" s="96">
        <f t="shared" si="1"/>
        <v>0</v>
      </c>
      <c r="G28" s="80">
        <v>41092613.619999997</v>
      </c>
      <c r="H28" s="123">
        <v>53647641.07</v>
      </c>
      <c r="I28" s="267">
        <f t="shared" si="4"/>
        <v>130.55300294622634</v>
      </c>
      <c r="J28" s="97">
        <f t="shared" si="2"/>
        <v>12555027.450000003</v>
      </c>
      <c r="K28" s="11">
        <f>C28+G28</f>
        <v>41092613.619999997</v>
      </c>
      <c r="L28" s="11">
        <f>D28+H28</f>
        <v>53647641.07</v>
      </c>
      <c r="M28" s="142">
        <f t="shared" si="6"/>
        <v>130.55300294622634</v>
      </c>
      <c r="N28" s="98">
        <f t="shared" si="3"/>
        <v>12555027.450000003</v>
      </c>
    </row>
    <row r="29" spans="1:14" s="57" customFormat="1" ht="34.9" customHeight="1">
      <c r="A29" s="94">
        <v>25020000</v>
      </c>
      <c r="B29" s="305" t="s">
        <v>338</v>
      </c>
      <c r="C29" s="80"/>
      <c r="D29" s="80">
        <v>0</v>
      </c>
      <c r="E29" s="142">
        <f t="shared" si="5"/>
        <v>0</v>
      </c>
      <c r="F29" s="96">
        <f t="shared" si="1"/>
        <v>0</v>
      </c>
      <c r="G29" s="80">
        <v>77391806.090000004</v>
      </c>
      <c r="H29" s="123">
        <v>64797474.969999999</v>
      </c>
      <c r="I29" s="267">
        <f t="shared" si="4"/>
        <v>83.726531584811596</v>
      </c>
      <c r="J29" s="97">
        <f t="shared" si="2"/>
        <v>-12594331.120000005</v>
      </c>
      <c r="K29" s="11">
        <f>C29+G29</f>
        <v>77391806.090000004</v>
      </c>
      <c r="L29" s="11">
        <f>D29+H29</f>
        <v>64797474.969999999</v>
      </c>
      <c r="M29" s="142">
        <f t="shared" si="6"/>
        <v>83.726531584811596</v>
      </c>
      <c r="N29" s="98">
        <f t="shared" si="3"/>
        <v>-12594331.120000005</v>
      </c>
    </row>
    <row r="30" spans="1:14" s="57" customFormat="1" ht="33.6" customHeight="1">
      <c r="A30" s="90">
        <v>30000000</v>
      </c>
      <c r="B30" s="215" t="s">
        <v>484</v>
      </c>
      <c r="C30" s="79">
        <f>C31+C32</f>
        <v>0</v>
      </c>
      <c r="D30" s="79">
        <f>D31+D32</f>
        <v>0</v>
      </c>
      <c r="E30" s="216">
        <f>IF(C30=0,0,D30/C30*100)</f>
        <v>0</v>
      </c>
      <c r="F30" s="79">
        <f>F31</f>
        <v>0</v>
      </c>
      <c r="G30" s="79">
        <f>G31+G32</f>
        <v>5304942.1400000006</v>
      </c>
      <c r="H30" s="79">
        <f>H31+H32</f>
        <v>26865488.77</v>
      </c>
      <c r="I30" s="216">
        <f>IF(G30=0,0,H30/G30*100)</f>
        <v>506.42378485960256</v>
      </c>
      <c r="J30" s="79">
        <f>H30-G30</f>
        <v>21560546.629999999</v>
      </c>
      <c r="K30" s="79">
        <f>K31+K32</f>
        <v>5304942.1400000006</v>
      </c>
      <c r="L30" s="79">
        <f>L31+L32</f>
        <v>26865488.77</v>
      </c>
      <c r="M30" s="79">
        <f>M31</f>
        <v>502.02044468614667</v>
      </c>
      <c r="N30" s="13">
        <f>L30-K30</f>
        <v>21560546.629999999</v>
      </c>
    </row>
    <row r="31" spans="1:14" s="57" customFormat="1" ht="74.45" customHeight="1">
      <c r="A31" s="10">
        <v>31030000</v>
      </c>
      <c r="B31" s="170" t="s">
        <v>486</v>
      </c>
      <c r="C31" s="80"/>
      <c r="D31" s="80"/>
      <c r="E31" s="142">
        <f>IF(C31=0,0,D31/C31*100)</f>
        <v>0</v>
      </c>
      <c r="F31" s="96">
        <f>D31-C31</f>
        <v>0</v>
      </c>
      <c r="G31" s="80">
        <v>5291432.66</v>
      </c>
      <c r="H31" s="80">
        <v>26564073.77</v>
      </c>
      <c r="I31" s="267">
        <f>IF(G31=0,0,H31/G31*100)</f>
        <v>502.02044468614667</v>
      </c>
      <c r="J31" s="97">
        <f>H31-G31</f>
        <v>21272641.109999999</v>
      </c>
      <c r="K31" s="11">
        <f>C31+G31</f>
        <v>5291432.66</v>
      </c>
      <c r="L31" s="11">
        <f>D31+H31</f>
        <v>26564073.77</v>
      </c>
      <c r="M31" s="142">
        <f>IF(K31=0,0,L31/K31*100)</f>
        <v>502.02044468614667</v>
      </c>
      <c r="N31" s="98">
        <f>L31-K31</f>
        <v>21272641.109999999</v>
      </c>
    </row>
    <row r="32" spans="1:14" s="57" customFormat="1" ht="33.6" customHeight="1">
      <c r="A32" s="10">
        <v>33010000</v>
      </c>
      <c r="B32" s="170" t="s">
        <v>691</v>
      </c>
      <c r="C32" s="80"/>
      <c r="D32" s="80"/>
      <c r="E32" s="142">
        <f>IF(C32=0,0,D32/C32*100)</f>
        <v>0</v>
      </c>
      <c r="F32" s="96">
        <f>D32-C32</f>
        <v>0</v>
      </c>
      <c r="G32" s="80">
        <v>13509.48</v>
      </c>
      <c r="H32" s="80">
        <v>301415</v>
      </c>
      <c r="I32" s="267">
        <f>IF(G32=0,0,H32/G32*100)</f>
        <v>2231.1369497567634</v>
      </c>
      <c r="J32" s="97">
        <f>H32-G32</f>
        <v>287905.52</v>
      </c>
      <c r="K32" s="11">
        <f>C32+G32</f>
        <v>13509.48</v>
      </c>
      <c r="L32" s="11">
        <f>D32+H32</f>
        <v>301415</v>
      </c>
      <c r="M32" s="142">
        <f>IF(K32=0,0,L32/K32*100)</f>
        <v>2231.1369497567634</v>
      </c>
      <c r="N32" s="98">
        <f>L32-K32</f>
        <v>287905.52</v>
      </c>
    </row>
    <row r="33" spans="1:14" s="2" customFormat="1" ht="23.45" customHeight="1">
      <c r="A33" s="90"/>
      <c r="B33" s="306" t="s">
        <v>97</v>
      </c>
      <c r="C33" s="79">
        <f>C7+C16+C30</f>
        <v>943065772.69000006</v>
      </c>
      <c r="D33" s="79">
        <f>D7+D16+D30</f>
        <v>1220230618.3000002</v>
      </c>
      <c r="E33" s="141">
        <f t="shared" si="5"/>
        <v>129.38976831058298</v>
      </c>
      <c r="F33" s="13">
        <f>F7+F16+F30</f>
        <v>277164845.61000019</v>
      </c>
      <c r="G33" s="79">
        <f>G7+G16+G30</f>
        <v>131248370.76000002</v>
      </c>
      <c r="H33" s="79">
        <f>H7+H16+H30</f>
        <v>154515223.78999999</v>
      </c>
      <c r="I33" s="216">
        <f t="shared" si="4"/>
        <v>117.72734617220171</v>
      </c>
      <c r="J33" s="79">
        <f>J7+J16+J30</f>
        <v>23266853.029999964</v>
      </c>
      <c r="K33" s="79">
        <f>K7+K16+K30</f>
        <v>1074314143.45</v>
      </c>
      <c r="L33" s="79">
        <f>L7+L16+L30</f>
        <v>1374745842.0900004</v>
      </c>
      <c r="M33" s="141">
        <f t="shared" si="6"/>
        <v>127.96497658266033</v>
      </c>
      <c r="N33" s="79">
        <f>N7+N16+N30</f>
        <v>300431698.64000034</v>
      </c>
    </row>
    <row r="34" spans="1:14" s="2" customFormat="1" ht="34.9" customHeight="1">
      <c r="A34" s="90">
        <v>40000000</v>
      </c>
      <c r="B34" s="215" t="s">
        <v>126</v>
      </c>
      <c r="C34" s="165">
        <f>C35</f>
        <v>473168383</v>
      </c>
      <c r="D34" s="165">
        <f t="shared" ref="D34:L34" si="9">D35</f>
        <v>564986367.42999995</v>
      </c>
      <c r="E34" s="216">
        <f t="shared" si="5"/>
        <v>119.4049280824412</v>
      </c>
      <c r="F34" s="92">
        <f t="shared" si="1"/>
        <v>91817984.429999948</v>
      </c>
      <c r="G34" s="165">
        <f t="shared" si="9"/>
        <v>40156771</v>
      </c>
      <c r="H34" s="165">
        <f t="shared" si="9"/>
        <v>68979500</v>
      </c>
      <c r="I34" s="216">
        <f t="shared" si="4"/>
        <v>171.77551452032833</v>
      </c>
      <c r="J34" s="271">
        <f t="shared" si="2"/>
        <v>28822729</v>
      </c>
      <c r="K34" s="9">
        <f t="shared" si="9"/>
        <v>513325154</v>
      </c>
      <c r="L34" s="9">
        <f t="shared" si="9"/>
        <v>633965867.42999995</v>
      </c>
      <c r="M34" s="141">
        <f t="shared" si="6"/>
        <v>123.50181215354974</v>
      </c>
      <c r="N34" s="93">
        <f t="shared" si="3"/>
        <v>120640713.42999995</v>
      </c>
    </row>
    <row r="35" spans="1:14" s="2" customFormat="1" ht="32.450000000000003" customHeight="1">
      <c r="A35" s="90">
        <v>41000000</v>
      </c>
      <c r="B35" s="215" t="s">
        <v>127</v>
      </c>
      <c r="C35" s="165">
        <f>C36+C41+C59</f>
        <v>473168383</v>
      </c>
      <c r="D35" s="165">
        <f>D36+D41+D59</f>
        <v>564986367.42999995</v>
      </c>
      <c r="E35" s="216">
        <f t="shared" si="5"/>
        <v>119.4049280824412</v>
      </c>
      <c r="F35" s="92">
        <f t="shared" si="1"/>
        <v>91817984.429999948</v>
      </c>
      <c r="G35" s="165">
        <f>G36+G41+G59</f>
        <v>40156771</v>
      </c>
      <c r="H35" s="165">
        <f>H36+H41+H59</f>
        <v>68979500</v>
      </c>
      <c r="I35" s="216">
        <f t="shared" si="4"/>
        <v>171.77551452032833</v>
      </c>
      <c r="J35" s="271">
        <f t="shared" si="2"/>
        <v>28822729</v>
      </c>
      <c r="K35" s="9">
        <f>K36+K41+K59</f>
        <v>513325154</v>
      </c>
      <c r="L35" s="9">
        <f>L36+L41+L59</f>
        <v>633965867.42999995</v>
      </c>
      <c r="M35" s="141">
        <f t="shared" si="6"/>
        <v>123.50181215354974</v>
      </c>
      <c r="N35" s="93">
        <f t="shared" si="3"/>
        <v>120640713.42999995</v>
      </c>
    </row>
    <row r="36" spans="1:14" s="2" customFormat="1" ht="37.15" customHeight="1">
      <c r="A36" s="90">
        <v>41020000</v>
      </c>
      <c r="B36" s="215" t="s">
        <v>128</v>
      </c>
      <c r="C36" s="165">
        <f>SUM(C37:C40)</f>
        <v>174023936</v>
      </c>
      <c r="D36" s="165">
        <f>SUM(D37:D40)</f>
        <v>151084800</v>
      </c>
      <c r="E36" s="216">
        <f t="shared" si="5"/>
        <v>86.818401808817839</v>
      </c>
      <c r="F36" s="165">
        <f>SUM(F37:F39)</f>
        <v>-44828936</v>
      </c>
      <c r="G36" s="165">
        <f>SUM(G37:G40)</f>
        <v>0</v>
      </c>
      <c r="H36" s="165">
        <f>SUM(H37:H40)</f>
        <v>0</v>
      </c>
      <c r="I36" s="216">
        <f t="shared" si="4"/>
        <v>0</v>
      </c>
      <c r="J36" s="165">
        <f>SUM(J37:J39)</f>
        <v>0</v>
      </c>
      <c r="K36" s="165">
        <f>SUM(K37:K40)</f>
        <v>174023936</v>
      </c>
      <c r="L36" s="165">
        <f>SUM(L37:L40)</f>
        <v>151084800</v>
      </c>
      <c r="M36" s="141">
        <f t="shared" si="6"/>
        <v>86.818401808817839</v>
      </c>
      <c r="N36" s="93">
        <f t="shared" si="3"/>
        <v>-22939136</v>
      </c>
    </row>
    <row r="37" spans="1:14" s="57" customFormat="1" ht="25.9" customHeight="1">
      <c r="A37" s="94">
        <v>41020100</v>
      </c>
      <c r="B37" s="99" t="s">
        <v>129</v>
      </c>
      <c r="C37" s="123">
        <v>91809000</v>
      </c>
      <c r="D37" s="211">
        <v>61623600</v>
      </c>
      <c r="E37" s="267">
        <f t="shared" si="5"/>
        <v>67.12152403359147</v>
      </c>
      <c r="F37" s="96">
        <f t="shared" si="1"/>
        <v>-30185400</v>
      </c>
      <c r="G37" s="80"/>
      <c r="H37" s="80"/>
      <c r="I37" s="267">
        <f t="shared" si="4"/>
        <v>0</v>
      </c>
      <c r="J37" s="97">
        <f t="shared" si="2"/>
        <v>0</v>
      </c>
      <c r="K37" s="164">
        <f t="shared" ref="K37:L39" si="10">C37+G37</f>
        <v>91809000</v>
      </c>
      <c r="L37" s="164">
        <f t="shared" si="10"/>
        <v>61623600</v>
      </c>
      <c r="M37" s="142">
        <f t="shared" si="6"/>
        <v>67.12152403359147</v>
      </c>
      <c r="N37" s="98">
        <f t="shared" si="3"/>
        <v>-30185400</v>
      </c>
    </row>
    <row r="38" spans="1:14" s="57" customFormat="1" ht="82.9" customHeight="1">
      <c r="A38" s="112">
        <v>41020200</v>
      </c>
      <c r="B38" s="111" t="s">
        <v>130</v>
      </c>
      <c r="C38" s="123">
        <v>67207800</v>
      </c>
      <c r="D38" s="211">
        <v>67571400</v>
      </c>
      <c r="E38" s="267">
        <f t="shared" si="5"/>
        <v>100.54100863292655</v>
      </c>
      <c r="F38" s="96">
        <f t="shared" si="1"/>
        <v>363600</v>
      </c>
      <c r="G38" s="80"/>
      <c r="H38" s="80"/>
      <c r="I38" s="267">
        <f t="shared" si="4"/>
        <v>0</v>
      </c>
      <c r="J38" s="97">
        <f t="shared" si="2"/>
        <v>0</v>
      </c>
      <c r="K38" s="164">
        <f t="shared" si="10"/>
        <v>67207800</v>
      </c>
      <c r="L38" s="164">
        <f t="shared" si="10"/>
        <v>67571400</v>
      </c>
      <c r="M38" s="142">
        <f t="shared" si="6"/>
        <v>100.54100863292655</v>
      </c>
      <c r="N38" s="98">
        <f t="shared" si="3"/>
        <v>363600</v>
      </c>
    </row>
    <row r="39" spans="1:14" s="57" customFormat="1" ht="150.6" customHeight="1">
      <c r="A39" s="100">
        <v>41021300</v>
      </c>
      <c r="B39" s="137" t="s">
        <v>355</v>
      </c>
      <c r="C39" s="123">
        <v>15007136</v>
      </c>
      <c r="D39" s="211"/>
      <c r="E39" s="267">
        <f>IF(C39=0,0,D39/C39*100)</f>
        <v>0</v>
      </c>
      <c r="F39" s="96">
        <f>D39-C39</f>
        <v>-15007136</v>
      </c>
      <c r="G39" s="80"/>
      <c r="H39" s="80"/>
      <c r="I39" s="267">
        <f>IF(G39=0,0,H39/G39*100)</f>
        <v>0</v>
      </c>
      <c r="J39" s="97">
        <f>H39-G39</f>
        <v>0</v>
      </c>
      <c r="K39" s="164">
        <f t="shared" si="10"/>
        <v>15007136</v>
      </c>
      <c r="L39" s="164">
        <f t="shared" si="10"/>
        <v>0</v>
      </c>
      <c r="M39" s="142">
        <f>IF(K39=0,0,L39/K39*100)</f>
        <v>0</v>
      </c>
      <c r="N39" s="98">
        <f t="shared" ref="N39:N46" si="11">L39-K39</f>
        <v>-15007136</v>
      </c>
    </row>
    <row r="40" spans="1:14" s="57" customFormat="1" ht="143.44999999999999" customHeight="1">
      <c r="A40" s="100">
        <v>41021400</v>
      </c>
      <c r="B40" s="137" t="s">
        <v>591</v>
      </c>
      <c r="C40" s="123"/>
      <c r="D40" s="211">
        <v>21889800</v>
      </c>
      <c r="E40" s="267">
        <f>IF(C40=0,0,D40/C40*100)</f>
        <v>0</v>
      </c>
      <c r="F40" s="96">
        <f>D40-C40</f>
        <v>21889800</v>
      </c>
      <c r="G40" s="80"/>
      <c r="H40" s="80"/>
      <c r="I40" s="267">
        <f>IF(G40=0,0,H40/G40*100)</f>
        <v>0</v>
      </c>
      <c r="J40" s="97">
        <f>H40-G40</f>
        <v>0</v>
      </c>
      <c r="K40" s="164">
        <f>C40+G40</f>
        <v>0</v>
      </c>
      <c r="L40" s="164">
        <f>D40+H40</f>
        <v>21889800</v>
      </c>
      <c r="M40" s="142">
        <f>IF(K40=0,0,L40/K40*100)</f>
        <v>0</v>
      </c>
      <c r="N40" s="98">
        <f t="shared" si="11"/>
        <v>21889800</v>
      </c>
    </row>
    <row r="41" spans="1:14" s="2" customFormat="1" ht="46.9" customHeight="1">
      <c r="A41" s="90">
        <v>41030000</v>
      </c>
      <c r="B41" s="215" t="s">
        <v>131</v>
      </c>
      <c r="C41" s="165">
        <f>SUM(C42:C58)</f>
        <v>298249799</v>
      </c>
      <c r="D41" s="165">
        <f>SUM(D42:D58)</f>
        <v>409634932</v>
      </c>
      <c r="E41" s="216">
        <f t="shared" si="5"/>
        <v>137.34625584777007</v>
      </c>
      <c r="F41" s="165">
        <f>SUM(F43:F57)</f>
        <v>130758650</v>
      </c>
      <c r="G41" s="165">
        <f>SUM(G42:G58)</f>
        <v>0</v>
      </c>
      <c r="H41" s="165">
        <f>SUM(H42:H58)</f>
        <v>23979500</v>
      </c>
      <c r="I41" s="216">
        <f t="shared" si="4"/>
        <v>0</v>
      </c>
      <c r="J41" s="165">
        <f>SUM(J43:J57)</f>
        <v>23979500</v>
      </c>
      <c r="K41" s="165">
        <f>SUM(K42:K58)</f>
        <v>298249799</v>
      </c>
      <c r="L41" s="165">
        <f>SUM(L42:L58)</f>
        <v>433614432</v>
      </c>
      <c r="M41" s="141">
        <f t="shared" si="6"/>
        <v>145.3863283240637</v>
      </c>
      <c r="N41" s="93">
        <f t="shared" si="11"/>
        <v>135364633</v>
      </c>
    </row>
    <row r="42" spans="1:14" s="2" customFormat="1" ht="365.45" customHeight="1">
      <c r="A42" s="94">
        <v>41030800</v>
      </c>
      <c r="B42" s="307" t="s">
        <v>712</v>
      </c>
      <c r="C42" s="164">
        <v>19373517</v>
      </c>
      <c r="D42" s="164"/>
      <c r="E42" s="267">
        <f>IF(C42=0,0,D42/C42*100)</f>
        <v>0</v>
      </c>
      <c r="F42" s="96">
        <f>D42-C42</f>
        <v>-19373517</v>
      </c>
      <c r="G42" s="164"/>
      <c r="H42" s="164"/>
      <c r="I42" s="267">
        <f>IF(G42=0,0,H42/G42*100)</f>
        <v>0</v>
      </c>
      <c r="J42" s="97"/>
      <c r="K42" s="11">
        <f>C42+G42</f>
        <v>19373517</v>
      </c>
      <c r="L42" s="11">
        <f>D42+H42</f>
        <v>0</v>
      </c>
      <c r="M42" s="142">
        <f t="shared" ref="M42:M47" si="12">IF(K42=0,0,L42/K42*100)</f>
        <v>0</v>
      </c>
      <c r="N42" s="98">
        <f>L42-K42</f>
        <v>-19373517</v>
      </c>
    </row>
    <row r="43" spans="1:14" s="2" customFormat="1" ht="110.25">
      <c r="A43" s="10">
        <v>41030900</v>
      </c>
      <c r="B43" s="181" t="s">
        <v>506</v>
      </c>
      <c r="C43" s="164">
        <v>26043098</v>
      </c>
      <c r="D43" s="211"/>
      <c r="E43" s="267">
        <f t="shared" si="5"/>
        <v>0</v>
      </c>
      <c r="F43" s="96">
        <f t="shared" si="1"/>
        <v>-26043098</v>
      </c>
      <c r="G43" s="164"/>
      <c r="H43" s="164"/>
      <c r="I43" s="267">
        <f t="shared" si="4"/>
        <v>0</v>
      </c>
      <c r="J43" s="97"/>
      <c r="K43" s="11">
        <f t="shared" ref="K43:L46" si="13">C43+G43</f>
        <v>26043098</v>
      </c>
      <c r="L43" s="11">
        <f t="shared" si="13"/>
        <v>0</v>
      </c>
      <c r="M43" s="142">
        <f t="shared" si="12"/>
        <v>0</v>
      </c>
      <c r="N43" s="98">
        <f t="shared" si="11"/>
        <v>-26043098</v>
      </c>
    </row>
    <row r="44" spans="1:14" s="2" customFormat="1" ht="85.15" customHeight="1">
      <c r="A44" s="10">
        <v>41031100</v>
      </c>
      <c r="B44" s="181" t="s">
        <v>580</v>
      </c>
      <c r="C44" s="164"/>
      <c r="D44" s="211">
        <v>476900</v>
      </c>
      <c r="E44" s="267">
        <f>IF(C44=0,0,D44/C44*100)</f>
        <v>0</v>
      </c>
      <c r="F44" s="96">
        <f>D44-C44</f>
        <v>476900</v>
      </c>
      <c r="G44" s="164"/>
      <c r="H44" s="164"/>
      <c r="I44" s="267">
        <f>IF(G44=0,0,H44/G44*100)</f>
        <v>0</v>
      </c>
      <c r="J44" s="97"/>
      <c r="K44" s="11">
        <f t="shared" si="13"/>
        <v>0</v>
      </c>
      <c r="L44" s="11">
        <f t="shared" si="13"/>
        <v>476900</v>
      </c>
      <c r="M44" s="142">
        <f t="shared" si="12"/>
        <v>0</v>
      </c>
      <c r="N44" s="98">
        <f t="shared" si="11"/>
        <v>476900</v>
      </c>
    </row>
    <row r="45" spans="1:14" s="2" customFormat="1" ht="106.15" customHeight="1">
      <c r="A45" s="10">
        <v>41031900</v>
      </c>
      <c r="B45" s="181" t="s">
        <v>686</v>
      </c>
      <c r="C45" s="164">
        <v>84654000</v>
      </c>
      <c r="D45" s="211">
        <v>57263000</v>
      </c>
      <c r="E45" s="267">
        <f>IF(C45=0,0,D45/C45*100)</f>
        <v>67.643584473267666</v>
      </c>
      <c r="F45" s="96">
        <f>D45-C45</f>
        <v>-27391000</v>
      </c>
      <c r="G45" s="164"/>
      <c r="H45" s="164"/>
      <c r="I45" s="267">
        <f>IF(G45=0,0,H45/G45*100)</f>
        <v>0</v>
      </c>
      <c r="J45" s="97"/>
      <c r="K45" s="11">
        <f>C45+G45</f>
        <v>84654000</v>
      </c>
      <c r="L45" s="11">
        <f>D45+H45</f>
        <v>57263000</v>
      </c>
      <c r="M45" s="142">
        <f t="shared" si="12"/>
        <v>67.643584473267666</v>
      </c>
      <c r="N45" s="98">
        <f>L45-K45</f>
        <v>-27391000</v>
      </c>
    </row>
    <row r="46" spans="1:14" s="2" customFormat="1" ht="149.44999999999999" customHeight="1">
      <c r="A46" s="74">
        <v>41032300</v>
      </c>
      <c r="B46" s="181" t="s">
        <v>592</v>
      </c>
      <c r="C46" s="164"/>
      <c r="D46" s="211">
        <v>19600980</v>
      </c>
      <c r="E46" s="267">
        <f>IF(C46=0,0,D46/C46*100)</f>
        <v>0</v>
      </c>
      <c r="F46" s="96">
        <f>D46-C46</f>
        <v>19600980</v>
      </c>
      <c r="G46" s="164"/>
      <c r="H46" s="164"/>
      <c r="I46" s="267">
        <f>IF(G46=0,0,H46/G46*100)</f>
        <v>0</v>
      </c>
      <c r="J46" s="97"/>
      <c r="K46" s="11">
        <f t="shared" si="13"/>
        <v>0</v>
      </c>
      <c r="L46" s="11">
        <f t="shared" si="13"/>
        <v>19600980</v>
      </c>
      <c r="M46" s="142">
        <f t="shared" si="12"/>
        <v>0</v>
      </c>
      <c r="N46" s="98">
        <f t="shared" si="11"/>
        <v>19600980</v>
      </c>
    </row>
    <row r="47" spans="1:14" s="2" customFormat="1" ht="96.75" customHeight="1">
      <c r="A47" s="74">
        <v>41032900</v>
      </c>
      <c r="B47" s="181" t="s">
        <v>713</v>
      </c>
      <c r="C47" s="164">
        <v>447984</v>
      </c>
      <c r="D47" s="211"/>
      <c r="E47" s="267">
        <f>IF(C47=0,0,D47/C47*100)</f>
        <v>0</v>
      </c>
      <c r="F47" s="96">
        <f>D47-C47</f>
        <v>-447984</v>
      </c>
      <c r="G47" s="164"/>
      <c r="H47" s="164"/>
      <c r="I47" s="267">
        <f>IF(G47=0,0,H47/G47*100)</f>
        <v>0</v>
      </c>
      <c r="J47" s="97"/>
      <c r="K47" s="11">
        <f>C47+G47</f>
        <v>447984</v>
      </c>
      <c r="L47" s="11">
        <f>D47+H47</f>
        <v>0</v>
      </c>
      <c r="M47" s="142">
        <f t="shared" si="12"/>
        <v>0</v>
      </c>
      <c r="N47" s="98">
        <f>L47-K47</f>
        <v>-447984</v>
      </c>
    </row>
    <row r="48" spans="1:14" s="57" customFormat="1" ht="79.150000000000006" customHeight="1">
      <c r="A48" s="94">
        <v>41033000</v>
      </c>
      <c r="B48" s="99" t="s">
        <v>132</v>
      </c>
      <c r="C48" s="164">
        <v>12528600</v>
      </c>
      <c r="D48" s="211">
        <v>12740600</v>
      </c>
      <c r="E48" s="267">
        <f t="shared" si="5"/>
        <v>101.69212841019745</v>
      </c>
      <c r="F48" s="96">
        <f t="shared" si="1"/>
        <v>212000</v>
      </c>
      <c r="G48" s="80"/>
      <c r="H48" s="80"/>
      <c r="I48" s="267">
        <f t="shared" si="4"/>
        <v>0</v>
      </c>
      <c r="J48" s="97">
        <f t="shared" si="2"/>
        <v>0</v>
      </c>
      <c r="K48" s="11">
        <f t="shared" ref="K48:L52" si="14">C48+G48</f>
        <v>12528600</v>
      </c>
      <c r="L48" s="11">
        <f t="shared" si="14"/>
        <v>12740600</v>
      </c>
      <c r="M48" s="142">
        <f t="shared" si="6"/>
        <v>101.69212841019745</v>
      </c>
      <c r="N48" s="98">
        <f t="shared" si="3"/>
        <v>212000</v>
      </c>
    </row>
    <row r="49" spans="1:14" s="57" customFormat="1" ht="173.25">
      <c r="A49" s="94">
        <v>41033600</v>
      </c>
      <c r="B49" s="70" t="s">
        <v>714</v>
      </c>
      <c r="C49" s="164">
        <v>2416000</v>
      </c>
      <c r="D49" s="211">
        <v>23040000</v>
      </c>
      <c r="E49" s="267">
        <f>IF(C49=0,0,D49/C49*100)</f>
        <v>953.64238410596033</v>
      </c>
      <c r="F49" s="96">
        <f>D49-C49</f>
        <v>20624000</v>
      </c>
      <c r="G49" s="80"/>
      <c r="H49" s="80"/>
      <c r="I49" s="267">
        <f>IF(G49=0,0,H49/G49*100)</f>
        <v>0</v>
      </c>
      <c r="J49" s="97">
        <f>H49-G49</f>
        <v>0</v>
      </c>
      <c r="K49" s="11">
        <f>C49+G49</f>
        <v>2416000</v>
      </c>
      <c r="L49" s="11">
        <f>D49+H49</f>
        <v>23040000</v>
      </c>
      <c r="M49" s="142">
        <f>IF(K49=0,0,L49/K49*100)</f>
        <v>953.64238410596033</v>
      </c>
      <c r="N49" s="98">
        <f>L49-K49</f>
        <v>20624000</v>
      </c>
    </row>
    <row r="50" spans="1:14" s="57" customFormat="1" ht="141.75">
      <c r="A50" s="94">
        <v>41033800</v>
      </c>
      <c r="B50" s="70" t="s">
        <v>715</v>
      </c>
      <c r="C50" s="164">
        <v>8840700</v>
      </c>
      <c r="D50" s="211"/>
      <c r="E50" s="267">
        <f>IF(C50=0,0,D50/C50*100)</f>
        <v>0</v>
      </c>
      <c r="F50" s="96">
        <f>D50-C50</f>
        <v>-8840700</v>
      </c>
      <c r="G50" s="80"/>
      <c r="H50" s="80"/>
      <c r="I50" s="267">
        <f>IF(G50=0,0,H50/G50*100)</f>
        <v>0</v>
      </c>
      <c r="J50" s="97">
        <f>H50-G50</f>
        <v>0</v>
      </c>
      <c r="K50" s="11">
        <f>C50+G50</f>
        <v>8840700</v>
      </c>
      <c r="L50" s="11">
        <f>D50+H50</f>
        <v>0</v>
      </c>
      <c r="M50" s="142">
        <f>IF(K50=0,0,L50/K50*100)</f>
        <v>0</v>
      </c>
      <c r="N50" s="98">
        <f>L50-K50</f>
        <v>-8840700</v>
      </c>
    </row>
    <row r="51" spans="1:14" s="57" customFormat="1" ht="58.9" customHeight="1">
      <c r="A51" s="94">
        <v>41033900</v>
      </c>
      <c r="B51" s="99" t="s">
        <v>85</v>
      </c>
      <c r="C51" s="164">
        <v>125870400</v>
      </c>
      <c r="D51" s="211">
        <v>156467600</v>
      </c>
      <c r="E51" s="267">
        <f t="shared" si="5"/>
        <v>124.30849508701014</v>
      </c>
      <c r="F51" s="96">
        <f t="shared" si="1"/>
        <v>30597200</v>
      </c>
      <c r="G51" s="80"/>
      <c r="H51" s="80">
        <v>23979500</v>
      </c>
      <c r="I51" s="267">
        <f t="shared" si="4"/>
        <v>0</v>
      </c>
      <c r="J51" s="97">
        <f t="shared" si="2"/>
        <v>23979500</v>
      </c>
      <c r="K51" s="11">
        <f t="shared" si="14"/>
        <v>125870400</v>
      </c>
      <c r="L51" s="11">
        <f t="shared" si="14"/>
        <v>180447100</v>
      </c>
      <c r="M51" s="142">
        <f t="shared" si="6"/>
        <v>143.35943955052181</v>
      </c>
      <c r="N51" s="98">
        <f t="shared" si="3"/>
        <v>54576700</v>
      </c>
    </row>
    <row r="52" spans="1:14" s="57" customFormat="1" ht="87" customHeight="1">
      <c r="A52" s="94">
        <v>41035400</v>
      </c>
      <c r="B52" s="99" t="s">
        <v>86</v>
      </c>
      <c r="C52" s="123">
        <v>5400</v>
      </c>
      <c r="D52" s="211"/>
      <c r="E52" s="267">
        <f t="shared" ref="E52:E91" si="15">IF(C52=0,0,D52/C52*100)</f>
        <v>0</v>
      </c>
      <c r="F52" s="96">
        <f t="shared" si="1"/>
        <v>-5400</v>
      </c>
      <c r="G52" s="80"/>
      <c r="H52" s="80"/>
      <c r="I52" s="267">
        <f t="shared" si="4"/>
        <v>0</v>
      </c>
      <c r="J52" s="97">
        <f t="shared" si="2"/>
        <v>0</v>
      </c>
      <c r="K52" s="11">
        <f t="shared" si="14"/>
        <v>5400</v>
      </c>
      <c r="L52" s="11">
        <f t="shared" si="14"/>
        <v>0</v>
      </c>
      <c r="M52" s="142">
        <f t="shared" si="6"/>
        <v>0</v>
      </c>
      <c r="N52" s="98">
        <f t="shared" si="3"/>
        <v>-5400</v>
      </c>
    </row>
    <row r="53" spans="1:14" s="57" customFormat="1" ht="145.9" customHeight="1">
      <c r="A53" s="94">
        <v>41035800</v>
      </c>
      <c r="B53" s="181" t="s">
        <v>482</v>
      </c>
      <c r="C53" s="123">
        <v>8419700</v>
      </c>
      <c r="D53" s="211">
        <v>20925287</v>
      </c>
      <c r="E53" s="267">
        <f t="shared" si="15"/>
        <v>248.52770288727629</v>
      </c>
      <c r="F53" s="96">
        <f t="shared" si="1"/>
        <v>12505587</v>
      </c>
      <c r="G53" s="80"/>
      <c r="H53" s="80"/>
      <c r="I53" s="267">
        <f t="shared" ref="I53:I58" si="16">IF(G53=0,0,H53/G53*100)</f>
        <v>0</v>
      </c>
      <c r="J53" s="97">
        <f t="shared" ref="J53:J61" si="17">H53-G53</f>
        <v>0</v>
      </c>
      <c r="K53" s="11">
        <f t="shared" ref="K53:L57" si="18">C53+G53</f>
        <v>8419700</v>
      </c>
      <c r="L53" s="11">
        <f t="shared" si="18"/>
        <v>20925287</v>
      </c>
      <c r="M53" s="142">
        <f t="shared" ref="M53:M58" si="19">IF(K53=0,0,L53/K53*100)</f>
        <v>248.52770288727629</v>
      </c>
      <c r="N53" s="98">
        <f t="shared" ref="N53:N61" si="20">L53-K53</f>
        <v>12505587</v>
      </c>
    </row>
    <row r="54" spans="1:14" s="57" customFormat="1" ht="127.9" customHeight="1">
      <c r="A54" s="94">
        <v>41036000</v>
      </c>
      <c r="B54" s="181" t="s">
        <v>688</v>
      </c>
      <c r="C54" s="123">
        <v>238800</v>
      </c>
      <c r="D54" s="211">
        <v>16142800</v>
      </c>
      <c r="E54" s="267">
        <f>IF(C54=0,0,D54/C54*100)</f>
        <v>6759.9664991624795</v>
      </c>
      <c r="F54" s="96">
        <f>D54-C54</f>
        <v>15904000</v>
      </c>
      <c r="G54" s="80"/>
      <c r="H54" s="80"/>
      <c r="I54" s="267">
        <f t="shared" si="16"/>
        <v>0</v>
      </c>
      <c r="J54" s="97">
        <f>H54-G54</f>
        <v>0</v>
      </c>
      <c r="K54" s="11">
        <f>C54+G54</f>
        <v>238800</v>
      </c>
      <c r="L54" s="11">
        <f>D54+H54</f>
        <v>16142800</v>
      </c>
      <c r="M54" s="142">
        <f t="shared" si="19"/>
        <v>6759.9664991624795</v>
      </c>
      <c r="N54" s="98">
        <f>L54-K54</f>
        <v>15904000</v>
      </c>
    </row>
    <row r="55" spans="1:14" s="57" customFormat="1" ht="408.6" customHeight="1">
      <c r="A55" s="94">
        <v>41036100</v>
      </c>
      <c r="B55" s="302" t="s">
        <v>689</v>
      </c>
      <c r="C55" s="123"/>
      <c r="D55" s="211">
        <v>96627265</v>
      </c>
      <c r="E55" s="267">
        <f>IF(C55=0,0,D55/C55*100)</f>
        <v>0</v>
      </c>
      <c r="F55" s="96">
        <f>D55-C55</f>
        <v>96627265</v>
      </c>
      <c r="G55" s="80"/>
      <c r="H55" s="80"/>
      <c r="I55" s="267">
        <f t="shared" si="16"/>
        <v>0</v>
      </c>
      <c r="J55" s="97">
        <f>H55-G55</f>
        <v>0</v>
      </c>
      <c r="K55" s="11">
        <f>C55+G55</f>
        <v>0</v>
      </c>
      <c r="L55" s="11">
        <f>D55+H55</f>
        <v>96627265</v>
      </c>
      <c r="M55" s="142">
        <f t="shared" si="19"/>
        <v>0</v>
      </c>
      <c r="N55" s="98">
        <f>L55-K55</f>
        <v>96627265</v>
      </c>
    </row>
    <row r="56" spans="1:14" s="57" customFormat="1" ht="103.15" customHeight="1">
      <c r="A56" s="94">
        <v>41036300</v>
      </c>
      <c r="B56" s="181" t="s">
        <v>508</v>
      </c>
      <c r="C56" s="123">
        <v>3262000</v>
      </c>
      <c r="D56" s="211">
        <v>6350500</v>
      </c>
      <c r="E56" s="267">
        <f t="shared" si="15"/>
        <v>194.68117719190681</v>
      </c>
      <c r="F56" s="96">
        <f t="shared" si="1"/>
        <v>3088500</v>
      </c>
      <c r="G56" s="80"/>
      <c r="H56" s="80"/>
      <c r="I56" s="267">
        <f t="shared" si="16"/>
        <v>0</v>
      </c>
      <c r="J56" s="97">
        <f t="shared" si="17"/>
        <v>0</v>
      </c>
      <c r="K56" s="11">
        <f t="shared" si="18"/>
        <v>3262000</v>
      </c>
      <c r="L56" s="11">
        <f t="shared" si="18"/>
        <v>6350500</v>
      </c>
      <c r="M56" s="142">
        <f t="shared" si="19"/>
        <v>194.68117719190681</v>
      </c>
      <c r="N56" s="98">
        <f t="shared" si="20"/>
        <v>3088500</v>
      </c>
    </row>
    <row r="57" spans="1:14" s="57" customFormat="1" ht="114" customHeight="1">
      <c r="A57" s="94">
        <v>41037200</v>
      </c>
      <c r="B57" s="99" t="s">
        <v>477</v>
      </c>
      <c r="C57" s="164">
        <v>6149600</v>
      </c>
      <c r="D57" s="211"/>
      <c r="E57" s="267">
        <f>IF(C57=0,0,D57/C57*100)</f>
        <v>0</v>
      </c>
      <c r="F57" s="96">
        <f>D57-C57</f>
        <v>-6149600</v>
      </c>
      <c r="G57" s="80"/>
      <c r="H57" s="80"/>
      <c r="I57" s="267">
        <f t="shared" si="16"/>
        <v>0</v>
      </c>
      <c r="J57" s="97">
        <f t="shared" si="17"/>
        <v>0</v>
      </c>
      <c r="K57" s="11">
        <f t="shared" si="18"/>
        <v>6149600</v>
      </c>
      <c r="L57" s="11">
        <f t="shared" si="18"/>
        <v>0</v>
      </c>
      <c r="M57" s="142">
        <f t="shared" si="19"/>
        <v>0</v>
      </c>
      <c r="N57" s="98">
        <f t="shared" si="20"/>
        <v>-6149600</v>
      </c>
    </row>
    <row r="58" spans="1:14" s="57" customFormat="1" ht="112.9" customHeight="1">
      <c r="A58" s="94">
        <v>41038800</v>
      </c>
      <c r="B58" s="181" t="s">
        <v>581</v>
      </c>
      <c r="C58" s="164"/>
      <c r="D58" s="211"/>
      <c r="E58" s="267">
        <f>IF(C58=0,0,D58/C58*100)</f>
        <v>0</v>
      </c>
      <c r="F58" s="96">
        <f>D58-C58</f>
        <v>0</v>
      </c>
      <c r="G58" s="80"/>
      <c r="H58" s="80"/>
      <c r="I58" s="267">
        <f t="shared" si="16"/>
        <v>0</v>
      </c>
      <c r="J58" s="97">
        <f>H58-G58</f>
        <v>0</v>
      </c>
      <c r="K58" s="11">
        <f>C58+G58</f>
        <v>0</v>
      </c>
      <c r="L58" s="11">
        <f>D58+H58</f>
        <v>0</v>
      </c>
      <c r="M58" s="142">
        <f t="shared" si="19"/>
        <v>0</v>
      </c>
      <c r="N58" s="98">
        <f>L58-K58</f>
        <v>0</v>
      </c>
    </row>
    <row r="59" spans="1:14" s="57" customFormat="1" ht="51" customHeight="1">
      <c r="A59" s="84">
        <v>41050000</v>
      </c>
      <c r="B59" s="5" t="s">
        <v>87</v>
      </c>
      <c r="C59" s="79">
        <f>C61+C60</f>
        <v>894648</v>
      </c>
      <c r="D59" s="79">
        <f>D61+D60</f>
        <v>4266635.43</v>
      </c>
      <c r="E59" s="268">
        <f>E61</f>
        <v>476.90660796201411</v>
      </c>
      <c r="F59" s="92">
        <f>D59-C59</f>
        <v>3371987.4299999997</v>
      </c>
      <c r="G59" s="79">
        <f>G61+G60</f>
        <v>40156771</v>
      </c>
      <c r="H59" s="79">
        <f>H61+H60</f>
        <v>45000000</v>
      </c>
      <c r="I59" s="268">
        <f>I61</f>
        <v>0</v>
      </c>
      <c r="J59" s="271">
        <f t="shared" si="17"/>
        <v>4843229</v>
      </c>
      <c r="K59" s="79">
        <f>K61+K60</f>
        <v>41051419</v>
      </c>
      <c r="L59" s="79">
        <f>L61+L60</f>
        <v>49266635.43</v>
      </c>
      <c r="M59" s="143">
        <f>M61</f>
        <v>10.3933932953694</v>
      </c>
      <c r="N59" s="93">
        <f t="shared" si="20"/>
        <v>8215216.4299999997</v>
      </c>
    </row>
    <row r="60" spans="1:14" s="57" customFormat="1" ht="84.6" customHeight="1">
      <c r="A60" s="249">
        <v>41053400</v>
      </c>
      <c r="B60" s="228" t="s">
        <v>593</v>
      </c>
      <c r="C60" s="80"/>
      <c r="D60" s="80"/>
      <c r="E60" s="267">
        <f>IF(C60=0,0,D60/C60*100)</f>
        <v>0</v>
      </c>
      <c r="F60" s="96">
        <f>D60-C60</f>
        <v>0</v>
      </c>
      <c r="G60" s="80"/>
      <c r="H60" s="80">
        <v>45000000</v>
      </c>
      <c r="I60" s="267">
        <f>IF(G60=0,0,H60/G60*100)</f>
        <v>0</v>
      </c>
      <c r="J60" s="97">
        <f t="shared" si="17"/>
        <v>45000000</v>
      </c>
      <c r="K60" s="11">
        <f>C60+G60</f>
        <v>0</v>
      </c>
      <c r="L60" s="11">
        <f>D60+H60</f>
        <v>45000000</v>
      </c>
      <c r="M60" s="142">
        <f>IF(K60=0,0,L60/K60*100)</f>
        <v>0</v>
      </c>
      <c r="N60" s="98">
        <f>L60-K60</f>
        <v>45000000</v>
      </c>
    </row>
    <row r="61" spans="1:14" s="57" customFormat="1" ht="39.6" customHeight="1">
      <c r="A61" s="100">
        <v>41053900</v>
      </c>
      <c r="B61" s="126" t="s">
        <v>88</v>
      </c>
      <c r="C61" s="123">
        <v>894648</v>
      </c>
      <c r="D61" s="77">
        <v>4266635.43</v>
      </c>
      <c r="E61" s="267">
        <f>IF(C61=0,0,D61/C61*100)</f>
        <v>476.90660796201411</v>
      </c>
      <c r="F61" s="96">
        <f>D61-C61</f>
        <v>3371987.4299999997</v>
      </c>
      <c r="G61" s="164">
        <v>40156771</v>
      </c>
      <c r="H61" s="123"/>
      <c r="I61" s="267">
        <f>IF(G61=0,0,H61/G61*100)</f>
        <v>0</v>
      </c>
      <c r="J61" s="97">
        <f t="shared" si="17"/>
        <v>-40156771</v>
      </c>
      <c r="K61" s="11">
        <f>C61+G61</f>
        <v>41051419</v>
      </c>
      <c r="L61" s="11">
        <f>D61+H61</f>
        <v>4266635.43</v>
      </c>
      <c r="M61" s="142">
        <f>IF(K61=0,0,L61/K61*100)</f>
        <v>10.3933932953694</v>
      </c>
      <c r="N61" s="98">
        <f t="shared" si="20"/>
        <v>-36784783.57</v>
      </c>
    </row>
    <row r="62" spans="1:14" s="59" customFormat="1" ht="39.6" customHeight="1">
      <c r="A62" s="101"/>
      <c r="B62" s="102" t="s">
        <v>341</v>
      </c>
      <c r="C62" s="104">
        <f>C72+C73</f>
        <v>1057111583.89</v>
      </c>
      <c r="D62" s="104">
        <f>D72+D73</f>
        <v>1459714037.4799998</v>
      </c>
      <c r="E62" s="269">
        <f t="shared" si="15"/>
        <v>138.08514254554734</v>
      </c>
      <c r="F62" s="104">
        <f t="shared" si="1"/>
        <v>402602453.58999979</v>
      </c>
      <c r="G62" s="104">
        <f t="shared" ref="G62:L62" si="21">G72+G73</f>
        <v>216870523.80000001</v>
      </c>
      <c r="H62" s="104">
        <f t="shared" si="21"/>
        <v>236006188.86999997</v>
      </c>
      <c r="I62" s="269">
        <f t="shared" ref="I62:I98" si="22">IF(G62=0,0,H62/G62*100)</f>
        <v>108.82354352943189</v>
      </c>
      <c r="J62" s="105">
        <f t="shared" si="2"/>
        <v>19135665.069999963</v>
      </c>
      <c r="K62" s="103">
        <f t="shared" si="21"/>
        <v>1273982107.6900001</v>
      </c>
      <c r="L62" s="103">
        <f t="shared" si="21"/>
        <v>1695720226.3499997</v>
      </c>
      <c r="M62" s="140">
        <f t="shared" ref="M62:M100" si="23">IF(K62=0,0,L62/K62*100)</f>
        <v>133.10392792130341</v>
      </c>
      <c r="N62" s="103">
        <f t="shared" si="3"/>
        <v>421738118.65999961</v>
      </c>
    </row>
    <row r="63" spans="1:14" s="57" customFormat="1" ht="47.45" customHeight="1">
      <c r="A63" s="106" t="s">
        <v>342</v>
      </c>
      <c r="B63" s="308" t="s">
        <v>299</v>
      </c>
      <c r="C63" s="211">
        <v>31289362.249999996</v>
      </c>
      <c r="D63" s="211">
        <v>42926796.960000001</v>
      </c>
      <c r="E63" s="267">
        <f t="shared" si="15"/>
        <v>137.19294313836647</v>
      </c>
      <c r="F63" s="96">
        <f t="shared" si="1"/>
        <v>11637434.710000005</v>
      </c>
      <c r="G63" s="211">
        <v>15243046.800000001</v>
      </c>
      <c r="H63" s="211">
        <v>7080689.9299999997</v>
      </c>
      <c r="I63" s="267">
        <f t="shared" si="22"/>
        <v>46.451933284099077</v>
      </c>
      <c r="J63" s="97">
        <f t="shared" si="2"/>
        <v>-8162356.870000001</v>
      </c>
      <c r="K63" s="11">
        <f t="shared" ref="K63:K71" si="24">C63+G63</f>
        <v>46532409.049999997</v>
      </c>
      <c r="L63" s="11">
        <f t="shared" ref="L63:L71" si="25">D63+H63</f>
        <v>50007486.890000001</v>
      </c>
      <c r="M63" s="142">
        <f t="shared" si="23"/>
        <v>107.46808065807632</v>
      </c>
      <c r="N63" s="98">
        <f t="shared" si="3"/>
        <v>3475077.8400000036</v>
      </c>
    </row>
    <row r="64" spans="1:14" s="57" customFormat="1" ht="32.450000000000003" customHeight="1">
      <c r="A64" s="106" t="s">
        <v>300</v>
      </c>
      <c r="B64" s="308" t="s">
        <v>301</v>
      </c>
      <c r="C64" s="211">
        <v>380287252.16000003</v>
      </c>
      <c r="D64" s="211">
        <v>465563382.69</v>
      </c>
      <c r="E64" s="267">
        <f t="shared" si="15"/>
        <v>122.42413597764286</v>
      </c>
      <c r="F64" s="96">
        <f t="shared" si="1"/>
        <v>85276130.529999971</v>
      </c>
      <c r="G64" s="211">
        <v>46153469.899999999</v>
      </c>
      <c r="H64" s="211">
        <v>125985400.58</v>
      </c>
      <c r="I64" s="267">
        <f t="shared" si="22"/>
        <v>272.97059322510438</v>
      </c>
      <c r="J64" s="97">
        <f t="shared" si="2"/>
        <v>79831930.680000007</v>
      </c>
      <c r="K64" s="11">
        <f t="shared" si="24"/>
        <v>426440722.06</v>
      </c>
      <c r="L64" s="11">
        <f t="shared" si="25"/>
        <v>591548783.26999998</v>
      </c>
      <c r="M64" s="142">
        <f t="shared" si="23"/>
        <v>138.71770510386889</v>
      </c>
      <c r="N64" s="98">
        <f t="shared" si="3"/>
        <v>165108061.20999998</v>
      </c>
    </row>
    <row r="65" spans="1:14" s="57" customFormat="1" ht="45" customHeight="1">
      <c r="A65" s="106" t="s">
        <v>302</v>
      </c>
      <c r="B65" s="308" t="s">
        <v>303</v>
      </c>
      <c r="C65" s="211">
        <v>82041915.38000001</v>
      </c>
      <c r="D65" s="211">
        <v>99714938.590000004</v>
      </c>
      <c r="E65" s="267">
        <f t="shared" si="15"/>
        <v>121.54145613025055</v>
      </c>
      <c r="F65" s="96">
        <f t="shared" si="1"/>
        <v>17673023.209999993</v>
      </c>
      <c r="G65" s="211">
        <v>21003320.920000002</v>
      </c>
      <c r="H65" s="211">
        <v>37397807.990000002</v>
      </c>
      <c r="I65" s="267">
        <f t="shared" si="22"/>
        <v>178.05664224455415</v>
      </c>
      <c r="J65" s="97">
        <f t="shared" si="2"/>
        <v>16394487.07</v>
      </c>
      <c r="K65" s="11">
        <f t="shared" si="24"/>
        <v>103045236.30000001</v>
      </c>
      <c r="L65" s="11">
        <f t="shared" si="25"/>
        <v>137112746.58000001</v>
      </c>
      <c r="M65" s="142">
        <f t="shared" si="23"/>
        <v>133.06073284243612</v>
      </c>
      <c r="N65" s="98">
        <f t="shared" si="3"/>
        <v>34067510.280000001</v>
      </c>
    </row>
    <row r="66" spans="1:14" s="57" customFormat="1" ht="57.6" customHeight="1">
      <c r="A66" s="106" t="s">
        <v>304</v>
      </c>
      <c r="B66" s="308" t="s">
        <v>196</v>
      </c>
      <c r="C66" s="211">
        <v>170778081.09</v>
      </c>
      <c r="D66" s="211">
        <v>257735306.55000001</v>
      </c>
      <c r="E66" s="267">
        <f t="shared" si="15"/>
        <v>150.9182588918853</v>
      </c>
      <c r="F66" s="96">
        <f t="shared" si="1"/>
        <v>86957225.460000008</v>
      </c>
      <c r="G66" s="211">
        <v>53582825.770000003</v>
      </c>
      <c r="H66" s="211">
        <v>51386765.189999998</v>
      </c>
      <c r="I66" s="267">
        <f t="shared" si="22"/>
        <v>95.901558851288613</v>
      </c>
      <c r="J66" s="97">
        <f t="shared" si="2"/>
        <v>-2196060.5800000057</v>
      </c>
      <c r="K66" s="11">
        <f t="shared" si="24"/>
        <v>224360906.86000001</v>
      </c>
      <c r="L66" s="11">
        <f t="shared" si="25"/>
        <v>309122071.74000001</v>
      </c>
      <c r="M66" s="142">
        <f t="shared" si="23"/>
        <v>137.7789366544549</v>
      </c>
      <c r="N66" s="98">
        <f t="shared" si="3"/>
        <v>84761164.879999995</v>
      </c>
    </row>
    <row r="67" spans="1:14" s="57" customFormat="1" ht="45" customHeight="1">
      <c r="A67" s="106" t="s">
        <v>197</v>
      </c>
      <c r="B67" s="308" t="s">
        <v>198</v>
      </c>
      <c r="C67" s="211">
        <v>84667334.390000015</v>
      </c>
      <c r="D67" s="211">
        <v>100084043.20999999</v>
      </c>
      <c r="E67" s="267">
        <f t="shared" si="15"/>
        <v>118.20856760292766</v>
      </c>
      <c r="F67" s="96">
        <f t="shared" si="1"/>
        <v>15416708.819999978</v>
      </c>
      <c r="G67" s="211">
        <v>7821491.7000000002</v>
      </c>
      <c r="H67" s="211">
        <v>10596593.140000001</v>
      </c>
      <c r="I67" s="267">
        <f t="shared" si="22"/>
        <v>135.48046263348971</v>
      </c>
      <c r="J67" s="97">
        <f t="shared" si="2"/>
        <v>2775101.4400000004</v>
      </c>
      <c r="K67" s="11">
        <f t="shared" si="24"/>
        <v>92488826.090000018</v>
      </c>
      <c r="L67" s="11">
        <f t="shared" si="25"/>
        <v>110680636.34999999</v>
      </c>
      <c r="M67" s="142">
        <f t="shared" si="23"/>
        <v>119.66919792267414</v>
      </c>
      <c r="N67" s="98">
        <f t="shared" si="3"/>
        <v>18191810.259999976</v>
      </c>
    </row>
    <row r="68" spans="1:14" s="57" customFormat="1" ht="24.6" customHeight="1">
      <c r="A68" s="106" t="s">
        <v>199</v>
      </c>
      <c r="B68" s="308" t="s">
        <v>200</v>
      </c>
      <c r="C68" s="211">
        <v>59786945.450000003</v>
      </c>
      <c r="D68" s="211">
        <v>65937077.289999999</v>
      </c>
      <c r="E68" s="267">
        <f t="shared" si="15"/>
        <v>110.28674703768462</v>
      </c>
      <c r="F68" s="96">
        <f t="shared" si="1"/>
        <v>6150131.8399999961</v>
      </c>
      <c r="G68" s="211">
        <v>5200150.09</v>
      </c>
      <c r="H68" s="211">
        <v>2800698.28</v>
      </c>
      <c r="I68" s="267">
        <f t="shared" si="22"/>
        <v>53.858027778578979</v>
      </c>
      <c r="J68" s="97">
        <f t="shared" si="2"/>
        <v>-2399451.81</v>
      </c>
      <c r="K68" s="11">
        <f t="shared" si="24"/>
        <v>64987095.540000007</v>
      </c>
      <c r="L68" s="11">
        <f t="shared" si="25"/>
        <v>68737775.569999993</v>
      </c>
      <c r="M68" s="142">
        <f t="shared" si="23"/>
        <v>105.77142277068133</v>
      </c>
      <c r="N68" s="98">
        <f t="shared" si="3"/>
        <v>3750680.0299999863</v>
      </c>
    </row>
    <row r="69" spans="1:14" s="57" customFormat="1" ht="37.9" customHeight="1">
      <c r="A69" s="106" t="s">
        <v>201</v>
      </c>
      <c r="B69" s="308" t="s">
        <v>202</v>
      </c>
      <c r="C69" s="211">
        <v>1109696.79</v>
      </c>
      <c r="D69" s="211">
        <v>5499445.6200000001</v>
      </c>
      <c r="E69" s="267">
        <f t="shared" si="15"/>
        <v>495.58092530843493</v>
      </c>
      <c r="F69" s="96">
        <f t="shared" si="1"/>
        <v>4389748.83</v>
      </c>
      <c r="G69" s="211">
        <v>0</v>
      </c>
      <c r="H69" s="211">
        <v>0</v>
      </c>
      <c r="I69" s="267">
        <f t="shared" si="22"/>
        <v>0</v>
      </c>
      <c r="J69" s="97">
        <f t="shared" si="2"/>
        <v>0</v>
      </c>
      <c r="K69" s="11">
        <f t="shared" si="24"/>
        <v>1109696.79</v>
      </c>
      <c r="L69" s="11">
        <f t="shared" si="25"/>
        <v>5499445.6200000001</v>
      </c>
      <c r="M69" s="142">
        <f t="shared" si="23"/>
        <v>495.58092530843493</v>
      </c>
      <c r="N69" s="98">
        <f t="shared" si="3"/>
        <v>4389748.83</v>
      </c>
    </row>
    <row r="70" spans="1:14" s="57" customFormat="1" ht="43.15" customHeight="1">
      <c r="A70" s="106" t="s">
        <v>203</v>
      </c>
      <c r="B70" s="309" t="s">
        <v>204</v>
      </c>
      <c r="C70" s="211">
        <v>48287036.63000001</v>
      </c>
      <c r="D70" s="211">
        <v>69347906.879999995</v>
      </c>
      <c r="E70" s="267">
        <f t="shared" si="15"/>
        <v>143.61599244819919</v>
      </c>
      <c r="F70" s="96">
        <f t="shared" si="1"/>
        <v>21060870.249999985</v>
      </c>
      <c r="G70" s="211">
        <v>7188722.6200000001</v>
      </c>
      <c r="H70" s="211">
        <v>646711.76</v>
      </c>
      <c r="I70" s="267">
        <f t="shared" si="22"/>
        <v>8.9961985485538172</v>
      </c>
      <c r="J70" s="97">
        <f t="shared" si="2"/>
        <v>-6542010.8600000003</v>
      </c>
      <c r="K70" s="11">
        <f t="shared" si="24"/>
        <v>55475759.250000007</v>
      </c>
      <c r="L70" s="11">
        <f t="shared" si="25"/>
        <v>69994618.640000001</v>
      </c>
      <c r="M70" s="142">
        <f t="shared" si="23"/>
        <v>126.17153795871661</v>
      </c>
      <c r="N70" s="98">
        <f t="shared" si="3"/>
        <v>14518859.389999993</v>
      </c>
    </row>
    <row r="71" spans="1:14" s="57" customFormat="1" ht="38.450000000000003" customHeight="1">
      <c r="A71" s="106" t="s">
        <v>205</v>
      </c>
      <c r="B71" s="309" t="s">
        <v>206</v>
      </c>
      <c r="C71" s="211">
        <v>16619532.75</v>
      </c>
      <c r="D71" s="211">
        <v>25001328.620000001</v>
      </c>
      <c r="E71" s="267">
        <f t="shared" si="15"/>
        <v>150.43340264785724</v>
      </c>
      <c r="F71" s="96">
        <f t="shared" ref="F71:F133" si="26">D71-C71</f>
        <v>8381795.870000001</v>
      </c>
      <c r="G71" s="211">
        <v>264196</v>
      </c>
      <c r="H71" s="211">
        <v>111522</v>
      </c>
      <c r="I71" s="267">
        <f t="shared" si="22"/>
        <v>42.211842722826994</v>
      </c>
      <c r="J71" s="97">
        <f t="shared" ref="J71:J133" si="27">H71-G71</f>
        <v>-152674</v>
      </c>
      <c r="K71" s="11">
        <f t="shared" si="24"/>
        <v>16883728.75</v>
      </c>
      <c r="L71" s="11">
        <f t="shared" si="25"/>
        <v>25112850.620000001</v>
      </c>
      <c r="M71" s="142">
        <f t="shared" si="23"/>
        <v>148.73995544378786</v>
      </c>
      <c r="N71" s="98">
        <f t="shared" ref="N71:N133" si="28">L71-K71</f>
        <v>8229121.870000001</v>
      </c>
    </row>
    <row r="72" spans="1:14" s="59" customFormat="1" ht="32.450000000000003" customHeight="1">
      <c r="A72" s="107"/>
      <c r="B72" s="108" t="s">
        <v>207</v>
      </c>
      <c r="C72" s="104">
        <f>SUM(C63:C71)</f>
        <v>874867156.88999999</v>
      </c>
      <c r="D72" s="104">
        <f>SUM(D63:D71)</f>
        <v>1131810226.4099998</v>
      </c>
      <c r="E72" s="269">
        <f t="shared" si="15"/>
        <v>129.369381110772</v>
      </c>
      <c r="F72" s="104">
        <f t="shared" si="26"/>
        <v>256943069.51999986</v>
      </c>
      <c r="G72" s="104">
        <f>SUM(G63:G71)</f>
        <v>156457223.80000001</v>
      </c>
      <c r="H72" s="104">
        <f>SUM(H63:H71)</f>
        <v>236006188.86999997</v>
      </c>
      <c r="I72" s="269">
        <f t="shared" si="22"/>
        <v>150.84390681231042</v>
      </c>
      <c r="J72" s="105">
        <f t="shared" si="27"/>
        <v>79548965.069999963</v>
      </c>
      <c r="K72" s="103">
        <f>SUM(K63:K71)</f>
        <v>1031324380.6900001</v>
      </c>
      <c r="L72" s="103">
        <f>SUM(L63:L71)</f>
        <v>1367816415.2799997</v>
      </c>
      <c r="M72" s="140">
        <f t="shared" si="23"/>
        <v>132.62717733530863</v>
      </c>
      <c r="N72" s="103">
        <f t="shared" si="28"/>
        <v>336492034.58999968</v>
      </c>
    </row>
    <row r="73" spans="1:14" s="59" customFormat="1" ht="35.450000000000003" customHeight="1">
      <c r="A73" s="107"/>
      <c r="B73" s="108" t="s">
        <v>208</v>
      </c>
      <c r="C73" s="104">
        <f>SUM(C74:C86)</f>
        <v>182244427</v>
      </c>
      <c r="D73" s="104">
        <f>SUM(D74:D86)</f>
        <v>327903811.06999999</v>
      </c>
      <c r="E73" s="269">
        <f t="shared" si="15"/>
        <v>179.92528850827355</v>
      </c>
      <c r="F73" s="104">
        <f t="shared" si="26"/>
        <v>145659384.06999999</v>
      </c>
      <c r="G73" s="104">
        <f>SUM(G74:G86)</f>
        <v>60413300</v>
      </c>
      <c r="H73" s="104">
        <f>SUM(H74:H86)</f>
        <v>0</v>
      </c>
      <c r="I73" s="269">
        <f t="shared" si="22"/>
        <v>0</v>
      </c>
      <c r="J73" s="105">
        <f t="shared" si="27"/>
        <v>-60413300</v>
      </c>
      <c r="K73" s="103">
        <f>SUM(K74:K86)</f>
        <v>242657727</v>
      </c>
      <c r="L73" s="103">
        <f>SUM(L74:L86)</f>
        <v>327903811.06999999</v>
      </c>
      <c r="M73" s="140">
        <f t="shared" si="23"/>
        <v>135.13017496862977</v>
      </c>
      <c r="N73" s="103">
        <f t="shared" si="28"/>
        <v>85246084.069999993</v>
      </c>
    </row>
    <row r="74" spans="1:14" s="57" customFormat="1" ht="111.6" customHeight="1">
      <c r="A74" s="106">
        <v>9130</v>
      </c>
      <c r="B74" s="109" t="s">
        <v>343</v>
      </c>
      <c r="C74" s="123">
        <v>33606000</v>
      </c>
      <c r="D74" s="211">
        <v>33788400</v>
      </c>
      <c r="E74" s="267">
        <f t="shared" si="15"/>
        <v>100.54276022138905</v>
      </c>
      <c r="F74" s="96">
        <f t="shared" si="26"/>
        <v>182400</v>
      </c>
      <c r="G74" s="214"/>
      <c r="H74" s="80"/>
      <c r="I74" s="267">
        <f t="shared" si="22"/>
        <v>0</v>
      </c>
      <c r="J74" s="97">
        <f t="shared" si="27"/>
        <v>0</v>
      </c>
      <c r="K74" s="11">
        <f t="shared" ref="K74:K86" si="29">C74+G74</f>
        <v>33606000</v>
      </c>
      <c r="L74" s="11">
        <f t="shared" ref="L74:L86" si="30">D74+H74</f>
        <v>33788400</v>
      </c>
      <c r="M74" s="142">
        <f t="shared" si="23"/>
        <v>100.54276022138905</v>
      </c>
      <c r="N74" s="98">
        <f t="shared" si="28"/>
        <v>182400</v>
      </c>
    </row>
    <row r="75" spans="1:14" s="57" customFormat="1" ht="34.15" customHeight="1">
      <c r="A75" s="106">
        <v>9150</v>
      </c>
      <c r="B75" s="126" t="s">
        <v>292</v>
      </c>
      <c r="C75" s="123">
        <v>11714625</v>
      </c>
      <c r="D75" s="266"/>
      <c r="E75" s="267">
        <f t="shared" si="15"/>
        <v>0</v>
      </c>
      <c r="F75" s="96">
        <f t="shared" si="26"/>
        <v>-11714625</v>
      </c>
      <c r="G75" s="214"/>
      <c r="H75" s="80"/>
      <c r="I75" s="267">
        <f t="shared" ref="I75:I85" si="31">IF(G75=0,0,H75/G75*100)</f>
        <v>0</v>
      </c>
      <c r="J75" s="97">
        <f t="shared" ref="J75:J85" si="32">H75-G75</f>
        <v>0</v>
      </c>
      <c r="K75" s="11">
        <f t="shared" si="29"/>
        <v>11714625</v>
      </c>
      <c r="L75" s="11">
        <f t="shared" si="30"/>
        <v>0</v>
      </c>
      <c r="M75" s="142">
        <f t="shared" ref="M75:M85" si="33">IF(K75=0,0,L75/K75*100)</f>
        <v>0</v>
      </c>
      <c r="N75" s="98">
        <f t="shared" ref="N75:N85" si="34">L75-K75</f>
        <v>-11714625</v>
      </c>
    </row>
    <row r="76" spans="1:14" s="57" customFormat="1" ht="142.9" customHeight="1">
      <c r="A76" s="106">
        <v>9241</v>
      </c>
      <c r="B76" s="162" t="s">
        <v>711</v>
      </c>
      <c r="C76" s="123"/>
      <c r="D76" s="211">
        <v>95000096.069999993</v>
      </c>
      <c r="E76" s="267">
        <f>IF(C76=0,0,D76/C76*100)</f>
        <v>0</v>
      </c>
      <c r="F76" s="96">
        <f>D76-C76</f>
        <v>95000096.069999993</v>
      </c>
      <c r="G76" s="214"/>
      <c r="H76" s="80"/>
      <c r="I76" s="267">
        <f t="shared" si="31"/>
        <v>0</v>
      </c>
      <c r="J76" s="97">
        <f t="shared" si="32"/>
        <v>0</v>
      </c>
      <c r="K76" s="11">
        <f t="shared" si="29"/>
        <v>0</v>
      </c>
      <c r="L76" s="11">
        <f t="shared" si="30"/>
        <v>95000096.069999993</v>
      </c>
      <c r="M76" s="142">
        <f t="shared" si="33"/>
        <v>0</v>
      </c>
      <c r="N76" s="98">
        <f t="shared" si="34"/>
        <v>95000096.069999993</v>
      </c>
    </row>
    <row r="77" spans="1:14" s="57" customFormat="1" ht="169.15" customHeight="1">
      <c r="A77" s="106">
        <v>9245</v>
      </c>
      <c r="B77" s="126" t="s">
        <v>552</v>
      </c>
      <c r="C77" s="123">
        <v>30800</v>
      </c>
      <c r="D77" s="211">
        <v>61235</v>
      </c>
      <c r="E77" s="267">
        <f>IF(C77=0,0,D77/C77*100)</f>
        <v>198.81493506493507</v>
      </c>
      <c r="F77" s="96">
        <f t="shared" si="26"/>
        <v>30435</v>
      </c>
      <c r="G77" s="214"/>
      <c r="H77" s="80"/>
      <c r="I77" s="267">
        <f t="shared" si="31"/>
        <v>0</v>
      </c>
      <c r="J77" s="97">
        <f t="shared" si="32"/>
        <v>0</v>
      </c>
      <c r="K77" s="11">
        <f t="shared" si="29"/>
        <v>30800</v>
      </c>
      <c r="L77" s="11">
        <f t="shared" si="30"/>
        <v>61235</v>
      </c>
      <c r="M77" s="142">
        <f t="shared" si="33"/>
        <v>198.81493506493507</v>
      </c>
      <c r="N77" s="98">
        <f t="shared" si="34"/>
        <v>30435</v>
      </c>
    </row>
    <row r="78" spans="1:14" s="57" customFormat="1" ht="409.15" customHeight="1">
      <c r="A78" s="106">
        <v>9246</v>
      </c>
      <c r="B78" s="310" t="s">
        <v>716</v>
      </c>
      <c r="C78" s="123">
        <v>19373517</v>
      </c>
      <c r="D78" s="211"/>
      <c r="E78" s="267">
        <f>IF(C78=0,0,D78/C78*100)</f>
        <v>0</v>
      </c>
      <c r="F78" s="96">
        <f t="shared" ref="F78:F85" si="35">D78-C78</f>
        <v>-19373517</v>
      </c>
      <c r="G78" s="214"/>
      <c r="H78" s="80"/>
      <c r="I78" s="267">
        <f t="shared" si="31"/>
        <v>0</v>
      </c>
      <c r="J78" s="97">
        <f t="shared" si="32"/>
        <v>0</v>
      </c>
      <c r="K78" s="11">
        <f t="shared" si="29"/>
        <v>19373517</v>
      </c>
      <c r="L78" s="11">
        <f t="shared" si="30"/>
        <v>0</v>
      </c>
      <c r="M78" s="142">
        <f t="shared" si="33"/>
        <v>0</v>
      </c>
      <c r="N78" s="98">
        <f t="shared" si="34"/>
        <v>-19373517</v>
      </c>
    </row>
    <row r="79" spans="1:14" s="57" customFormat="1" ht="148.15" customHeight="1">
      <c r="A79" s="106">
        <v>9280</v>
      </c>
      <c r="B79" s="126" t="s">
        <v>717</v>
      </c>
      <c r="C79" s="123">
        <v>17621501</v>
      </c>
      <c r="D79" s="211"/>
      <c r="E79" s="267">
        <f>IF(C79=0,0,D79/C79*100)</f>
        <v>0</v>
      </c>
      <c r="F79" s="96">
        <f t="shared" si="35"/>
        <v>-17621501</v>
      </c>
      <c r="G79" s="214"/>
      <c r="H79" s="80"/>
      <c r="I79" s="267">
        <f t="shared" si="31"/>
        <v>0</v>
      </c>
      <c r="J79" s="97">
        <f t="shared" si="32"/>
        <v>0</v>
      </c>
      <c r="K79" s="11">
        <f t="shared" si="29"/>
        <v>17621501</v>
      </c>
      <c r="L79" s="11">
        <f t="shared" si="30"/>
        <v>0</v>
      </c>
      <c r="M79" s="142">
        <f t="shared" si="33"/>
        <v>0</v>
      </c>
      <c r="N79" s="98">
        <f t="shared" si="34"/>
        <v>-17621501</v>
      </c>
    </row>
    <row r="80" spans="1:14" ht="70.150000000000006" customHeight="1">
      <c r="A80" s="112">
        <v>9310</v>
      </c>
      <c r="B80" s="311" t="s">
        <v>83</v>
      </c>
      <c r="C80" s="110">
        <v>49387700</v>
      </c>
      <c r="D80" s="211">
        <v>50695700</v>
      </c>
      <c r="E80" s="267">
        <f t="shared" si="15"/>
        <v>102.64843270692904</v>
      </c>
      <c r="F80" s="96">
        <f t="shared" si="35"/>
        <v>1308000</v>
      </c>
      <c r="G80" s="214"/>
      <c r="H80" s="80"/>
      <c r="I80" s="267">
        <f t="shared" si="31"/>
        <v>0</v>
      </c>
      <c r="J80" s="97">
        <f t="shared" si="32"/>
        <v>0</v>
      </c>
      <c r="K80" s="11">
        <f t="shared" si="29"/>
        <v>49387700</v>
      </c>
      <c r="L80" s="11">
        <f t="shared" si="30"/>
        <v>50695700</v>
      </c>
      <c r="M80" s="142">
        <f t="shared" si="33"/>
        <v>102.64843270692904</v>
      </c>
      <c r="N80" s="98">
        <f t="shared" si="34"/>
        <v>1308000</v>
      </c>
    </row>
    <row r="81" spans="1:14" ht="195.6" customHeight="1">
      <c r="A81" s="112">
        <v>9311</v>
      </c>
      <c r="B81" s="311" t="s">
        <v>718</v>
      </c>
      <c r="C81" s="110">
        <v>1991000</v>
      </c>
      <c r="D81" s="211"/>
      <c r="E81" s="267">
        <f>IF(C81=0,0,D81/C81*100)</f>
        <v>0</v>
      </c>
      <c r="F81" s="96">
        <f t="shared" si="35"/>
        <v>-1991000</v>
      </c>
      <c r="G81" s="214"/>
      <c r="H81" s="80"/>
      <c r="I81" s="267">
        <f t="shared" si="31"/>
        <v>0</v>
      </c>
      <c r="J81" s="97">
        <f t="shared" si="32"/>
        <v>0</v>
      </c>
      <c r="K81" s="11">
        <f t="shared" si="29"/>
        <v>1991000</v>
      </c>
      <c r="L81" s="11">
        <f t="shared" si="30"/>
        <v>0</v>
      </c>
      <c r="M81" s="142">
        <f t="shared" si="33"/>
        <v>0</v>
      </c>
      <c r="N81" s="98">
        <f t="shared" si="34"/>
        <v>-1991000</v>
      </c>
    </row>
    <row r="82" spans="1:14" ht="87" customHeight="1">
      <c r="A82" s="112">
        <v>9320</v>
      </c>
      <c r="B82" s="311" t="s">
        <v>719</v>
      </c>
      <c r="C82" s="110"/>
      <c r="D82" s="211"/>
      <c r="E82" s="267">
        <f>IF(C82=0,0,D82/C82*100)</f>
        <v>0</v>
      </c>
      <c r="F82" s="96">
        <f t="shared" si="35"/>
        <v>0</v>
      </c>
      <c r="G82" s="80">
        <v>14210900</v>
      </c>
      <c r="H82" s="80"/>
      <c r="I82" s="267">
        <f t="shared" si="31"/>
        <v>0</v>
      </c>
      <c r="J82" s="97">
        <f t="shared" si="32"/>
        <v>-14210900</v>
      </c>
      <c r="K82" s="11">
        <f t="shared" si="29"/>
        <v>14210900</v>
      </c>
      <c r="L82" s="11">
        <f t="shared" si="30"/>
        <v>0</v>
      </c>
      <c r="M82" s="142">
        <f t="shared" si="33"/>
        <v>0</v>
      </c>
      <c r="N82" s="98">
        <f t="shared" si="34"/>
        <v>-14210900</v>
      </c>
    </row>
    <row r="83" spans="1:14" ht="133.9" customHeight="1">
      <c r="A83" s="112">
        <v>9518</v>
      </c>
      <c r="B83" s="311" t="s">
        <v>720</v>
      </c>
      <c r="C83" s="110">
        <v>447984</v>
      </c>
      <c r="D83" s="211"/>
      <c r="E83" s="267">
        <f>IF(C83=0,0,D83/C83*100)</f>
        <v>0</v>
      </c>
      <c r="F83" s="96">
        <f t="shared" si="35"/>
        <v>-447984</v>
      </c>
      <c r="G83" s="214"/>
      <c r="H83" s="80"/>
      <c r="I83" s="267">
        <f t="shared" si="31"/>
        <v>0</v>
      </c>
      <c r="J83" s="97">
        <f t="shared" si="32"/>
        <v>0</v>
      </c>
      <c r="K83" s="11">
        <f t="shared" si="29"/>
        <v>447984</v>
      </c>
      <c r="L83" s="11">
        <f t="shared" si="30"/>
        <v>0</v>
      </c>
      <c r="M83" s="142">
        <f t="shared" si="33"/>
        <v>0</v>
      </c>
      <c r="N83" s="98">
        <f t="shared" si="34"/>
        <v>-447984</v>
      </c>
    </row>
    <row r="84" spans="1:14" ht="173.45" customHeight="1">
      <c r="A84" s="112">
        <v>9535</v>
      </c>
      <c r="B84" s="199" t="s">
        <v>709</v>
      </c>
      <c r="C84" s="110"/>
      <c r="D84" s="211">
        <v>19600980</v>
      </c>
      <c r="E84" s="267">
        <f>IF(C84=0,0,D84/C84*100)</f>
        <v>0</v>
      </c>
      <c r="F84" s="96">
        <f t="shared" si="35"/>
        <v>19600980</v>
      </c>
      <c r="G84" s="214"/>
      <c r="H84" s="80"/>
      <c r="I84" s="267">
        <f t="shared" si="31"/>
        <v>0</v>
      </c>
      <c r="J84" s="97">
        <f t="shared" si="32"/>
        <v>0</v>
      </c>
      <c r="K84" s="11">
        <f t="shared" si="29"/>
        <v>0</v>
      </c>
      <c r="L84" s="11">
        <f t="shared" si="30"/>
        <v>19600980</v>
      </c>
      <c r="M84" s="142">
        <f t="shared" si="33"/>
        <v>0</v>
      </c>
      <c r="N84" s="98">
        <f t="shared" si="34"/>
        <v>19600980</v>
      </c>
    </row>
    <row r="85" spans="1:14" ht="72.75" customHeight="1">
      <c r="A85" s="112" t="s">
        <v>318</v>
      </c>
      <c r="B85" s="111" t="s">
        <v>319</v>
      </c>
      <c r="C85" s="80">
        <v>12100000</v>
      </c>
      <c r="D85" s="211">
        <v>23200000</v>
      </c>
      <c r="E85" s="267">
        <f>IF(C85=0,0,D85/C85*100)</f>
        <v>191.73553719008265</v>
      </c>
      <c r="F85" s="96">
        <f t="shared" si="35"/>
        <v>11100000</v>
      </c>
      <c r="G85" s="123">
        <v>13332400</v>
      </c>
      <c r="H85" s="123"/>
      <c r="I85" s="267">
        <f t="shared" si="31"/>
        <v>0</v>
      </c>
      <c r="J85" s="97">
        <f t="shared" si="32"/>
        <v>-13332400</v>
      </c>
      <c r="K85" s="11">
        <f t="shared" si="29"/>
        <v>25432400</v>
      </c>
      <c r="L85" s="11">
        <f t="shared" si="30"/>
        <v>23200000</v>
      </c>
      <c r="M85" s="142">
        <f t="shared" si="33"/>
        <v>91.222220474670095</v>
      </c>
      <c r="N85" s="98">
        <f t="shared" si="34"/>
        <v>-2232400</v>
      </c>
    </row>
    <row r="86" spans="1:14" ht="84" customHeight="1">
      <c r="A86" s="112" t="s">
        <v>258</v>
      </c>
      <c r="B86" s="99" t="s">
        <v>259</v>
      </c>
      <c r="C86" s="110">
        <v>35971300</v>
      </c>
      <c r="D86" s="211">
        <v>105557400</v>
      </c>
      <c r="E86" s="267">
        <f t="shared" si="15"/>
        <v>293.44894401925978</v>
      </c>
      <c r="F86" s="96">
        <f t="shared" si="26"/>
        <v>69586100</v>
      </c>
      <c r="G86" s="45">
        <v>32870000</v>
      </c>
      <c r="H86" s="80"/>
      <c r="I86" s="267">
        <f t="shared" si="22"/>
        <v>0</v>
      </c>
      <c r="J86" s="97">
        <f t="shared" si="27"/>
        <v>-32870000</v>
      </c>
      <c r="K86" s="11">
        <f t="shared" si="29"/>
        <v>68841300</v>
      </c>
      <c r="L86" s="11">
        <f t="shared" si="30"/>
        <v>105557400</v>
      </c>
      <c r="M86" s="142">
        <f t="shared" si="23"/>
        <v>153.33440826945451</v>
      </c>
      <c r="N86" s="98">
        <f t="shared" si="28"/>
        <v>36716100</v>
      </c>
    </row>
    <row r="87" spans="1:14" s="59" customFormat="1" ht="93" customHeight="1">
      <c r="A87" s="107"/>
      <c r="B87" s="113" t="s">
        <v>261</v>
      </c>
      <c r="C87" s="104">
        <f>C88+C116</f>
        <v>1057111583.89</v>
      </c>
      <c r="D87" s="104">
        <f>D88+D116</f>
        <v>1459714037.48</v>
      </c>
      <c r="E87" s="269">
        <f t="shared" si="15"/>
        <v>138.08514254554737</v>
      </c>
      <c r="F87" s="104">
        <f t="shared" si="26"/>
        <v>402602453.59000003</v>
      </c>
      <c r="G87" s="104">
        <f>G88+G116</f>
        <v>216870523.80000001</v>
      </c>
      <c r="H87" s="104">
        <f>H88+H116</f>
        <v>236006188.87000003</v>
      </c>
      <c r="I87" s="269">
        <f t="shared" si="22"/>
        <v>108.82354352943193</v>
      </c>
      <c r="J87" s="105">
        <f t="shared" si="27"/>
        <v>19135665.070000023</v>
      </c>
      <c r="K87" s="103">
        <f>K88+K116</f>
        <v>1273982107.6900001</v>
      </c>
      <c r="L87" s="103">
        <f>L88+L116</f>
        <v>1695720226.3500001</v>
      </c>
      <c r="M87" s="140">
        <f t="shared" si="23"/>
        <v>133.10392792130347</v>
      </c>
      <c r="N87" s="103">
        <f t="shared" si="28"/>
        <v>421738118.66000009</v>
      </c>
    </row>
    <row r="88" spans="1:14" s="2" customFormat="1" ht="21.6" customHeight="1">
      <c r="A88" s="83">
        <v>2000</v>
      </c>
      <c r="B88" s="114" t="s">
        <v>262</v>
      </c>
      <c r="C88" s="79">
        <f>C89+C93+C108+C111+C115</f>
        <v>1018125565.89</v>
      </c>
      <c r="D88" s="79">
        <f>D89+D93+D108+D111+D115</f>
        <v>1270501740.1000001</v>
      </c>
      <c r="E88" s="216">
        <f t="shared" si="15"/>
        <v>124.78831518088676</v>
      </c>
      <c r="F88" s="92">
        <f t="shared" si="26"/>
        <v>252376174.21000016</v>
      </c>
      <c r="G88" s="79">
        <f>G89+G93+G108+G111+G115</f>
        <v>93893602.760000005</v>
      </c>
      <c r="H88" s="79">
        <f>H89+H93+H108+H111+H115</f>
        <v>78087642.060000002</v>
      </c>
      <c r="I88" s="216">
        <f t="shared" si="22"/>
        <v>83.166094136997415</v>
      </c>
      <c r="J88" s="271">
        <f t="shared" si="27"/>
        <v>-15805960.700000003</v>
      </c>
      <c r="K88" s="79">
        <f>K89+K93+K108+K111+K115</f>
        <v>1112019168.6500001</v>
      </c>
      <c r="L88" s="79">
        <f>L89+L93+L108+L111+L115</f>
        <v>1348589382.1600001</v>
      </c>
      <c r="M88" s="141">
        <f t="shared" si="23"/>
        <v>121.2739330561359</v>
      </c>
      <c r="N88" s="93">
        <f t="shared" si="28"/>
        <v>236570213.50999999</v>
      </c>
    </row>
    <row r="89" spans="1:14" s="2" customFormat="1" ht="37.9" customHeight="1">
      <c r="A89" s="83">
        <v>2100</v>
      </c>
      <c r="B89" s="114" t="s">
        <v>263</v>
      </c>
      <c r="C89" s="115">
        <f>C90+C92</f>
        <v>425899161.98000002</v>
      </c>
      <c r="D89" s="115">
        <f>D90+D92</f>
        <v>572650349.42000008</v>
      </c>
      <c r="E89" s="216">
        <f t="shared" si="15"/>
        <v>134.45679178088906</v>
      </c>
      <c r="F89" s="92">
        <f t="shared" si="26"/>
        <v>146751187.44000006</v>
      </c>
      <c r="G89" s="115">
        <f>G90+G92</f>
        <v>9252825.1999999993</v>
      </c>
      <c r="H89" s="115">
        <f>H90+H92</f>
        <v>12542045.200000001</v>
      </c>
      <c r="I89" s="216">
        <f t="shared" si="22"/>
        <v>135.54827773035205</v>
      </c>
      <c r="J89" s="271">
        <f t="shared" si="27"/>
        <v>3289220.0000000019</v>
      </c>
      <c r="K89" s="115">
        <f>K90+K92</f>
        <v>435151987.17999995</v>
      </c>
      <c r="L89" s="115">
        <f>L90+L92</f>
        <v>585192394.62</v>
      </c>
      <c r="M89" s="141">
        <f t="shared" si="23"/>
        <v>134.480000519436</v>
      </c>
      <c r="N89" s="93">
        <f t="shared" si="28"/>
        <v>150040407.44000006</v>
      </c>
    </row>
    <row r="90" spans="1:14" s="2" customFormat="1" ht="24.6" customHeight="1">
      <c r="A90" s="83">
        <v>2110</v>
      </c>
      <c r="B90" s="114" t="s">
        <v>264</v>
      </c>
      <c r="C90" s="115">
        <f>C91</f>
        <v>350978885.63999999</v>
      </c>
      <c r="D90" s="115">
        <f>D91</f>
        <v>472398407.97000003</v>
      </c>
      <c r="E90" s="216">
        <f t="shared" si="15"/>
        <v>134.5945375342437</v>
      </c>
      <c r="F90" s="92">
        <f t="shared" si="26"/>
        <v>121419522.33000004</v>
      </c>
      <c r="G90" s="115">
        <f>G91</f>
        <v>7677040.71</v>
      </c>
      <c r="H90" s="115">
        <f>H91</f>
        <v>10582523.390000001</v>
      </c>
      <c r="I90" s="216">
        <f t="shared" si="22"/>
        <v>137.84638885938642</v>
      </c>
      <c r="J90" s="271">
        <f t="shared" si="27"/>
        <v>2905482.6800000006</v>
      </c>
      <c r="K90" s="115">
        <f>K91</f>
        <v>358655926.34999996</v>
      </c>
      <c r="L90" s="115">
        <f>L91</f>
        <v>482980931.36000001</v>
      </c>
      <c r="M90" s="141">
        <f t="shared" si="23"/>
        <v>134.66414350802489</v>
      </c>
      <c r="N90" s="93">
        <f t="shared" si="28"/>
        <v>124325005.01000005</v>
      </c>
    </row>
    <row r="91" spans="1:14" s="57" customFormat="1" ht="27" customHeight="1">
      <c r="A91" s="116">
        <v>2111</v>
      </c>
      <c r="B91" s="117" t="s">
        <v>265</v>
      </c>
      <c r="C91" s="211">
        <v>350978885.63999999</v>
      </c>
      <c r="D91" s="211">
        <v>472398407.97000003</v>
      </c>
      <c r="E91" s="267">
        <f t="shared" si="15"/>
        <v>134.5945375342437</v>
      </c>
      <c r="F91" s="96">
        <f t="shared" si="26"/>
        <v>121419522.33000004</v>
      </c>
      <c r="G91" s="211">
        <v>7677040.71</v>
      </c>
      <c r="H91" s="211">
        <v>10582523.390000001</v>
      </c>
      <c r="I91" s="267">
        <f t="shared" si="22"/>
        <v>137.84638885938642</v>
      </c>
      <c r="J91" s="97">
        <f t="shared" si="27"/>
        <v>2905482.6800000006</v>
      </c>
      <c r="K91" s="11">
        <f>C91+G91</f>
        <v>358655926.34999996</v>
      </c>
      <c r="L91" s="11">
        <f>D91+H91</f>
        <v>482980931.36000001</v>
      </c>
      <c r="M91" s="142">
        <f t="shared" si="23"/>
        <v>134.66414350802489</v>
      </c>
      <c r="N91" s="98">
        <f t="shared" si="28"/>
        <v>124325005.01000005</v>
      </c>
    </row>
    <row r="92" spans="1:14" s="57" customFormat="1" ht="22.9" customHeight="1">
      <c r="A92" s="116">
        <v>2120</v>
      </c>
      <c r="B92" s="117" t="s">
        <v>266</v>
      </c>
      <c r="C92" s="211">
        <v>74920276.340000004</v>
      </c>
      <c r="D92" s="211">
        <v>100251941.45</v>
      </c>
      <c r="E92" s="267">
        <f t="shared" ref="E92:E146" si="36">IF(C92=0,0,D92/C92*100)</f>
        <v>133.81149449454901</v>
      </c>
      <c r="F92" s="96">
        <f t="shared" si="26"/>
        <v>25331665.109999999</v>
      </c>
      <c r="G92" s="211">
        <v>1575784.49</v>
      </c>
      <c r="H92" s="211">
        <v>1959521.81</v>
      </c>
      <c r="I92" s="267">
        <f t="shared" si="22"/>
        <v>124.35214475299222</v>
      </c>
      <c r="J92" s="97">
        <f t="shared" si="27"/>
        <v>383737.32000000007</v>
      </c>
      <c r="K92" s="11">
        <f>C92+G92</f>
        <v>76496060.829999998</v>
      </c>
      <c r="L92" s="11">
        <f>D92+H92</f>
        <v>102211463.26000001</v>
      </c>
      <c r="M92" s="142">
        <f t="shared" si="23"/>
        <v>133.61663613914484</v>
      </c>
      <c r="N92" s="98">
        <f t="shared" si="28"/>
        <v>25715402.430000007</v>
      </c>
    </row>
    <row r="93" spans="1:14" s="2" customFormat="1" ht="27" customHeight="1">
      <c r="A93" s="83">
        <v>2200</v>
      </c>
      <c r="B93" s="114" t="s">
        <v>267</v>
      </c>
      <c r="C93" s="115">
        <f>SUM(C94:C98)+C99+C105</f>
        <v>193931055.32999998</v>
      </c>
      <c r="D93" s="115">
        <f>SUM(D94:D98)+D99+D105</f>
        <v>232198924.09999999</v>
      </c>
      <c r="E93" s="216">
        <f t="shared" si="36"/>
        <v>119.73271826159149</v>
      </c>
      <c r="F93" s="92">
        <f t="shared" si="26"/>
        <v>38267868.770000011</v>
      </c>
      <c r="G93" s="115">
        <f>SUM(G94:G98)+G99+G105</f>
        <v>84216601.710000008</v>
      </c>
      <c r="H93" s="115">
        <f>SUM(H94:H98)+H99+H105</f>
        <v>64747310.310000002</v>
      </c>
      <c r="I93" s="216">
        <f t="shared" si="22"/>
        <v>76.88188432603522</v>
      </c>
      <c r="J93" s="271">
        <f t="shared" si="27"/>
        <v>-19469291.400000006</v>
      </c>
      <c r="K93" s="115">
        <f>SUM(K94:K98)+K99+K105</f>
        <v>278147657.04000002</v>
      </c>
      <c r="L93" s="115">
        <f>SUM(L94:L98)+L99+L105</f>
        <v>296946234.41000003</v>
      </c>
      <c r="M93" s="141">
        <f t="shared" si="23"/>
        <v>106.75848848415667</v>
      </c>
      <c r="N93" s="93">
        <f t="shared" si="28"/>
        <v>18798577.370000005</v>
      </c>
    </row>
    <row r="94" spans="1:14" s="57" customFormat="1" ht="41.45" customHeight="1">
      <c r="A94" s="116">
        <v>2210</v>
      </c>
      <c r="B94" s="117" t="s">
        <v>268</v>
      </c>
      <c r="C94" s="211">
        <v>10650778.869999999</v>
      </c>
      <c r="D94" s="211">
        <v>13019406.67</v>
      </c>
      <c r="E94" s="267">
        <f t="shared" si="36"/>
        <v>122.23901020677187</v>
      </c>
      <c r="F94" s="96">
        <f t="shared" si="26"/>
        <v>2368627.8000000007</v>
      </c>
      <c r="G94" s="211">
        <v>21444448.100000001</v>
      </c>
      <c r="H94" s="211">
        <v>21460350.440000001</v>
      </c>
      <c r="I94" s="267">
        <f t="shared" si="22"/>
        <v>100.07415597699621</v>
      </c>
      <c r="J94" s="97">
        <f t="shared" si="27"/>
        <v>15902.339999999851</v>
      </c>
      <c r="K94" s="11">
        <f t="shared" ref="K94:L98" si="37">C94+G94</f>
        <v>32095226.969999999</v>
      </c>
      <c r="L94" s="11">
        <f t="shared" si="37"/>
        <v>34479757.109999999</v>
      </c>
      <c r="M94" s="142">
        <f t="shared" si="23"/>
        <v>107.42954752190681</v>
      </c>
      <c r="N94" s="98">
        <f t="shared" si="28"/>
        <v>2384530.1400000006</v>
      </c>
    </row>
    <row r="95" spans="1:14" s="57" customFormat="1" ht="39.6" customHeight="1">
      <c r="A95" s="116">
        <v>2220</v>
      </c>
      <c r="B95" s="117" t="s">
        <v>269</v>
      </c>
      <c r="C95" s="211">
        <v>872343.11</v>
      </c>
      <c r="D95" s="211">
        <v>1265315.95</v>
      </c>
      <c r="E95" s="267">
        <f t="shared" si="36"/>
        <v>145.04796742190123</v>
      </c>
      <c r="F95" s="96">
        <f t="shared" si="26"/>
        <v>392972.83999999997</v>
      </c>
      <c r="G95" s="211">
        <v>1986875.01</v>
      </c>
      <c r="H95" s="211">
        <v>2781159.58</v>
      </c>
      <c r="I95" s="267">
        <f t="shared" si="22"/>
        <v>139.9765745707376</v>
      </c>
      <c r="J95" s="97">
        <f t="shared" si="27"/>
        <v>794284.57000000007</v>
      </c>
      <c r="K95" s="11">
        <f t="shared" si="37"/>
        <v>2859218.12</v>
      </c>
      <c r="L95" s="11">
        <f t="shared" si="37"/>
        <v>4046475.5300000003</v>
      </c>
      <c r="M95" s="142">
        <f t="shared" si="23"/>
        <v>141.52384883458978</v>
      </c>
      <c r="N95" s="98">
        <f t="shared" si="28"/>
        <v>1187257.4100000001</v>
      </c>
    </row>
    <row r="96" spans="1:14" s="57" customFormat="1" ht="24.6" customHeight="1">
      <c r="A96" s="116">
        <v>2230</v>
      </c>
      <c r="B96" s="117" t="s">
        <v>270</v>
      </c>
      <c r="C96" s="211">
        <v>15550595.439999999</v>
      </c>
      <c r="D96" s="211">
        <v>20903763.940000001</v>
      </c>
      <c r="E96" s="267">
        <f t="shared" si="36"/>
        <v>134.42420273007889</v>
      </c>
      <c r="F96" s="96">
        <f t="shared" si="26"/>
        <v>5353168.5000000019</v>
      </c>
      <c r="G96" s="211">
        <v>16357307.41</v>
      </c>
      <c r="H96" s="211">
        <v>12576801.57</v>
      </c>
      <c r="I96" s="267">
        <f t="shared" si="22"/>
        <v>76.887969729731935</v>
      </c>
      <c r="J96" s="97">
        <f t="shared" si="27"/>
        <v>-3780505.84</v>
      </c>
      <c r="K96" s="11">
        <f t="shared" si="37"/>
        <v>31907902.850000001</v>
      </c>
      <c r="L96" s="11">
        <f t="shared" si="37"/>
        <v>33480565.510000002</v>
      </c>
      <c r="M96" s="142">
        <f t="shared" si="23"/>
        <v>104.92875594924911</v>
      </c>
      <c r="N96" s="98">
        <f t="shared" si="28"/>
        <v>1572662.6600000001</v>
      </c>
    </row>
    <row r="97" spans="1:14" s="57" customFormat="1" ht="24.6" customHeight="1">
      <c r="A97" s="116">
        <v>2240</v>
      </c>
      <c r="B97" s="117" t="s">
        <v>271</v>
      </c>
      <c r="C97" s="211">
        <v>20615494.969999999</v>
      </c>
      <c r="D97" s="211">
        <v>23342976.579999998</v>
      </c>
      <c r="E97" s="267">
        <f t="shared" si="36"/>
        <v>113.2302504207106</v>
      </c>
      <c r="F97" s="96">
        <f t="shared" si="26"/>
        <v>2727481.6099999994</v>
      </c>
      <c r="G97" s="211">
        <v>28870701.620000001</v>
      </c>
      <c r="H97" s="211">
        <v>6792464.0700000003</v>
      </c>
      <c r="I97" s="267">
        <f t="shared" si="22"/>
        <v>23.527187386726212</v>
      </c>
      <c r="J97" s="97">
        <f t="shared" si="27"/>
        <v>-22078237.550000001</v>
      </c>
      <c r="K97" s="11">
        <f t="shared" si="37"/>
        <v>49486196.590000004</v>
      </c>
      <c r="L97" s="11">
        <f t="shared" si="37"/>
        <v>30135440.649999999</v>
      </c>
      <c r="M97" s="142">
        <f t="shared" si="23"/>
        <v>60.89665952644593</v>
      </c>
      <c r="N97" s="98">
        <f t="shared" si="28"/>
        <v>-19350755.940000005</v>
      </c>
    </row>
    <row r="98" spans="1:14" s="57" customFormat="1" ht="25.9" customHeight="1">
      <c r="A98" s="116">
        <v>2250</v>
      </c>
      <c r="B98" s="117" t="s">
        <v>272</v>
      </c>
      <c r="C98" s="211">
        <v>582962.30000000005</v>
      </c>
      <c r="D98" s="211">
        <v>528909.56000000006</v>
      </c>
      <c r="E98" s="267">
        <f t="shared" si="36"/>
        <v>90.727918426285896</v>
      </c>
      <c r="F98" s="96">
        <f t="shared" si="26"/>
        <v>-54052.739999999991</v>
      </c>
      <c r="G98" s="211">
        <v>231665.81</v>
      </c>
      <c r="H98" s="211">
        <v>311108.92</v>
      </c>
      <c r="I98" s="267">
        <f t="shared" si="22"/>
        <v>134.29211673487771</v>
      </c>
      <c r="J98" s="97">
        <f t="shared" si="27"/>
        <v>79443.109999999986</v>
      </c>
      <c r="K98" s="11">
        <f t="shared" si="37"/>
        <v>814628.1100000001</v>
      </c>
      <c r="L98" s="11">
        <f t="shared" si="37"/>
        <v>840018.48</v>
      </c>
      <c r="M98" s="142">
        <f t="shared" si="23"/>
        <v>103.11680504125987</v>
      </c>
      <c r="N98" s="98">
        <f t="shared" si="28"/>
        <v>25390.369999999879</v>
      </c>
    </row>
    <row r="99" spans="1:14" s="2" customFormat="1" ht="37.9" customHeight="1">
      <c r="A99" s="83">
        <v>2270</v>
      </c>
      <c r="B99" s="114" t="s">
        <v>27</v>
      </c>
      <c r="C99" s="115">
        <f>SUM(C100:C104)</f>
        <v>47070447.299999997</v>
      </c>
      <c r="D99" s="115">
        <f>SUM(D100:D104)</f>
        <v>54989113.439999998</v>
      </c>
      <c r="E99" s="216">
        <f t="shared" si="36"/>
        <v>116.82301017776817</v>
      </c>
      <c r="F99" s="92">
        <f t="shared" si="26"/>
        <v>7918666.1400000006</v>
      </c>
      <c r="G99" s="115">
        <f>SUM(G100:G104)</f>
        <v>2717542.9</v>
      </c>
      <c r="H99" s="115">
        <f>SUM(H100:H104)</f>
        <v>6564955.9800000004</v>
      </c>
      <c r="I99" s="216">
        <f t="shared" ref="I99:I146" si="38">IF(G99=0,0,H99/G99*100)</f>
        <v>241.57690316498778</v>
      </c>
      <c r="J99" s="271">
        <f t="shared" si="27"/>
        <v>3847413.0800000005</v>
      </c>
      <c r="K99" s="115">
        <f>SUM(K100:K104)</f>
        <v>49787990.199999996</v>
      </c>
      <c r="L99" s="115">
        <f>SUM(L100:L104)</f>
        <v>61554069.420000002</v>
      </c>
      <c r="M99" s="141">
        <f t="shared" si="23"/>
        <v>123.63236429656084</v>
      </c>
      <c r="N99" s="93">
        <f t="shared" si="28"/>
        <v>11766079.220000006</v>
      </c>
    </row>
    <row r="100" spans="1:14" s="57" customFormat="1" ht="24.6" customHeight="1">
      <c r="A100" s="116">
        <v>2271</v>
      </c>
      <c r="B100" s="117" t="s">
        <v>28</v>
      </c>
      <c r="C100" s="211">
        <v>716525.95</v>
      </c>
      <c r="D100" s="211">
        <v>584877.74</v>
      </c>
      <c r="E100" s="267">
        <f t="shared" si="36"/>
        <v>81.626874783809299</v>
      </c>
      <c r="F100" s="96">
        <f t="shared" si="26"/>
        <v>-131648.20999999996</v>
      </c>
      <c r="G100" s="211"/>
      <c r="H100" s="211">
        <v>412419.23</v>
      </c>
      <c r="I100" s="267">
        <f>IF(G101=0,0,H100/G101*100)</f>
        <v>169.78771391214934</v>
      </c>
      <c r="J100" s="97">
        <f t="shared" si="27"/>
        <v>412419.23</v>
      </c>
      <c r="K100" s="11">
        <f>C100+G100</f>
        <v>716525.95</v>
      </c>
      <c r="L100" s="11">
        <f>D100+H100</f>
        <v>997296.97</v>
      </c>
      <c r="M100" s="142">
        <f t="shared" si="23"/>
        <v>139.18504556603989</v>
      </c>
      <c r="N100" s="98">
        <f t="shared" si="28"/>
        <v>280771.02</v>
      </c>
    </row>
    <row r="101" spans="1:14" s="57" customFormat="1" ht="38.450000000000003" customHeight="1">
      <c r="A101" s="116">
        <v>2272</v>
      </c>
      <c r="B101" s="117" t="s">
        <v>29</v>
      </c>
      <c r="C101" s="211">
        <v>2085798.67</v>
      </c>
      <c r="D101" s="211">
        <v>2241915.4700000002</v>
      </c>
      <c r="E101" s="267">
        <f t="shared" si="36"/>
        <v>107.48474923516949</v>
      </c>
      <c r="F101" s="96">
        <f t="shared" si="26"/>
        <v>156116.80000000028</v>
      </c>
      <c r="G101" s="211">
        <v>242902.87</v>
      </c>
      <c r="H101" s="211">
        <v>948152.37</v>
      </c>
      <c r="I101" s="267">
        <f t="shared" si="38"/>
        <v>390.3421849235458</v>
      </c>
      <c r="J101" s="97">
        <f t="shared" si="27"/>
        <v>705249.5</v>
      </c>
      <c r="K101" s="11">
        <f>C101+G101</f>
        <v>2328701.54</v>
      </c>
      <c r="L101" s="11">
        <f t="shared" ref="L101:L146" si="39">D101+H101</f>
        <v>3190067.8400000003</v>
      </c>
      <c r="M101" s="142">
        <f t="shared" ref="M101:M146" si="40">IF(K101=0,0,L101/K101*100)</f>
        <v>136.9891239905308</v>
      </c>
      <c r="N101" s="98">
        <f t="shared" si="28"/>
        <v>861366.30000000028</v>
      </c>
    </row>
    <row r="102" spans="1:14" s="57" customFormat="1" ht="24" customHeight="1">
      <c r="A102" s="116">
        <v>2273</v>
      </c>
      <c r="B102" s="117" t="s">
        <v>30</v>
      </c>
      <c r="C102" s="211">
        <v>26559542.379999999</v>
      </c>
      <c r="D102" s="211">
        <v>34833866.890000001</v>
      </c>
      <c r="E102" s="267">
        <f t="shared" si="36"/>
        <v>131.15386700424017</v>
      </c>
      <c r="F102" s="96">
        <f t="shared" si="26"/>
        <v>8274324.5100000016</v>
      </c>
      <c r="G102" s="211">
        <v>1543252.53</v>
      </c>
      <c r="H102" s="211">
        <v>4362257.8</v>
      </c>
      <c r="I102" s="267">
        <f t="shared" si="38"/>
        <v>282.66649269643506</v>
      </c>
      <c r="J102" s="97">
        <f t="shared" si="27"/>
        <v>2819005.2699999996</v>
      </c>
      <c r="K102" s="11">
        <f t="shared" ref="K102:K146" si="41">C102+G102</f>
        <v>28102794.91</v>
      </c>
      <c r="L102" s="11">
        <f t="shared" si="39"/>
        <v>39196124.689999998</v>
      </c>
      <c r="M102" s="142">
        <f t="shared" si="40"/>
        <v>139.47411570815893</v>
      </c>
      <c r="N102" s="98">
        <f t="shared" si="28"/>
        <v>11093329.779999997</v>
      </c>
    </row>
    <row r="103" spans="1:14" s="57" customFormat="1" ht="24" customHeight="1">
      <c r="A103" s="116">
        <v>2274</v>
      </c>
      <c r="B103" s="117" t="s">
        <v>31</v>
      </c>
      <c r="C103" s="211">
        <v>16722101.939999999</v>
      </c>
      <c r="D103" s="211">
        <v>16050782.08</v>
      </c>
      <c r="E103" s="267">
        <f t="shared" si="36"/>
        <v>95.985433754627621</v>
      </c>
      <c r="F103" s="96">
        <f t="shared" si="26"/>
        <v>-671319.8599999994</v>
      </c>
      <c r="G103" s="211">
        <v>862993.88</v>
      </c>
      <c r="H103" s="211">
        <v>648858.63</v>
      </c>
      <c r="I103" s="267">
        <f t="shared" si="38"/>
        <v>75.186932959478227</v>
      </c>
      <c r="J103" s="97">
        <f t="shared" si="27"/>
        <v>-214135.25</v>
      </c>
      <c r="K103" s="11">
        <f t="shared" si="41"/>
        <v>17585095.82</v>
      </c>
      <c r="L103" s="11">
        <f t="shared" si="39"/>
        <v>16699640.710000001</v>
      </c>
      <c r="M103" s="142">
        <f t="shared" si="40"/>
        <v>94.964741056497701</v>
      </c>
      <c r="N103" s="98">
        <f t="shared" si="28"/>
        <v>-885455.1099999994</v>
      </c>
    </row>
    <row r="104" spans="1:14" s="57" customFormat="1" ht="31.9" customHeight="1">
      <c r="A104" s="116">
        <v>2275</v>
      </c>
      <c r="B104" s="117" t="s">
        <v>137</v>
      </c>
      <c r="C104" s="211">
        <v>986478.36</v>
      </c>
      <c r="D104" s="211">
        <v>1277671.26</v>
      </c>
      <c r="E104" s="267">
        <f t="shared" si="36"/>
        <v>129.51842755070675</v>
      </c>
      <c r="F104" s="96">
        <f t="shared" si="26"/>
        <v>291192.90000000002</v>
      </c>
      <c r="G104" s="211">
        <v>68393.62</v>
      </c>
      <c r="H104" s="211">
        <v>193267.95</v>
      </c>
      <c r="I104" s="267">
        <f t="shared" si="38"/>
        <v>282.58184023597528</v>
      </c>
      <c r="J104" s="97">
        <f t="shared" si="27"/>
        <v>124874.33000000002</v>
      </c>
      <c r="K104" s="11">
        <f t="shared" si="41"/>
        <v>1054871.98</v>
      </c>
      <c r="L104" s="11">
        <f t="shared" si="39"/>
        <v>1470939.21</v>
      </c>
      <c r="M104" s="142">
        <f t="shared" si="40"/>
        <v>139.44243831369945</v>
      </c>
      <c r="N104" s="98">
        <f t="shared" si="28"/>
        <v>416067.23</v>
      </c>
    </row>
    <row r="105" spans="1:14" s="2" customFormat="1" ht="62.45" customHeight="1">
      <c r="A105" s="83">
        <v>2280</v>
      </c>
      <c r="B105" s="114" t="s">
        <v>138</v>
      </c>
      <c r="C105" s="118">
        <f>C107+C106</f>
        <v>98588433.340000004</v>
      </c>
      <c r="D105" s="118">
        <f>D107+D106</f>
        <v>118149437.95999999</v>
      </c>
      <c r="E105" s="216">
        <f t="shared" si="36"/>
        <v>119.84107461424034</v>
      </c>
      <c r="F105" s="92">
        <f t="shared" si="26"/>
        <v>19561004.61999999</v>
      </c>
      <c r="G105" s="118">
        <f>G107+G106</f>
        <v>12608060.859999999</v>
      </c>
      <c r="H105" s="118">
        <f>H107+H106</f>
        <v>14260469.75</v>
      </c>
      <c r="I105" s="216">
        <f t="shared" si="38"/>
        <v>113.10597171403565</v>
      </c>
      <c r="J105" s="271">
        <f t="shared" si="27"/>
        <v>1652408.8900000006</v>
      </c>
      <c r="K105" s="118">
        <f>K107+K106</f>
        <v>111196494.2</v>
      </c>
      <c r="L105" s="118">
        <f>L107+L106</f>
        <v>132409907.70999999</v>
      </c>
      <c r="M105" s="141">
        <f t="shared" si="40"/>
        <v>119.07741216359318</v>
      </c>
      <c r="N105" s="93">
        <f t="shared" si="28"/>
        <v>21213413.50999999</v>
      </c>
    </row>
    <row r="106" spans="1:14" s="2" customFormat="1" ht="52.15" customHeight="1">
      <c r="A106" s="116">
        <v>2281</v>
      </c>
      <c r="B106" s="117" t="s">
        <v>721</v>
      </c>
      <c r="C106" s="211">
        <v>2100000</v>
      </c>
      <c r="D106" s="296"/>
      <c r="E106" s="267">
        <f>IF(C106=0,0,D106/C106*100)</f>
        <v>0</v>
      </c>
      <c r="F106" s="96">
        <f>D106-C106</f>
        <v>-2100000</v>
      </c>
      <c r="G106" s="296"/>
      <c r="H106" s="296"/>
      <c r="I106" s="267">
        <f>IF(G106=0,0,H106/G106*100)</f>
        <v>0</v>
      </c>
      <c r="J106" s="97">
        <f>H106-G106</f>
        <v>0</v>
      </c>
      <c r="K106" s="11">
        <f>C106+G106</f>
        <v>2100000</v>
      </c>
      <c r="L106" s="11">
        <f>D106+H106</f>
        <v>0</v>
      </c>
      <c r="M106" s="142">
        <f>IF(K106=0,0,L106/K106*100)</f>
        <v>0</v>
      </c>
      <c r="N106" s="98">
        <f>L106-K106</f>
        <v>-2100000</v>
      </c>
    </row>
    <row r="107" spans="1:14" s="57" customFormat="1" ht="69" customHeight="1">
      <c r="A107" s="116">
        <v>2282</v>
      </c>
      <c r="B107" s="117" t="s">
        <v>139</v>
      </c>
      <c r="C107" s="211">
        <v>96488433.340000004</v>
      </c>
      <c r="D107" s="211">
        <v>118149437.95999999</v>
      </c>
      <c r="E107" s="267">
        <f t="shared" si="36"/>
        <v>122.4493277278866</v>
      </c>
      <c r="F107" s="96">
        <f t="shared" si="26"/>
        <v>21661004.61999999</v>
      </c>
      <c r="G107" s="211">
        <v>12608060.859999999</v>
      </c>
      <c r="H107" s="211">
        <v>14260469.75</v>
      </c>
      <c r="I107" s="267">
        <f t="shared" si="38"/>
        <v>113.10597171403565</v>
      </c>
      <c r="J107" s="97">
        <f t="shared" si="27"/>
        <v>1652408.8900000006</v>
      </c>
      <c r="K107" s="11">
        <f t="shared" si="41"/>
        <v>109096494.2</v>
      </c>
      <c r="L107" s="11">
        <f t="shared" si="39"/>
        <v>132409907.70999999</v>
      </c>
      <c r="M107" s="142">
        <f t="shared" si="40"/>
        <v>121.36953499831161</v>
      </c>
      <c r="N107" s="98">
        <f t="shared" si="28"/>
        <v>23313413.50999999</v>
      </c>
    </row>
    <row r="108" spans="1:14" s="2" customFormat="1" ht="27" customHeight="1">
      <c r="A108" s="83">
        <v>2600</v>
      </c>
      <c r="B108" s="114" t="s">
        <v>140</v>
      </c>
      <c r="C108" s="91">
        <f>SUM(C109:C110)</f>
        <v>330046334.46000004</v>
      </c>
      <c r="D108" s="91">
        <f>SUM(D109:D110)</f>
        <v>386899142.85000002</v>
      </c>
      <c r="E108" s="216">
        <f t="shared" si="36"/>
        <v>117.2257051371344</v>
      </c>
      <c r="F108" s="92">
        <f t="shared" si="26"/>
        <v>56852808.389999986</v>
      </c>
      <c r="G108" s="91">
        <f>SUM(G109:G110)</f>
        <v>0</v>
      </c>
      <c r="H108" s="91">
        <f>SUM(H109:H110)</f>
        <v>0</v>
      </c>
      <c r="I108" s="216">
        <f t="shared" si="38"/>
        <v>0</v>
      </c>
      <c r="J108" s="271">
        <f t="shared" si="27"/>
        <v>0</v>
      </c>
      <c r="K108" s="91">
        <f>SUM(K109:K110)</f>
        <v>330046334.46000004</v>
      </c>
      <c r="L108" s="91">
        <f>SUM(L109:L110)</f>
        <v>386899142.85000002</v>
      </c>
      <c r="M108" s="141">
        <f t="shared" si="40"/>
        <v>117.2257051371344</v>
      </c>
      <c r="N108" s="93">
        <f t="shared" si="28"/>
        <v>56852808.389999986</v>
      </c>
    </row>
    <row r="109" spans="1:14" s="57" customFormat="1" ht="65.45" customHeight="1">
      <c r="A109" s="116">
        <v>2610</v>
      </c>
      <c r="B109" s="117" t="s">
        <v>141</v>
      </c>
      <c r="C109" s="211">
        <v>186787925.46000001</v>
      </c>
      <c r="D109" s="211">
        <v>238744607.84999999</v>
      </c>
      <c r="E109" s="267">
        <f t="shared" si="36"/>
        <v>127.81586778805267</v>
      </c>
      <c r="F109" s="96">
        <f t="shared" si="26"/>
        <v>51956682.389999986</v>
      </c>
      <c r="G109" s="123"/>
      <c r="H109" s="211"/>
      <c r="I109" s="267">
        <f t="shared" si="38"/>
        <v>0</v>
      </c>
      <c r="J109" s="97">
        <f t="shared" si="27"/>
        <v>0</v>
      </c>
      <c r="K109" s="11">
        <f t="shared" si="41"/>
        <v>186787925.46000001</v>
      </c>
      <c r="L109" s="11">
        <f t="shared" si="39"/>
        <v>238744607.84999999</v>
      </c>
      <c r="M109" s="142">
        <f t="shared" si="40"/>
        <v>127.81586778805267</v>
      </c>
      <c r="N109" s="98">
        <f t="shared" si="28"/>
        <v>51956682.389999986</v>
      </c>
    </row>
    <row r="110" spans="1:14" ht="43.9" customHeight="1">
      <c r="A110" s="116">
        <v>2620</v>
      </c>
      <c r="B110" s="117" t="s">
        <v>142</v>
      </c>
      <c r="C110" s="211">
        <v>143258409</v>
      </c>
      <c r="D110" s="211">
        <v>148154535</v>
      </c>
      <c r="E110" s="267">
        <f t="shared" si="36"/>
        <v>103.41768838155951</v>
      </c>
      <c r="F110" s="96">
        <f t="shared" si="26"/>
        <v>4896126</v>
      </c>
      <c r="G110" s="123"/>
      <c r="H110" s="211"/>
      <c r="I110" s="267">
        <f t="shared" si="38"/>
        <v>0</v>
      </c>
      <c r="J110" s="97">
        <f t="shared" si="27"/>
        <v>0</v>
      </c>
      <c r="K110" s="11">
        <f t="shared" si="41"/>
        <v>143258409</v>
      </c>
      <c r="L110" s="11">
        <f t="shared" si="39"/>
        <v>148154535</v>
      </c>
      <c r="M110" s="142">
        <f t="shared" si="40"/>
        <v>103.41768838155951</v>
      </c>
      <c r="N110" s="98">
        <f t="shared" si="28"/>
        <v>4896126</v>
      </c>
    </row>
    <row r="111" spans="1:14" s="2" customFormat="1" ht="25.9" customHeight="1">
      <c r="A111" s="83">
        <v>2700</v>
      </c>
      <c r="B111" s="114" t="s">
        <v>143</v>
      </c>
      <c r="C111" s="91">
        <f>SUM(C112:C114)</f>
        <v>67071623.75</v>
      </c>
      <c r="D111" s="91">
        <f>SUM(D112:D114)</f>
        <v>77214383.180000007</v>
      </c>
      <c r="E111" s="216">
        <f t="shared" si="36"/>
        <v>115.12228102275519</v>
      </c>
      <c r="F111" s="92">
        <f t="shared" si="26"/>
        <v>10142759.430000007</v>
      </c>
      <c r="G111" s="91">
        <f>SUM(G112:G114)</f>
        <v>186110</v>
      </c>
      <c r="H111" s="91">
        <f>SUM(H112:H114)</f>
        <v>722205.5</v>
      </c>
      <c r="I111" s="216">
        <f t="shared" si="38"/>
        <v>388.05303315243674</v>
      </c>
      <c r="J111" s="271">
        <f t="shared" si="27"/>
        <v>536095.5</v>
      </c>
      <c r="K111" s="91">
        <f>SUM(K112:K114)</f>
        <v>67257733.75</v>
      </c>
      <c r="L111" s="91">
        <f>SUM(L112:L114)</f>
        <v>77936588.680000007</v>
      </c>
      <c r="M111" s="141">
        <f t="shared" si="40"/>
        <v>115.87751227196235</v>
      </c>
      <c r="N111" s="93">
        <f t="shared" si="28"/>
        <v>10678854.930000007</v>
      </c>
    </row>
    <row r="112" spans="1:14" s="57" customFormat="1" ht="28.9" customHeight="1">
      <c r="A112" s="116">
        <v>2710</v>
      </c>
      <c r="B112" s="117" t="s">
        <v>144</v>
      </c>
      <c r="C112" s="211">
        <v>842777.84</v>
      </c>
      <c r="D112" s="211">
        <v>1063797.93</v>
      </c>
      <c r="E112" s="267">
        <f t="shared" si="36"/>
        <v>126.22519002160759</v>
      </c>
      <c r="F112" s="96">
        <f t="shared" si="26"/>
        <v>221020.08999999997</v>
      </c>
      <c r="G112" s="45"/>
      <c r="H112" s="45"/>
      <c r="I112" s="267">
        <f t="shared" si="38"/>
        <v>0</v>
      </c>
      <c r="J112" s="97">
        <f t="shared" si="27"/>
        <v>0</v>
      </c>
      <c r="K112" s="11">
        <f t="shared" si="41"/>
        <v>842777.84</v>
      </c>
      <c r="L112" s="11">
        <f t="shared" si="39"/>
        <v>1063797.93</v>
      </c>
      <c r="M112" s="142">
        <f t="shared" si="40"/>
        <v>126.22519002160759</v>
      </c>
      <c r="N112" s="98">
        <f t="shared" si="28"/>
        <v>221020.08999999997</v>
      </c>
    </row>
    <row r="113" spans="1:17" s="57" customFormat="1" ht="27" customHeight="1">
      <c r="A113" s="116">
        <v>2720</v>
      </c>
      <c r="B113" s="117" t="s">
        <v>260</v>
      </c>
      <c r="C113" s="211">
        <v>31187681.82</v>
      </c>
      <c r="D113" s="211">
        <v>32598967.550000001</v>
      </c>
      <c r="E113" s="267">
        <f t="shared" si="36"/>
        <v>104.52513828422789</v>
      </c>
      <c r="F113" s="96">
        <f t="shared" si="26"/>
        <v>1411285.7300000004</v>
      </c>
      <c r="G113" s="211">
        <v>186110</v>
      </c>
      <c r="H113" s="211">
        <v>722205.5</v>
      </c>
      <c r="I113" s="267">
        <f t="shared" si="38"/>
        <v>388.05303315243674</v>
      </c>
      <c r="J113" s="97">
        <f t="shared" si="27"/>
        <v>536095.5</v>
      </c>
      <c r="K113" s="11">
        <f t="shared" si="41"/>
        <v>31373791.82</v>
      </c>
      <c r="L113" s="11">
        <f t="shared" si="39"/>
        <v>33321173.050000001</v>
      </c>
      <c r="M113" s="142">
        <f t="shared" si="40"/>
        <v>106.20703178363857</v>
      </c>
      <c r="N113" s="98">
        <f t="shared" si="28"/>
        <v>1947381.2300000004</v>
      </c>
    </row>
    <row r="114" spans="1:17" s="57" customFormat="1" ht="21" customHeight="1">
      <c r="A114" s="116">
        <v>2730</v>
      </c>
      <c r="B114" s="117" t="s">
        <v>145</v>
      </c>
      <c r="C114" s="211">
        <v>35041164.090000004</v>
      </c>
      <c r="D114" s="211">
        <v>43551617.700000003</v>
      </c>
      <c r="E114" s="267">
        <f t="shared" si="36"/>
        <v>124.28701737231584</v>
      </c>
      <c r="F114" s="96">
        <f t="shared" si="26"/>
        <v>8510453.6099999994</v>
      </c>
      <c r="G114" s="270"/>
      <c r="H114" s="211">
        <v>0</v>
      </c>
      <c r="I114" s="267">
        <f t="shared" si="38"/>
        <v>0</v>
      </c>
      <c r="J114" s="97">
        <f t="shared" si="27"/>
        <v>0</v>
      </c>
      <c r="K114" s="11">
        <f t="shared" si="41"/>
        <v>35041164.090000004</v>
      </c>
      <c r="L114" s="11">
        <f t="shared" si="39"/>
        <v>43551617.700000003</v>
      </c>
      <c r="M114" s="142">
        <f t="shared" si="40"/>
        <v>124.28701737231584</v>
      </c>
      <c r="N114" s="98">
        <f t="shared" si="28"/>
        <v>8510453.6099999994</v>
      </c>
    </row>
    <row r="115" spans="1:17" s="2" customFormat="1" ht="19.899999999999999" customHeight="1">
      <c r="A115" s="83">
        <v>2800</v>
      </c>
      <c r="B115" s="114" t="s">
        <v>146</v>
      </c>
      <c r="C115" s="212">
        <v>1177390.3700000001</v>
      </c>
      <c r="D115" s="212">
        <v>1538940.55</v>
      </c>
      <c r="E115" s="216">
        <f t="shared" si="36"/>
        <v>130.70775752990062</v>
      </c>
      <c r="F115" s="92">
        <f t="shared" si="26"/>
        <v>361550.17999999993</v>
      </c>
      <c r="G115" s="212">
        <v>238065.85</v>
      </c>
      <c r="H115" s="212">
        <v>76081.05</v>
      </c>
      <c r="I115" s="216">
        <f t="shared" si="38"/>
        <v>31.957985574159419</v>
      </c>
      <c r="J115" s="271">
        <f t="shared" si="27"/>
        <v>-161984.79999999999</v>
      </c>
      <c r="K115" s="9">
        <f t="shared" si="41"/>
        <v>1415456.2200000002</v>
      </c>
      <c r="L115" s="9">
        <f t="shared" si="39"/>
        <v>1615021.6</v>
      </c>
      <c r="M115" s="141">
        <f t="shared" si="40"/>
        <v>114.09901466256582</v>
      </c>
      <c r="N115" s="93">
        <f t="shared" si="28"/>
        <v>199565.37999999989</v>
      </c>
    </row>
    <row r="116" spans="1:17" s="2" customFormat="1" ht="25.9" customHeight="1">
      <c r="A116" s="119" t="s">
        <v>304</v>
      </c>
      <c r="B116" s="114" t="s">
        <v>147</v>
      </c>
      <c r="C116" s="91">
        <f>C117+C128</f>
        <v>38986018</v>
      </c>
      <c r="D116" s="91">
        <f>D117+D128</f>
        <v>189212297.38</v>
      </c>
      <c r="E116" s="216">
        <f t="shared" si="36"/>
        <v>485.33373523810513</v>
      </c>
      <c r="F116" s="92">
        <f t="shared" si="26"/>
        <v>150226279.38</v>
      </c>
      <c r="G116" s="91">
        <f>G117+G128</f>
        <v>122976921.03999999</v>
      </c>
      <c r="H116" s="91">
        <f>H117+H128</f>
        <v>157918546.81000003</v>
      </c>
      <c r="I116" s="216">
        <f t="shared" si="38"/>
        <v>128.41315709850531</v>
      </c>
      <c r="J116" s="271">
        <f t="shared" si="27"/>
        <v>34941625.770000041</v>
      </c>
      <c r="K116" s="91">
        <f>K117+K128</f>
        <v>161962939.03999999</v>
      </c>
      <c r="L116" s="91">
        <f>L117+L128</f>
        <v>347130844.19</v>
      </c>
      <c r="M116" s="141">
        <f t="shared" si="40"/>
        <v>214.32733083725353</v>
      </c>
      <c r="N116" s="93">
        <f t="shared" si="28"/>
        <v>185167905.15000001</v>
      </c>
    </row>
    <row r="117" spans="1:17" s="2" customFormat="1" ht="21.6" customHeight="1">
      <c r="A117" s="119" t="s">
        <v>148</v>
      </c>
      <c r="B117" s="114" t="s">
        <v>149</v>
      </c>
      <c r="C117" s="91">
        <f>C118+C119+C121+C124+C127</f>
        <v>0</v>
      </c>
      <c r="D117" s="91">
        <f>D118+D119+D121+D124+D127</f>
        <v>2454008.83</v>
      </c>
      <c r="E117" s="216">
        <f t="shared" si="36"/>
        <v>0</v>
      </c>
      <c r="F117" s="91">
        <f>F118+F119+F121+F124</f>
        <v>2454008.83</v>
      </c>
      <c r="G117" s="91">
        <f>G118+G119+G121+G124+G127</f>
        <v>55930061.579999998</v>
      </c>
      <c r="H117" s="91">
        <f>H118+H119+H121+H124+H127</f>
        <v>106998522.74000002</v>
      </c>
      <c r="I117" s="91">
        <f>I118+I119+I121+I124+I127</f>
        <v>1280.8747776592288</v>
      </c>
      <c r="J117" s="91">
        <f>J118+J119+J121+J124</f>
        <v>53088167.06000001</v>
      </c>
      <c r="K117" s="91">
        <f>K118+K119+K121+K124+K127</f>
        <v>55930061.579999998</v>
      </c>
      <c r="L117" s="91">
        <f>L118+L119+L121+L124+L127</f>
        <v>109452531.57000001</v>
      </c>
      <c r="M117" s="141">
        <f t="shared" si="40"/>
        <v>195.69535322868137</v>
      </c>
      <c r="N117" s="93">
        <f t="shared" si="28"/>
        <v>53522469.99000001</v>
      </c>
    </row>
    <row r="118" spans="1:17" ht="40.9" customHeight="1">
      <c r="A118" s="120" t="s">
        <v>150</v>
      </c>
      <c r="B118" s="117" t="s">
        <v>151</v>
      </c>
      <c r="C118" s="80"/>
      <c r="D118" s="211">
        <v>2454008.83</v>
      </c>
      <c r="E118" s="267">
        <f t="shared" si="36"/>
        <v>0</v>
      </c>
      <c r="F118" s="92">
        <f t="shared" si="26"/>
        <v>2454008.83</v>
      </c>
      <c r="G118" s="211">
        <v>13425355.880000001</v>
      </c>
      <c r="H118" s="301">
        <v>28492517.149999999</v>
      </c>
      <c r="I118" s="267">
        <f t="shared" si="38"/>
        <v>212.22913868857529</v>
      </c>
      <c r="J118" s="97">
        <f t="shared" si="27"/>
        <v>15067161.269999998</v>
      </c>
      <c r="K118" s="11">
        <f t="shared" si="41"/>
        <v>13425355.880000001</v>
      </c>
      <c r="L118" s="11">
        <f t="shared" si="39"/>
        <v>30946525.979999997</v>
      </c>
      <c r="M118" s="142">
        <f t="shared" si="40"/>
        <v>230.50804951920568</v>
      </c>
      <c r="N118" s="98">
        <f t="shared" si="28"/>
        <v>17521170.099999994</v>
      </c>
    </row>
    <row r="119" spans="1:17" s="2" customFormat="1" ht="37.9" customHeight="1">
      <c r="A119" s="119" t="s">
        <v>152</v>
      </c>
      <c r="B119" s="114" t="s">
        <v>153</v>
      </c>
      <c r="C119" s="91">
        <f>C120</f>
        <v>0</v>
      </c>
      <c r="D119" s="91">
        <f>D120</f>
        <v>0</v>
      </c>
      <c r="E119" s="216">
        <f t="shared" si="36"/>
        <v>0</v>
      </c>
      <c r="F119" s="92">
        <f t="shared" si="26"/>
        <v>0</v>
      </c>
      <c r="G119" s="91">
        <f>G120</f>
        <v>6861266.2599999998</v>
      </c>
      <c r="H119" s="91">
        <f>H120</f>
        <v>67239184.400000006</v>
      </c>
      <c r="I119" s="216">
        <f t="shared" si="38"/>
        <v>979.98214691059093</v>
      </c>
      <c r="J119" s="271">
        <f t="shared" si="27"/>
        <v>60377918.140000008</v>
      </c>
      <c r="K119" s="91">
        <f>K120</f>
        <v>6861266.2599999998</v>
      </c>
      <c r="L119" s="91">
        <f>L120</f>
        <v>67239184.400000006</v>
      </c>
      <c r="M119" s="141">
        <f t="shared" si="40"/>
        <v>979.98214691059093</v>
      </c>
      <c r="N119" s="93">
        <f t="shared" si="28"/>
        <v>60377918.140000008</v>
      </c>
    </row>
    <row r="120" spans="1:17" ht="41.45" customHeight="1">
      <c r="A120" s="120" t="s">
        <v>154</v>
      </c>
      <c r="B120" s="117" t="s">
        <v>155</v>
      </c>
      <c r="C120" s="80"/>
      <c r="D120" s="80"/>
      <c r="E120" s="267">
        <f t="shared" si="36"/>
        <v>0</v>
      </c>
      <c r="F120" s="92">
        <f t="shared" si="26"/>
        <v>0</v>
      </c>
      <c r="G120" s="211">
        <v>6861266.2599999998</v>
      </c>
      <c r="H120" s="211">
        <v>67239184.400000006</v>
      </c>
      <c r="I120" s="267">
        <f t="shared" si="38"/>
        <v>979.98214691059093</v>
      </c>
      <c r="J120" s="97">
        <f t="shared" si="27"/>
        <v>60377918.140000008</v>
      </c>
      <c r="K120" s="11">
        <f t="shared" si="41"/>
        <v>6861266.2599999998</v>
      </c>
      <c r="L120" s="11">
        <f t="shared" si="39"/>
        <v>67239184.400000006</v>
      </c>
      <c r="M120" s="142">
        <f t="shared" si="40"/>
        <v>979.98214691059093</v>
      </c>
      <c r="N120" s="98">
        <f t="shared" si="28"/>
        <v>60377918.140000008</v>
      </c>
    </row>
    <row r="121" spans="1:17" s="2" customFormat="1" ht="27.6" customHeight="1">
      <c r="A121" s="119" t="s">
        <v>156</v>
      </c>
      <c r="B121" s="114" t="s">
        <v>157</v>
      </c>
      <c r="C121" s="91">
        <f>C123+C122</f>
        <v>0</v>
      </c>
      <c r="D121" s="91">
        <f>D123+D122</f>
        <v>0</v>
      </c>
      <c r="E121" s="216">
        <f t="shared" si="36"/>
        <v>0</v>
      </c>
      <c r="F121" s="91">
        <f>F123</f>
        <v>0</v>
      </c>
      <c r="G121" s="91">
        <f>G123+G122</f>
        <v>10051813.949999999</v>
      </c>
      <c r="H121" s="91">
        <f>H123+H122</f>
        <v>7389277.4300000006</v>
      </c>
      <c r="I121" s="216">
        <f t="shared" si="38"/>
        <v>73.511880211431901</v>
      </c>
      <c r="J121" s="91">
        <f>J123</f>
        <v>4218.8800000008196</v>
      </c>
      <c r="K121" s="91">
        <f>K123+K122</f>
        <v>10051813.949999999</v>
      </c>
      <c r="L121" s="91">
        <f>L123+L122</f>
        <v>7389277.4300000006</v>
      </c>
      <c r="M121" s="141">
        <f t="shared" si="40"/>
        <v>73.511880211431901</v>
      </c>
      <c r="N121" s="91">
        <f>N123</f>
        <v>4218.8800000008196</v>
      </c>
    </row>
    <row r="122" spans="1:17" s="2" customFormat="1" ht="39.6" customHeight="1">
      <c r="A122" s="120">
        <v>3131</v>
      </c>
      <c r="B122" s="117" t="s">
        <v>725</v>
      </c>
      <c r="C122" s="95"/>
      <c r="D122" s="95"/>
      <c r="E122" s="267">
        <f>IF(C122=0,0,D122/C122*100)</f>
        <v>0</v>
      </c>
      <c r="F122" s="96">
        <f>D122-C122</f>
        <v>0</v>
      </c>
      <c r="G122" s="164">
        <v>2704779.6</v>
      </c>
      <c r="H122" s="95">
        <v>38024.199999999997</v>
      </c>
      <c r="I122" s="267">
        <f>IF(G122=0,0,H122/G122*100)</f>
        <v>1.4058150985758691</v>
      </c>
      <c r="J122" s="97">
        <f>H122-G122</f>
        <v>-2666755.4</v>
      </c>
      <c r="K122" s="11">
        <f>C122+G122</f>
        <v>2704779.6</v>
      </c>
      <c r="L122" s="11">
        <f>D122+H122</f>
        <v>38024.199999999997</v>
      </c>
      <c r="M122" s="142">
        <f>IF(K122=0,0,L122/K122*100)</f>
        <v>1.4058150985758691</v>
      </c>
      <c r="N122" s="98">
        <f>L122-K122</f>
        <v>-2666755.4</v>
      </c>
      <c r="O122" s="303"/>
    </row>
    <row r="123" spans="1:17" s="57" customFormat="1" ht="21.6" customHeight="1">
      <c r="A123" s="120" t="s">
        <v>158</v>
      </c>
      <c r="B123" s="117" t="s">
        <v>159</v>
      </c>
      <c r="C123" s="80"/>
      <c r="D123" s="80"/>
      <c r="E123" s="267">
        <f t="shared" si="36"/>
        <v>0</v>
      </c>
      <c r="F123" s="96">
        <f t="shared" si="26"/>
        <v>0</v>
      </c>
      <c r="G123" s="211">
        <v>7347034.3499999996</v>
      </c>
      <c r="H123" s="211">
        <v>7351253.2300000004</v>
      </c>
      <c r="I123" s="267">
        <f t="shared" si="38"/>
        <v>100.05742289744435</v>
      </c>
      <c r="J123" s="97">
        <f t="shared" si="27"/>
        <v>4218.8800000008196</v>
      </c>
      <c r="K123" s="11">
        <f t="shared" si="41"/>
        <v>7347034.3499999996</v>
      </c>
      <c r="L123" s="11">
        <f t="shared" si="39"/>
        <v>7351253.2300000004</v>
      </c>
      <c r="M123" s="142">
        <f t="shared" si="40"/>
        <v>100.05742289744435</v>
      </c>
      <c r="N123" s="98">
        <f t="shared" si="28"/>
        <v>4218.8800000008196</v>
      </c>
      <c r="O123" s="303"/>
      <c r="Q123" s="303"/>
    </row>
    <row r="124" spans="1:17" s="2" customFormat="1" ht="55.9" customHeight="1">
      <c r="A124" s="119" t="s">
        <v>160</v>
      </c>
      <c r="B124" s="114" t="s">
        <v>161</v>
      </c>
      <c r="C124" s="91">
        <f>C125+C126</f>
        <v>0</v>
      </c>
      <c r="D124" s="91">
        <f>D125+D126</f>
        <v>0</v>
      </c>
      <c r="E124" s="216">
        <f t="shared" si="36"/>
        <v>0</v>
      </c>
      <c r="F124" s="91">
        <f>F125</f>
        <v>0</v>
      </c>
      <c r="G124" s="91">
        <f>G125+G126</f>
        <v>25591625.489999998</v>
      </c>
      <c r="H124" s="91">
        <f>H125+H126</f>
        <v>3877543.76</v>
      </c>
      <c r="I124" s="216">
        <f t="shared" si="38"/>
        <v>15.151611848630568</v>
      </c>
      <c r="J124" s="91">
        <f>J125</f>
        <v>-22361131.229999997</v>
      </c>
      <c r="K124" s="91">
        <f>K125+K126</f>
        <v>25591625.489999998</v>
      </c>
      <c r="L124" s="91">
        <f>L125+L126</f>
        <v>3877543.76</v>
      </c>
      <c r="M124" s="141">
        <f t="shared" si="40"/>
        <v>15.151611848630568</v>
      </c>
      <c r="N124" s="93">
        <f t="shared" si="28"/>
        <v>-21714081.729999997</v>
      </c>
      <c r="Q124" s="303"/>
    </row>
    <row r="125" spans="1:17" ht="40.9" customHeight="1">
      <c r="A125" s="120" t="s">
        <v>162</v>
      </c>
      <c r="B125" s="117" t="s">
        <v>163</v>
      </c>
      <c r="C125" s="80"/>
      <c r="D125" s="80"/>
      <c r="E125" s="267">
        <f t="shared" si="36"/>
        <v>0</v>
      </c>
      <c r="F125" s="92">
        <f t="shared" si="26"/>
        <v>0</v>
      </c>
      <c r="G125" s="211">
        <v>25591625.489999998</v>
      </c>
      <c r="H125" s="211">
        <v>3230494.26</v>
      </c>
      <c r="I125" s="267">
        <f t="shared" si="38"/>
        <v>12.623247637248852</v>
      </c>
      <c r="J125" s="97">
        <f t="shared" si="27"/>
        <v>-22361131.229999997</v>
      </c>
      <c r="K125" s="11">
        <f t="shared" si="41"/>
        <v>25591625.489999998</v>
      </c>
      <c r="L125" s="11">
        <f t="shared" si="39"/>
        <v>3230494.26</v>
      </c>
      <c r="M125" s="142">
        <f t="shared" si="40"/>
        <v>12.623247637248852</v>
      </c>
      <c r="N125" s="98">
        <f t="shared" si="28"/>
        <v>-22361131.229999997</v>
      </c>
    </row>
    <row r="126" spans="1:17" ht="40.9" customHeight="1">
      <c r="A126" s="120">
        <v>3143</v>
      </c>
      <c r="B126" s="117" t="s">
        <v>723</v>
      </c>
      <c r="C126" s="80"/>
      <c r="D126" s="80"/>
      <c r="E126" s="267">
        <f t="shared" si="36"/>
        <v>0</v>
      </c>
      <c r="F126" s="92">
        <f t="shared" si="26"/>
        <v>0</v>
      </c>
      <c r="G126" s="211"/>
      <c r="H126" s="211">
        <v>647049.5</v>
      </c>
      <c r="I126" s="267">
        <f>IF(G126=0,0,H126/G126*100)</f>
        <v>0</v>
      </c>
      <c r="J126" s="97">
        <f>H126-G126</f>
        <v>647049.5</v>
      </c>
      <c r="K126" s="11">
        <f>C126+G126</f>
        <v>0</v>
      </c>
      <c r="L126" s="11">
        <f>D126+H126</f>
        <v>647049.5</v>
      </c>
      <c r="M126" s="142">
        <f>IF(K126=0,0,L126/K126*100)</f>
        <v>0</v>
      </c>
      <c r="N126" s="98">
        <f>L126-K126</f>
        <v>647049.5</v>
      </c>
    </row>
    <row r="127" spans="1:17" ht="40.9" hidden="1" customHeight="1">
      <c r="A127" s="119">
        <v>3160</v>
      </c>
      <c r="B127" s="114" t="s">
        <v>305</v>
      </c>
      <c r="C127" s="79"/>
      <c r="D127" s="79"/>
      <c r="E127" s="267">
        <f>IF(C127=0,0,D127/C127*100)</f>
        <v>0</v>
      </c>
      <c r="F127" s="92">
        <f>D127-C127</f>
        <v>0</v>
      </c>
      <c r="G127" s="167"/>
      <c r="H127" s="299"/>
      <c r="I127" s="267">
        <f>IF(G127=0,0,H127/G127*100)</f>
        <v>0</v>
      </c>
      <c r="J127" s="97">
        <f>H127-G127</f>
        <v>0</v>
      </c>
      <c r="K127" s="11">
        <f>C127+G127</f>
        <v>0</v>
      </c>
      <c r="L127" s="11">
        <f>D127+H127</f>
        <v>0</v>
      </c>
      <c r="M127" s="142">
        <f>IF(K127=0,0,L127/K127*100)</f>
        <v>0</v>
      </c>
      <c r="N127" s="98">
        <f>L127-K127</f>
        <v>0</v>
      </c>
    </row>
    <row r="128" spans="1:17" s="2" customFormat="1" ht="39" customHeight="1">
      <c r="A128" s="119" t="s">
        <v>412</v>
      </c>
      <c r="B128" s="114" t="s">
        <v>413</v>
      </c>
      <c r="C128" s="91">
        <f>C129+C130</f>
        <v>38986018</v>
      </c>
      <c r="D128" s="91">
        <f>D129+D130</f>
        <v>186758288.54999998</v>
      </c>
      <c r="E128" s="216">
        <f t="shared" si="36"/>
        <v>479.03914821462399</v>
      </c>
      <c r="F128" s="91">
        <f>F129+F130</f>
        <v>147772270.54999998</v>
      </c>
      <c r="G128" s="91">
        <f>G129+G130</f>
        <v>67046859.460000001</v>
      </c>
      <c r="H128" s="91">
        <f>H129+H130</f>
        <v>50920024.07</v>
      </c>
      <c r="I128" s="216">
        <f t="shared" si="38"/>
        <v>75.946919035601908</v>
      </c>
      <c r="J128" s="91">
        <f>J129+J130</f>
        <v>-16126835.390000001</v>
      </c>
      <c r="K128" s="91">
        <f>K129+K130</f>
        <v>106032877.45999999</v>
      </c>
      <c r="L128" s="91">
        <f>L129+L130</f>
        <v>237678312.62</v>
      </c>
      <c r="M128" s="141">
        <f t="shared" si="40"/>
        <v>224.15529816180094</v>
      </c>
      <c r="N128" s="93">
        <f t="shared" si="28"/>
        <v>131645435.16000001</v>
      </c>
    </row>
    <row r="129" spans="1:14" s="57" customFormat="1" ht="43.15" customHeight="1">
      <c r="A129" s="120" t="s">
        <v>414</v>
      </c>
      <c r="B129" s="117" t="s">
        <v>277</v>
      </c>
      <c r="C129" s="80"/>
      <c r="D129" s="80">
        <v>7009012.4800000004</v>
      </c>
      <c r="E129" s="267">
        <f t="shared" si="36"/>
        <v>0</v>
      </c>
      <c r="F129" s="96">
        <f t="shared" si="26"/>
        <v>7009012.4800000004</v>
      </c>
      <c r="G129" s="211">
        <v>6633559.46</v>
      </c>
      <c r="H129" s="211">
        <v>50920024.07</v>
      </c>
      <c r="I129" s="267">
        <f t="shared" si="38"/>
        <v>767.61238633715357</v>
      </c>
      <c r="J129" s="97">
        <f t="shared" si="27"/>
        <v>44286464.609999999</v>
      </c>
      <c r="K129" s="11">
        <f t="shared" si="41"/>
        <v>6633559.46</v>
      </c>
      <c r="L129" s="11">
        <f t="shared" si="39"/>
        <v>57929036.549999997</v>
      </c>
      <c r="M129" s="142">
        <f t="shared" si="40"/>
        <v>873.27228917308889</v>
      </c>
      <c r="N129" s="98">
        <f t="shared" si="28"/>
        <v>51295477.089999996</v>
      </c>
    </row>
    <row r="130" spans="1:14" s="57" customFormat="1" ht="46.9" customHeight="1">
      <c r="A130" s="120" t="s">
        <v>278</v>
      </c>
      <c r="B130" s="117" t="s">
        <v>279</v>
      </c>
      <c r="C130" s="265">
        <v>38986018</v>
      </c>
      <c r="D130" s="211">
        <v>179749276.06999999</v>
      </c>
      <c r="E130" s="267">
        <f t="shared" si="36"/>
        <v>461.06087590171427</v>
      </c>
      <c r="F130" s="96">
        <f t="shared" si="26"/>
        <v>140763258.06999999</v>
      </c>
      <c r="G130" s="270">
        <v>60413300</v>
      </c>
      <c r="H130" s="211"/>
      <c r="I130" s="267">
        <f t="shared" si="38"/>
        <v>0</v>
      </c>
      <c r="J130" s="97">
        <f t="shared" si="27"/>
        <v>-60413300</v>
      </c>
      <c r="K130" s="11">
        <f t="shared" si="41"/>
        <v>99399318</v>
      </c>
      <c r="L130" s="11">
        <f t="shared" si="39"/>
        <v>179749276.06999999</v>
      </c>
      <c r="M130" s="142">
        <f t="shared" si="40"/>
        <v>180.83552250328316</v>
      </c>
      <c r="N130" s="98">
        <f t="shared" si="28"/>
        <v>80349958.069999993</v>
      </c>
    </row>
    <row r="131" spans="1:14" s="59" customFormat="1" ht="33" customHeight="1">
      <c r="A131" s="121"/>
      <c r="B131" s="102" t="s">
        <v>280</v>
      </c>
      <c r="C131" s="104">
        <f>SUM(C133:C135)</f>
        <v>4036900</v>
      </c>
      <c r="D131" s="104">
        <f>SUM(D133:D135)</f>
        <v>3817000</v>
      </c>
      <c r="E131" s="269">
        <f t="shared" si="36"/>
        <v>94.552750873194782</v>
      </c>
      <c r="F131" s="104">
        <f>SUM(F133:F135)</f>
        <v>-219900</v>
      </c>
      <c r="G131" s="104">
        <f>SUM(G133:G135)</f>
        <v>-2846175.38</v>
      </c>
      <c r="H131" s="104">
        <f>SUM(H133:H135)</f>
        <v>-3283962.83</v>
      </c>
      <c r="I131" s="272">
        <f>SUM(I133:I135)</f>
        <v>265.04291493589631</v>
      </c>
      <c r="J131" s="105">
        <f t="shared" si="27"/>
        <v>-437787.45000000019</v>
      </c>
      <c r="K131" s="103">
        <f>SUM(K133:K135)</f>
        <v>1190724.6200000001</v>
      </c>
      <c r="L131" s="103">
        <f>SUM(L133:L135)</f>
        <v>533037.16999999993</v>
      </c>
      <c r="M131" s="140">
        <f t="shared" si="40"/>
        <v>44.765780521108226</v>
      </c>
      <c r="N131" s="103">
        <f t="shared" si="28"/>
        <v>-657687.45000000019</v>
      </c>
    </row>
    <row r="132" spans="1:14" s="59" customFormat="1" ht="77.45" customHeight="1">
      <c r="A132" s="297">
        <v>8821</v>
      </c>
      <c r="B132" s="298" t="s">
        <v>722</v>
      </c>
      <c r="C132" s="312"/>
      <c r="D132" s="77"/>
      <c r="E132" s="267">
        <f>IF(C132=0,0,D132/C132*100)</f>
        <v>0</v>
      </c>
      <c r="F132" s="96">
        <f>D132-C132</f>
        <v>0</v>
      </c>
      <c r="G132" s="123"/>
      <c r="H132" s="77"/>
      <c r="I132" s="267">
        <f>IF(G132=0,0,H132/G132*100)</f>
        <v>0</v>
      </c>
      <c r="J132" s="97">
        <f>H132-G132</f>
        <v>0</v>
      </c>
      <c r="K132" s="11">
        <f>C132+G132</f>
        <v>0</v>
      </c>
      <c r="L132" s="11">
        <f>D132+H132</f>
        <v>0</v>
      </c>
      <c r="M132" s="142">
        <f>IF(K132=0,0,L132/K132*100)</f>
        <v>0</v>
      </c>
      <c r="N132" s="98">
        <f>L132-K132</f>
        <v>0</v>
      </c>
    </row>
    <row r="133" spans="1:14" ht="69" customHeight="1">
      <c r="A133" s="116" t="s">
        <v>133</v>
      </c>
      <c r="B133" s="122" t="s">
        <v>134</v>
      </c>
      <c r="C133" s="123"/>
      <c r="D133" s="77"/>
      <c r="E133" s="267">
        <f t="shared" si="36"/>
        <v>0</v>
      </c>
      <c r="F133" s="96">
        <f t="shared" si="26"/>
        <v>0</v>
      </c>
      <c r="G133" s="72">
        <v>-2186175.38</v>
      </c>
      <c r="H133" s="77">
        <v>-1283962.83</v>
      </c>
      <c r="I133" s="267">
        <f t="shared" si="38"/>
        <v>58.731007665084952</v>
      </c>
      <c r="J133" s="97">
        <f t="shared" si="27"/>
        <v>902212.54999999981</v>
      </c>
      <c r="K133" s="11">
        <f t="shared" si="41"/>
        <v>-2186175.38</v>
      </c>
      <c r="L133" s="11">
        <f t="shared" si="39"/>
        <v>-1283962.83</v>
      </c>
      <c r="M133" s="142">
        <f t="shared" si="40"/>
        <v>58.731007665084952</v>
      </c>
      <c r="N133" s="98">
        <f t="shared" si="28"/>
        <v>902212.54999999981</v>
      </c>
    </row>
    <row r="134" spans="1:14" ht="58.15" customHeight="1">
      <c r="A134" s="116" t="s">
        <v>135</v>
      </c>
      <c r="B134" s="122" t="s">
        <v>48</v>
      </c>
      <c r="C134" s="265">
        <v>4036900</v>
      </c>
      <c r="D134" s="211">
        <v>3817000</v>
      </c>
      <c r="E134" s="267">
        <f t="shared" si="36"/>
        <v>94.552750873194782</v>
      </c>
      <c r="F134" s="96">
        <f t="shared" ref="F134:F146" si="42">D134-C134</f>
        <v>-219900</v>
      </c>
      <c r="G134" s="72">
        <v>5840000</v>
      </c>
      <c r="H134" s="211">
        <v>5400000</v>
      </c>
      <c r="I134" s="267">
        <f t="shared" si="38"/>
        <v>92.465753424657535</v>
      </c>
      <c r="J134" s="97">
        <f t="shared" ref="J134:J146" si="43">H134-G134</f>
        <v>-440000</v>
      </c>
      <c r="K134" s="11">
        <f t="shared" si="41"/>
        <v>9876900</v>
      </c>
      <c r="L134" s="11">
        <f t="shared" si="39"/>
        <v>9217000</v>
      </c>
      <c r="M134" s="142">
        <f t="shared" si="40"/>
        <v>93.318753860016812</v>
      </c>
      <c r="N134" s="98">
        <f t="shared" ref="N134:N146" si="44">L134-K134</f>
        <v>-659900</v>
      </c>
    </row>
    <row r="135" spans="1:14" ht="56.45" customHeight="1">
      <c r="A135" s="116" t="s">
        <v>136</v>
      </c>
      <c r="B135" s="122" t="s">
        <v>49</v>
      </c>
      <c r="C135" s="45"/>
      <c r="D135" s="77"/>
      <c r="E135" s="267">
        <f t="shared" si="36"/>
        <v>0</v>
      </c>
      <c r="F135" s="92">
        <f t="shared" si="42"/>
        <v>0</v>
      </c>
      <c r="G135" s="72">
        <v>-6500000</v>
      </c>
      <c r="H135" s="77">
        <v>-7400000</v>
      </c>
      <c r="I135" s="267">
        <f t="shared" si="38"/>
        <v>113.84615384615384</v>
      </c>
      <c r="J135" s="97">
        <f t="shared" si="43"/>
        <v>-900000</v>
      </c>
      <c r="K135" s="11">
        <f t="shared" si="41"/>
        <v>-6500000</v>
      </c>
      <c r="L135" s="11">
        <f t="shared" si="39"/>
        <v>-7400000</v>
      </c>
      <c r="M135" s="142">
        <f t="shared" si="40"/>
        <v>113.84615384615384</v>
      </c>
      <c r="N135" s="98">
        <f t="shared" si="44"/>
        <v>-900000</v>
      </c>
    </row>
    <row r="136" spans="1:14" s="2" customFormat="1" ht="54.6" customHeight="1">
      <c r="A136" s="107">
        <v>4000</v>
      </c>
      <c r="B136" s="124" t="s">
        <v>247</v>
      </c>
      <c r="C136" s="104">
        <f>C137</f>
        <v>4036900</v>
      </c>
      <c r="D136" s="104">
        <f>D137</f>
        <v>3817000</v>
      </c>
      <c r="E136" s="269">
        <f t="shared" si="36"/>
        <v>94.552750873194782</v>
      </c>
      <c r="F136" s="104">
        <f t="shared" si="42"/>
        <v>-219900</v>
      </c>
      <c r="G136" s="104">
        <f>G137</f>
        <v>-2846175.379999999</v>
      </c>
      <c r="H136" s="104">
        <f>H137</f>
        <v>-3283962.83</v>
      </c>
      <c r="I136" s="269">
        <f t="shared" si="38"/>
        <v>115.38160483982548</v>
      </c>
      <c r="J136" s="105">
        <f t="shared" si="43"/>
        <v>-437787.45000000112</v>
      </c>
      <c r="K136" s="103">
        <f>K137</f>
        <v>1190724.620000001</v>
      </c>
      <c r="L136" s="103">
        <f>L137</f>
        <v>533037.16999999993</v>
      </c>
      <c r="M136" s="140">
        <f t="shared" si="40"/>
        <v>44.765780521108184</v>
      </c>
      <c r="N136" s="103">
        <f t="shared" si="44"/>
        <v>-657687.45000000112</v>
      </c>
    </row>
    <row r="137" spans="1:14" ht="22.9" customHeight="1">
      <c r="A137" s="106">
        <v>4100</v>
      </c>
      <c r="B137" s="109" t="s">
        <v>248</v>
      </c>
      <c r="C137" s="95">
        <f>C138+C140</f>
        <v>4036900</v>
      </c>
      <c r="D137" s="95">
        <f>D138+D140</f>
        <v>3817000</v>
      </c>
      <c r="E137" s="267">
        <f t="shared" si="36"/>
        <v>94.552750873194782</v>
      </c>
      <c r="F137" s="96">
        <f t="shared" si="42"/>
        <v>-219900</v>
      </c>
      <c r="G137" s="80">
        <f>G138+G140</f>
        <v>-2846175.379999999</v>
      </c>
      <c r="H137" s="80">
        <f>H138+H140</f>
        <v>-3283962.83</v>
      </c>
      <c r="I137" s="267">
        <f t="shared" si="38"/>
        <v>115.38160483982548</v>
      </c>
      <c r="J137" s="97">
        <f t="shared" si="43"/>
        <v>-437787.45000000112</v>
      </c>
      <c r="K137" s="11">
        <f t="shared" si="41"/>
        <v>1190724.620000001</v>
      </c>
      <c r="L137" s="11">
        <f t="shared" si="39"/>
        <v>533037.16999999993</v>
      </c>
      <c r="M137" s="142">
        <f t="shared" si="40"/>
        <v>44.765780521108184</v>
      </c>
      <c r="N137" s="98">
        <f t="shared" si="44"/>
        <v>-657687.45000000112</v>
      </c>
    </row>
    <row r="138" spans="1:14" ht="21.6" customHeight="1">
      <c r="A138" s="106">
        <v>4110</v>
      </c>
      <c r="B138" s="109" t="s">
        <v>249</v>
      </c>
      <c r="C138" s="95">
        <f>C139</f>
        <v>4036900</v>
      </c>
      <c r="D138" s="95">
        <f>D139</f>
        <v>3817000</v>
      </c>
      <c r="E138" s="267">
        <f t="shared" si="36"/>
        <v>94.552750873194782</v>
      </c>
      <c r="F138" s="96">
        <f t="shared" si="42"/>
        <v>-219900</v>
      </c>
      <c r="G138" s="80">
        <f>G139</f>
        <v>5840000</v>
      </c>
      <c r="H138" s="80">
        <f>H139</f>
        <v>5400000</v>
      </c>
      <c r="I138" s="267">
        <f t="shared" si="38"/>
        <v>92.465753424657535</v>
      </c>
      <c r="J138" s="97">
        <f t="shared" si="43"/>
        <v>-440000</v>
      </c>
      <c r="K138" s="11">
        <f t="shared" si="41"/>
        <v>9876900</v>
      </c>
      <c r="L138" s="11">
        <f t="shared" si="39"/>
        <v>9217000</v>
      </c>
      <c r="M138" s="142">
        <f t="shared" si="40"/>
        <v>93.318753860016812</v>
      </c>
      <c r="N138" s="98">
        <f t="shared" si="44"/>
        <v>-659900</v>
      </c>
    </row>
    <row r="139" spans="1:14" ht="22.9" customHeight="1">
      <c r="A139" s="106">
        <v>4113</v>
      </c>
      <c r="B139" s="109" t="s">
        <v>250</v>
      </c>
      <c r="C139" s="95">
        <f>C134</f>
        <v>4036900</v>
      </c>
      <c r="D139" s="95">
        <f>D134</f>
        <v>3817000</v>
      </c>
      <c r="E139" s="267">
        <f t="shared" si="36"/>
        <v>94.552750873194782</v>
      </c>
      <c r="F139" s="96">
        <f t="shared" si="42"/>
        <v>-219900</v>
      </c>
      <c r="G139" s="95">
        <f>G134</f>
        <v>5840000</v>
      </c>
      <c r="H139" s="95">
        <f>H134</f>
        <v>5400000</v>
      </c>
      <c r="I139" s="267">
        <f t="shared" si="38"/>
        <v>92.465753424657535</v>
      </c>
      <c r="J139" s="97">
        <f t="shared" si="43"/>
        <v>-440000</v>
      </c>
      <c r="K139" s="11">
        <f t="shared" si="41"/>
        <v>9876900</v>
      </c>
      <c r="L139" s="11">
        <f t="shared" si="39"/>
        <v>9217000</v>
      </c>
      <c r="M139" s="142">
        <f t="shared" si="40"/>
        <v>93.318753860016812</v>
      </c>
      <c r="N139" s="98">
        <f t="shared" si="44"/>
        <v>-659900</v>
      </c>
    </row>
    <row r="140" spans="1:14" ht="24" customHeight="1">
      <c r="A140" s="106">
        <v>4120</v>
      </c>
      <c r="B140" s="109" t="s">
        <v>251</v>
      </c>
      <c r="C140" s="80"/>
      <c r="D140" s="80"/>
      <c r="E140" s="267">
        <f t="shared" si="36"/>
        <v>0</v>
      </c>
      <c r="F140" s="92">
        <f t="shared" si="42"/>
        <v>0</v>
      </c>
      <c r="G140" s="80">
        <f>G141</f>
        <v>-8686175.379999999</v>
      </c>
      <c r="H140" s="80">
        <f>H141</f>
        <v>-8683962.8300000001</v>
      </c>
      <c r="I140" s="267">
        <f t="shared" si="38"/>
        <v>99.974527914724192</v>
      </c>
      <c r="J140" s="97">
        <f t="shared" si="43"/>
        <v>2212.5499999988824</v>
      </c>
      <c r="K140" s="11">
        <f t="shared" si="41"/>
        <v>-8686175.379999999</v>
      </c>
      <c r="L140" s="11">
        <f t="shared" si="39"/>
        <v>-8683962.8300000001</v>
      </c>
      <c r="M140" s="142">
        <f t="shared" si="40"/>
        <v>99.974527914724192</v>
      </c>
      <c r="N140" s="98">
        <f t="shared" si="44"/>
        <v>2212.5499999988824</v>
      </c>
    </row>
    <row r="141" spans="1:14" ht="31.5">
      <c r="A141" s="106">
        <v>4123</v>
      </c>
      <c r="B141" s="109" t="s">
        <v>323</v>
      </c>
      <c r="C141" s="80"/>
      <c r="D141" s="80"/>
      <c r="E141" s="267">
        <f t="shared" si="36"/>
        <v>0</v>
      </c>
      <c r="F141" s="92">
        <f t="shared" si="42"/>
        <v>0</v>
      </c>
      <c r="G141" s="80">
        <f>G133+G135</f>
        <v>-8686175.379999999</v>
      </c>
      <c r="H141" s="80">
        <f>H133+H135</f>
        <v>-8683962.8300000001</v>
      </c>
      <c r="I141" s="267">
        <f t="shared" si="38"/>
        <v>99.974527914724192</v>
      </c>
      <c r="J141" s="97">
        <f t="shared" si="43"/>
        <v>2212.5499999988824</v>
      </c>
      <c r="K141" s="11">
        <f t="shared" si="41"/>
        <v>-8686175.379999999</v>
      </c>
      <c r="L141" s="11">
        <f t="shared" si="39"/>
        <v>-8683962.8300000001</v>
      </c>
      <c r="M141" s="142">
        <f t="shared" si="40"/>
        <v>99.974527914724192</v>
      </c>
      <c r="N141" s="98">
        <f t="shared" si="44"/>
        <v>2212.5499999988824</v>
      </c>
    </row>
    <row r="142" spans="1:14" s="2" customFormat="1" ht="38.450000000000003" customHeight="1">
      <c r="A142" s="121"/>
      <c r="B142" s="125" t="s">
        <v>324</v>
      </c>
      <c r="C142" s="104">
        <f>C6-C62-C131</f>
        <v>355085671.80000007</v>
      </c>
      <c r="D142" s="104">
        <f>D6-D62-D131</f>
        <v>321685948.25000024</v>
      </c>
      <c r="E142" s="269">
        <f t="shared" si="36"/>
        <v>90.593897134545031</v>
      </c>
      <c r="F142" s="104">
        <f t="shared" si="42"/>
        <v>-33399723.549999833</v>
      </c>
      <c r="G142" s="104">
        <f>G6-G62-G131</f>
        <v>-42619206.659999989</v>
      </c>
      <c r="H142" s="104">
        <f>H6-H62-H131</f>
        <v>-9227502.2499999832</v>
      </c>
      <c r="I142" s="269">
        <f t="shared" si="38"/>
        <v>21.65104180285083</v>
      </c>
      <c r="J142" s="105">
        <f t="shared" si="43"/>
        <v>33391704.410000004</v>
      </c>
      <c r="K142" s="103">
        <f>K6-K62-K131</f>
        <v>312466465.13999999</v>
      </c>
      <c r="L142" s="103">
        <f>L6-L62-L131</f>
        <v>312458446.00000077</v>
      </c>
      <c r="M142" s="140">
        <f t="shared" si="40"/>
        <v>99.997433599795855</v>
      </c>
      <c r="N142" s="103">
        <f t="shared" si="44"/>
        <v>-8019.1399992108345</v>
      </c>
    </row>
    <row r="143" spans="1:14" ht="22.9" customHeight="1">
      <c r="A143" s="116">
        <v>602100</v>
      </c>
      <c r="B143" s="109" t="s">
        <v>406</v>
      </c>
      <c r="C143" s="72">
        <v>170103383.58000001</v>
      </c>
      <c r="D143" s="72">
        <v>296126100.94</v>
      </c>
      <c r="E143" s="267">
        <f t="shared" si="36"/>
        <v>174.08595567455671</v>
      </c>
      <c r="F143" s="96">
        <f t="shared" si="42"/>
        <v>126022717.35999998</v>
      </c>
      <c r="G143" s="77">
        <v>117300844.29000001</v>
      </c>
      <c r="H143" s="77">
        <v>167035761.50999999</v>
      </c>
      <c r="I143" s="267">
        <f t="shared" si="38"/>
        <v>142.39945374735885</v>
      </c>
      <c r="J143" s="97">
        <f t="shared" si="43"/>
        <v>49734917.219999984</v>
      </c>
      <c r="K143" s="11">
        <f t="shared" si="41"/>
        <v>287404227.87</v>
      </c>
      <c r="L143" s="11">
        <f t="shared" si="39"/>
        <v>463161862.44999999</v>
      </c>
      <c r="M143" s="142">
        <f t="shared" si="40"/>
        <v>161.15346175752831</v>
      </c>
      <c r="N143" s="98">
        <f t="shared" si="44"/>
        <v>175757634.57999998</v>
      </c>
    </row>
    <row r="144" spans="1:14" ht="24" customHeight="1">
      <c r="A144" s="116">
        <v>602200</v>
      </c>
      <c r="B144" s="109" t="s">
        <v>325</v>
      </c>
      <c r="C144" s="72">
        <v>270579638.41000003</v>
      </c>
      <c r="D144" s="72">
        <v>429438327.69</v>
      </c>
      <c r="E144" s="267">
        <f t="shared" si="36"/>
        <v>158.71051133540465</v>
      </c>
      <c r="F144" s="96">
        <f t="shared" si="42"/>
        <v>158858689.27999997</v>
      </c>
      <c r="G144" s="77">
        <v>257240864.77000001</v>
      </c>
      <c r="H144" s="77">
        <v>200330510.21000001</v>
      </c>
      <c r="I144" s="267">
        <f t="shared" si="38"/>
        <v>77.876627568141728</v>
      </c>
      <c r="J144" s="97">
        <f t="shared" si="43"/>
        <v>-56910354.560000002</v>
      </c>
      <c r="K144" s="11">
        <f t="shared" si="41"/>
        <v>527820503.18000007</v>
      </c>
      <c r="L144" s="11">
        <f t="shared" si="39"/>
        <v>629768837.89999998</v>
      </c>
      <c r="M144" s="142">
        <f t="shared" si="40"/>
        <v>119.31496296672526</v>
      </c>
      <c r="N144" s="98">
        <f t="shared" si="44"/>
        <v>101948334.71999991</v>
      </c>
    </row>
    <row r="145" spans="1:14" ht="50.45" customHeight="1">
      <c r="A145" s="116">
        <v>602400</v>
      </c>
      <c r="B145" s="109" t="s">
        <v>326</v>
      </c>
      <c r="C145" s="72">
        <v>-182926745.59999999</v>
      </c>
      <c r="D145" s="72">
        <v>-48880569</v>
      </c>
      <c r="E145" s="267">
        <f t="shared" si="36"/>
        <v>26.721389942007473</v>
      </c>
      <c r="F145" s="96">
        <f t="shared" si="42"/>
        <v>134046176.59999999</v>
      </c>
      <c r="G145" s="72">
        <v>182926745.59999999</v>
      </c>
      <c r="H145" s="72">
        <v>48880569</v>
      </c>
      <c r="I145" s="267">
        <f t="shared" si="38"/>
        <v>26.721389942007473</v>
      </c>
      <c r="J145" s="97">
        <f t="shared" si="43"/>
        <v>-134046176.59999999</v>
      </c>
      <c r="K145" s="11">
        <f t="shared" si="41"/>
        <v>0</v>
      </c>
      <c r="L145" s="11">
        <f t="shared" si="39"/>
        <v>0</v>
      </c>
      <c r="M145" s="142">
        <f t="shared" si="40"/>
        <v>0</v>
      </c>
      <c r="N145" s="98">
        <f t="shared" si="44"/>
        <v>0</v>
      </c>
    </row>
    <row r="146" spans="1:14" ht="22.9" customHeight="1">
      <c r="A146" s="116">
        <v>602304</v>
      </c>
      <c r="B146" s="109" t="s">
        <v>327</v>
      </c>
      <c r="C146" s="163">
        <v>-71682671.370000005</v>
      </c>
      <c r="D146" s="163">
        <v>-139493152.5</v>
      </c>
      <c r="E146" s="267">
        <f t="shared" si="36"/>
        <v>194.59815020004882</v>
      </c>
      <c r="F146" s="96">
        <f t="shared" si="42"/>
        <v>-67810481.129999995</v>
      </c>
      <c r="G146" s="86">
        <v>-367518.46</v>
      </c>
      <c r="H146" s="163">
        <v>-6358318.0499999998</v>
      </c>
      <c r="I146" s="267">
        <f t="shared" si="38"/>
        <v>1730.067667893471</v>
      </c>
      <c r="J146" s="97">
        <f t="shared" si="43"/>
        <v>-5990799.5899999999</v>
      </c>
      <c r="K146" s="11">
        <f t="shared" si="41"/>
        <v>-72050189.829999998</v>
      </c>
      <c r="L146" s="11">
        <f t="shared" si="39"/>
        <v>-145851470.55000001</v>
      </c>
      <c r="M146" s="142">
        <f t="shared" si="40"/>
        <v>202.43037651133417</v>
      </c>
      <c r="N146" s="98">
        <f t="shared" si="44"/>
        <v>-73801280.720000014</v>
      </c>
    </row>
    <row r="147" spans="1:14" ht="15.75">
      <c r="C147" s="56"/>
      <c r="D147" s="300"/>
      <c r="E147" s="56"/>
      <c r="F147" s="56"/>
      <c r="G147" s="56"/>
      <c r="H147" s="56"/>
      <c r="I147" s="56"/>
      <c r="J147" s="56"/>
      <c r="K147" s="56"/>
      <c r="L147" s="56"/>
      <c r="M147" s="56"/>
      <c r="N147" s="56"/>
    </row>
    <row r="148" spans="1:14"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</row>
    <row r="150" spans="1:14">
      <c r="N150" s="56"/>
    </row>
  </sheetData>
  <customSheetViews>
    <customSheetView guid="{85DC9BB0-28A9-4114-8FF0-A0FEF2049BAC}" zeroValues="0" printArea="1" hiddenRows="1">
      <pane xSplit="2" ySplit="5" topLeftCell="C60" activePane="bottomRight" state="frozen"/>
      <selection pane="bottomRight" activeCell="A62" sqref="A62:IV62"/>
      <colBreaks count="1" manualBreakCount="1">
        <brk id="14" max="1048575" man="1"/>
      </colBreaks>
      <pageMargins left="3.937007874015748E-2" right="3.937007874015748E-2" top="0.78740157480314965" bottom="0.43307086614173229" header="0" footer="0"/>
      <pageSetup paperSize="9" scale="62" orientation="landscape" r:id="rId1"/>
      <headerFooter alignWithMargins="0">
        <oddFooter>&amp;R&amp;P</oddFooter>
      </headerFooter>
    </customSheetView>
  </customSheetViews>
  <mergeCells count="19">
    <mergeCell ref="I2:J2"/>
    <mergeCell ref="H4:H5"/>
    <mergeCell ref="I4:I5"/>
    <mergeCell ref="K3:N3"/>
    <mergeCell ref="N4:N5"/>
    <mergeCell ref="K4:K5"/>
    <mergeCell ref="L4:L5"/>
    <mergeCell ref="M4:M5"/>
    <mergeCell ref="J4:J5"/>
    <mergeCell ref="A1:M1"/>
    <mergeCell ref="C4:C5"/>
    <mergeCell ref="D4:D5"/>
    <mergeCell ref="E4:E5"/>
    <mergeCell ref="G4:G5"/>
    <mergeCell ref="F4:F5"/>
    <mergeCell ref="C3:F3"/>
    <mergeCell ref="G3:J3"/>
    <mergeCell ref="A3:A5"/>
    <mergeCell ref="B3:B5"/>
  </mergeCells>
  <phoneticPr fontId="0" type="noConversion"/>
  <conditionalFormatting sqref="B31">
    <cfRule type="expression" dxfId="16" priority="32" stopIfTrue="1">
      <formula>A31=1</formula>
    </cfRule>
  </conditionalFormatting>
  <conditionalFormatting sqref="B43:B45">
    <cfRule type="expression" dxfId="15" priority="31" stopIfTrue="1">
      <formula>A43=1</formula>
    </cfRule>
  </conditionalFormatting>
  <conditionalFormatting sqref="B53:B54">
    <cfRule type="expression" dxfId="14" priority="30" stopIfTrue="1">
      <formula>A53=1</formula>
    </cfRule>
  </conditionalFormatting>
  <conditionalFormatting sqref="B56">
    <cfRule type="expression" dxfId="13" priority="29" stopIfTrue="1">
      <formula>A56=1</formula>
    </cfRule>
  </conditionalFormatting>
  <conditionalFormatting sqref="D39 D43:D52">
    <cfRule type="expression" dxfId="12" priority="28" stopIfTrue="1">
      <formula>XFD39=1</formula>
    </cfRule>
  </conditionalFormatting>
  <conditionalFormatting sqref="D56">
    <cfRule type="expression" dxfId="11" priority="415" stopIfTrue="1">
      <formula>XFD57=1</formula>
    </cfRule>
  </conditionalFormatting>
  <conditionalFormatting sqref="D57:D58">
    <cfRule type="expression" dxfId="10" priority="419" stopIfTrue="1">
      <formula>XFD59=1</formula>
    </cfRule>
  </conditionalFormatting>
  <conditionalFormatting sqref="D37:D38">
    <cfRule type="expression" dxfId="9" priority="13" stopIfTrue="1">
      <formula>XFD37=1</formula>
    </cfRule>
  </conditionalFormatting>
  <conditionalFormatting sqref="D40">
    <cfRule type="expression" dxfId="8" priority="11" stopIfTrue="1">
      <formula>XFD40=1</formula>
    </cfRule>
  </conditionalFormatting>
  <conditionalFormatting sqref="B46:B47">
    <cfRule type="expression" dxfId="7" priority="10" stopIfTrue="1">
      <formula>A46=1</formula>
    </cfRule>
  </conditionalFormatting>
  <conditionalFormatting sqref="D53:D55">
    <cfRule type="expression" dxfId="6" priority="423" stopIfTrue="1">
      <formula>#REF!=1</formula>
    </cfRule>
  </conditionalFormatting>
  <conditionalFormatting sqref="B49">
    <cfRule type="expression" dxfId="5" priority="9" stopIfTrue="1">
      <formula>A49=1</formula>
    </cfRule>
  </conditionalFormatting>
  <conditionalFormatting sqref="B50">
    <cfRule type="expression" dxfId="4" priority="8" stopIfTrue="1">
      <formula>A50=1</formula>
    </cfRule>
  </conditionalFormatting>
  <conditionalFormatting sqref="B32">
    <cfRule type="expression" dxfId="3" priority="6" stopIfTrue="1">
      <formula>A32=1</formula>
    </cfRule>
  </conditionalFormatting>
  <conditionalFormatting sqref="B55">
    <cfRule type="expression" dxfId="2" priority="5" stopIfTrue="1">
      <formula>A55=1</formula>
    </cfRule>
  </conditionalFormatting>
  <conditionalFormatting sqref="B58">
    <cfRule type="expression" dxfId="1" priority="3" stopIfTrue="1">
      <formula>A58=1</formula>
    </cfRule>
  </conditionalFormatting>
  <conditionalFormatting sqref="B76">
    <cfRule type="expression" dxfId="0" priority="1" stopIfTrue="1">
      <formula>XDQ76=1</formula>
    </cfRule>
  </conditionalFormatting>
  <pageMargins left="3.937007874015748E-2" right="3.937007874015748E-2" top="0.78740157480314965" bottom="0.43307086614173229" header="0" footer="0"/>
  <pageSetup paperSize="9" scale="60" orientation="landscape" r:id="rId2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5097-CC2F-4715-9F09-EE94F6A3D5E0}">
  <sheetPr>
    <tabColor indexed="13"/>
  </sheetPr>
  <dimension ref="A1:Y114"/>
  <sheetViews>
    <sheetView showZeros="0" view="pageBreakPreview" zoomScaleNormal="100" zoomScaleSheetLayoutView="100" workbookViewId="0">
      <pane xSplit="2" ySplit="4" topLeftCell="C93" activePane="bottomRight" state="frozen"/>
      <selection activeCell="H144" sqref="H144"/>
      <selection pane="topRight" activeCell="H144" sqref="H144"/>
      <selection pane="bottomLeft" activeCell="H144" sqref="H144"/>
      <selection pane="bottomRight" activeCell="C3" sqref="C3:G3"/>
    </sheetView>
  </sheetViews>
  <sheetFormatPr defaultRowHeight="12.75"/>
  <cols>
    <col min="1" max="1" width="11.42578125" style="66" customWidth="1"/>
    <col min="2" max="2" width="59.7109375" style="68" customWidth="1"/>
    <col min="3" max="3" width="11.42578125" style="67" customWidth="1"/>
    <col min="4" max="4" width="10.28515625" style="67" customWidth="1"/>
    <col min="5" max="5" width="12.28515625" style="67" customWidth="1"/>
    <col min="6" max="6" width="10.140625" style="67" bestFit="1" customWidth="1"/>
    <col min="7" max="7" width="10.140625" style="67" customWidth="1"/>
    <col min="8" max="16384" width="9.140625" style="67"/>
  </cols>
  <sheetData>
    <row r="1" spans="1:11" ht="33.75" customHeight="1">
      <c r="A1" s="347" t="s">
        <v>684</v>
      </c>
      <c r="B1" s="347"/>
      <c r="C1" s="347"/>
      <c r="D1" s="347"/>
      <c r="E1" s="347"/>
      <c r="F1" s="348"/>
      <c r="G1" s="348"/>
    </row>
    <row r="2" spans="1:11" ht="15" customHeight="1">
      <c r="A2" s="146"/>
      <c r="B2" s="147"/>
      <c r="C2" s="61"/>
      <c r="D2" s="61"/>
      <c r="E2" s="61"/>
      <c r="F2" s="61"/>
      <c r="G2" s="148" t="s">
        <v>98</v>
      </c>
    </row>
    <row r="3" spans="1:11" ht="23.45" customHeight="1">
      <c r="A3" s="351" t="s">
        <v>166</v>
      </c>
      <c r="B3" s="344" t="s">
        <v>14</v>
      </c>
      <c r="C3" s="352" t="s">
        <v>360</v>
      </c>
      <c r="D3" s="352"/>
      <c r="E3" s="352"/>
      <c r="F3" s="352"/>
      <c r="G3" s="352"/>
    </row>
    <row r="4" spans="1:11" ht="81" customHeight="1">
      <c r="A4" s="351"/>
      <c r="B4" s="349"/>
      <c r="C4" s="236" t="s">
        <v>487</v>
      </c>
      <c r="D4" s="237" t="s">
        <v>677</v>
      </c>
      <c r="E4" s="237" t="s">
        <v>678</v>
      </c>
      <c r="F4" s="237" t="s">
        <v>679</v>
      </c>
      <c r="G4" s="236" t="s">
        <v>594</v>
      </c>
    </row>
    <row r="5" spans="1:11" s="62" customFormat="1" ht="30" customHeight="1">
      <c r="A5" s="238" t="s">
        <v>361</v>
      </c>
      <c r="B5" s="239" t="s">
        <v>362</v>
      </c>
      <c r="C5" s="240">
        <v>20419.399999999998</v>
      </c>
      <c r="D5" s="240">
        <v>8816</v>
      </c>
      <c r="E5" s="240">
        <v>6996.1</v>
      </c>
      <c r="F5" s="240">
        <v>1819.8999999999996</v>
      </c>
      <c r="G5" s="240">
        <v>13423.3</v>
      </c>
    </row>
    <row r="6" spans="1:11" ht="73.900000000000006" customHeight="1">
      <c r="A6" s="350" t="s">
        <v>425</v>
      </c>
      <c r="B6" s="150" t="s">
        <v>488</v>
      </c>
      <c r="C6" s="151">
        <v>12992.4</v>
      </c>
      <c r="D6" s="258">
        <v>6016</v>
      </c>
      <c r="E6" s="258">
        <v>4963.1000000000004</v>
      </c>
      <c r="F6" s="258">
        <v>1052.8999999999996</v>
      </c>
      <c r="G6" s="151">
        <v>8029.2999999999993</v>
      </c>
    </row>
    <row r="7" spans="1:11" ht="50.25" customHeight="1">
      <c r="A7" s="345"/>
      <c r="B7" s="150" t="s">
        <v>595</v>
      </c>
      <c r="C7" s="151">
        <v>200</v>
      </c>
      <c r="D7" s="258">
        <v>200</v>
      </c>
      <c r="E7" s="258">
        <v>200</v>
      </c>
      <c r="F7" s="258">
        <v>0</v>
      </c>
      <c r="G7" s="151">
        <v>0</v>
      </c>
    </row>
    <row r="8" spans="1:11" ht="63">
      <c r="A8" s="346"/>
      <c r="B8" s="154" t="s">
        <v>596</v>
      </c>
      <c r="C8" s="151">
        <v>1676.3</v>
      </c>
      <c r="D8" s="258">
        <v>882</v>
      </c>
      <c r="E8" s="258">
        <v>350</v>
      </c>
      <c r="F8" s="258">
        <v>532</v>
      </c>
      <c r="G8" s="151">
        <v>1326.3</v>
      </c>
    </row>
    <row r="9" spans="1:11" ht="31.5">
      <c r="A9" s="149" t="s">
        <v>491</v>
      </c>
      <c r="B9" s="150" t="s">
        <v>492</v>
      </c>
      <c r="C9" s="151">
        <v>225</v>
      </c>
      <c r="D9" s="258">
        <v>135</v>
      </c>
      <c r="E9" s="258">
        <v>0</v>
      </c>
      <c r="F9" s="258">
        <v>135</v>
      </c>
      <c r="G9" s="151">
        <v>225</v>
      </c>
    </row>
    <row r="10" spans="1:11" ht="47.25">
      <c r="A10" s="180" t="s">
        <v>597</v>
      </c>
      <c r="B10" s="150" t="s">
        <v>490</v>
      </c>
      <c r="C10" s="151">
        <v>3275.7</v>
      </c>
      <c r="D10" s="258">
        <v>218</v>
      </c>
      <c r="E10" s="258">
        <v>118</v>
      </c>
      <c r="F10" s="258">
        <v>100</v>
      </c>
      <c r="G10" s="151">
        <v>3157.7</v>
      </c>
    </row>
    <row r="11" spans="1:11" ht="62.45" customHeight="1">
      <c r="A11" s="180" t="s">
        <v>426</v>
      </c>
      <c r="B11" s="150" t="s">
        <v>493</v>
      </c>
      <c r="C11" s="151">
        <v>2050</v>
      </c>
      <c r="D11" s="258">
        <v>1365</v>
      </c>
      <c r="E11" s="258">
        <v>1365</v>
      </c>
      <c r="F11" s="258">
        <v>0</v>
      </c>
      <c r="G11" s="151">
        <v>685</v>
      </c>
    </row>
    <row r="12" spans="1:11" s="81" customFormat="1" ht="30" customHeight="1">
      <c r="A12" s="238" t="s">
        <v>363</v>
      </c>
      <c r="B12" s="239" t="s">
        <v>321</v>
      </c>
      <c r="C12" s="240">
        <v>31603.599999999999</v>
      </c>
      <c r="D12" s="240">
        <v>17524.7</v>
      </c>
      <c r="E12" s="240">
        <v>17504.7</v>
      </c>
      <c r="F12" s="240">
        <v>20</v>
      </c>
      <c r="G12" s="240">
        <v>14098.899999999998</v>
      </c>
      <c r="H12" s="82"/>
      <c r="I12" s="82"/>
      <c r="J12" s="82"/>
      <c r="K12" s="82"/>
    </row>
    <row r="13" spans="1:11" ht="55.9" customHeight="1">
      <c r="A13" s="149" t="s">
        <v>64</v>
      </c>
      <c r="B13" s="150" t="s">
        <v>494</v>
      </c>
      <c r="C13" s="151">
        <v>49.9</v>
      </c>
      <c r="D13" s="258">
        <v>0</v>
      </c>
      <c r="E13" s="258">
        <v>0</v>
      </c>
      <c r="F13" s="258">
        <v>0</v>
      </c>
      <c r="G13" s="151">
        <v>49.9</v>
      </c>
    </row>
    <row r="14" spans="1:11" ht="40.5" customHeight="1">
      <c r="A14" s="149" t="s">
        <v>495</v>
      </c>
      <c r="B14" s="150" t="s">
        <v>598</v>
      </c>
      <c r="C14" s="151">
        <v>2052</v>
      </c>
      <c r="D14" s="258">
        <v>1009.75</v>
      </c>
      <c r="E14" s="258">
        <v>989.75</v>
      </c>
      <c r="F14" s="258">
        <v>20</v>
      </c>
      <c r="G14" s="151">
        <v>1062.25</v>
      </c>
    </row>
    <row r="15" spans="1:11" ht="75" customHeight="1">
      <c r="A15" s="149" t="s">
        <v>496</v>
      </c>
      <c r="B15" s="150" t="s">
        <v>488</v>
      </c>
      <c r="C15" s="151">
        <v>17218.8</v>
      </c>
      <c r="D15" s="258">
        <v>7512.85</v>
      </c>
      <c r="E15" s="258">
        <v>7512.85</v>
      </c>
      <c r="F15" s="258">
        <v>0</v>
      </c>
      <c r="G15" s="151">
        <v>9705.9499999999989</v>
      </c>
    </row>
    <row r="16" spans="1:11" ht="54" customHeight="1">
      <c r="A16" s="149" t="s">
        <v>26</v>
      </c>
      <c r="B16" s="150" t="s">
        <v>599</v>
      </c>
      <c r="C16" s="151">
        <v>1608.8</v>
      </c>
      <c r="D16" s="258">
        <v>313.8</v>
      </c>
      <c r="E16" s="258">
        <v>313.8</v>
      </c>
      <c r="F16" s="258">
        <v>0</v>
      </c>
      <c r="G16" s="151">
        <v>1295</v>
      </c>
    </row>
    <row r="17" spans="1:12" ht="72" customHeight="1">
      <c r="A17" s="149" t="s">
        <v>532</v>
      </c>
      <c r="B17" s="150" t="s">
        <v>600</v>
      </c>
      <c r="C17" s="151">
        <v>8279.1</v>
      </c>
      <c r="D17" s="258">
        <v>6793.3</v>
      </c>
      <c r="E17" s="258">
        <v>6793.3</v>
      </c>
      <c r="F17" s="258">
        <v>0</v>
      </c>
      <c r="G17" s="151">
        <v>1485.8000000000002</v>
      </c>
    </row>
    <row r="18" spans="1:12" ht="60" customHeight="1">
      <c r="A18" s="149" t="s">
        <v>532</v>
      </c>
      <c r="B18" s="150" t="s">
        <v>680</v>
      </c>
      <c r="C18" s="151">
        <v>1895</v>
      </c>
      <c r="D18" s="258">
        <v>1895</v>
      </c>
      <c r="E18" s="258">
        <v>1895</v>
      </c>
      <c r="F18" s="258">
        <v>0</v>
      </c>
      <c r="G18" s="151">
        <v>0</v>
      </c>
    </row>
    <row r="19" spans="1:12" ht="60" customHeight="1">
      <c r="A19" s="149" t="s">
        <v>532</v>
      </c>
      <c r="B19" s="150" t="s">
        <v>681</v>
      </c>
      <c r="C19" s="151">
        <v>500</v>
      </c>
      <c r="D19" s="258">
        <v>0</v>
      </c>
      <c r="E19" s="258">
        <v>0</v>
      </c>
      <c r="F19" s="258">
        <v>0</v>
      </c>
      <c r="G19" s="151">
        <v>500</v>
      </c>
    </row>
    <row r="20" spans="1:12" s="62" customFormat="1" ht="52.9" customHeight="1">
      <c r="A20" s="241" t="s">
        <v>364</v>
      </c>
      <c r="B20" s="239" t="s">
        <v>167</v>
      </c>
      <c r="C20" s="240">
        <v>44821.285199999998</v>
      </c>
      <c r="D20" s="240">
        <v>23044.711199999998</v>
      </c>
      <c r="E20" s="240">
        <v>14426.41863</v>
      </c>
      <c r="F20" s="240">
        <v>8618.2925699999978</v>
      </c>
      <c r="G20" s="240">
        <v>30394.866570000002</v>
      </c>
      <c r="H20" s="63"/>
      <c r="I20" s="63"/>
      <c r="J20" s="63"/>
      <c r="K20" s="63"/>
      <c r="L20" s="63"/>
    </row>
    <row r="21" spans="1:12" s="157" customFormat="1" ht="30" customHeight="1">
      <c r="A21" s="342" t="s">
        <v>16</v>
      </c>
      <c r="B21" s="155" t="s">
        <v>273</v>
      </c>
      <c r="C21" s="151">
        <v>15300</v>
      </c>
      <c r="D21" s="258">
        <v>8800</v>
      </c>
      <c r="E21" s="258">
        <v>3709.35</v>
      </c>
      <c r="F21" s="258">
        <v>5090.6499999999996</v>
      </c>
      <c r="G21" s="151">
        <v>11590.65</v>
      </c>
    </row>
    <row r="22" spans="1:12" s="157" customFormat="1" ht="47.25" customHeight="1">
      <c r="A22" s="343"/>
      <c r="B22" s="155" t="s">
        <v>274</v>
      </c>
      <c r="C22" s="151">
        <v>100</v>
      </c>
      <c r="D22" s="258">
        <v>0</v>
      </c>
      <c r="E22" s="258">
        <v>0</v>
      </c>
      <c r="F22" s="258">
        <v>0</v>
      </c>
      <c r="G22" s="151">
        <v>100</v>
      </c>
    </row>
    <row r="23" spans="1:12" s="157" customFormat="1" ht="47.25">
      <c r="A23" s="149" t="s">
        <v>601</v>
      </c>
      <c r="B23" s="70" t="s">
        <v>602</v>
      </c>
      <c r="C23" s="151">
        <v>5305</v>
      </c>
      <c r="D23" s="258">
        <v>2729.4</v>
      </c>
      <c r="E23" s="258">
        <v>2448.4</v>
      </c>
      <c r="F23" s="258">
        <v>281</v>
      </c>
      <c r="G23" s="151">
        <v>2856.6</v>
      </c>
    </row>
    <row r="24" spans="1:12" s="157" customFormat="1" ht="31.5">
      <c r="A24" s="149" t="s">
        <v>603</v>
      </c>
      <c r="B24" s="70" t="s">
        <v>498</v>
      </c>
      <c r="C24" s="151">
        <v>18859.2</v>
      </c>
      <c r="D24" s="258">
        <v>8267.7999999999993</v>
      </c>
      <c r="E24" s="258">
        <v>5785.4380000000001</v>
      </c>
      <c r="F24" s="258">
        <v>2482.3619999999992</v>
      </c>
      <c r="G24" s="151">
        <v>13073.762000000001</v>
      </c>
    </row>
    <row r="25" spans="1:12" s="157" customFormat="1" ht="52.9" customHeight="1">
      <c r="A25" s="149" t="s">
        <v>332</v>
      </c>
      <c r="B25" s="150" t="s">
        <v>604</v>
      </c>
      <c r="C25" s="151">
        <v>3746.2852000000003</v>
      </c>
      <c r="D25" s="258">
        <v>2041.8111999999999</v>
      </c>
      <c r="E25" s="258">
        <v>1277.5306300000002</v>
      </c>
      <c r="F25" s="258">
        <v>764.28056999999967</v>
      </c>
      <c r="G25" s="151">
        <v>2468.7545700000001</v>
      </c>
    </row>
    <row r="26" spans="1:12" s="157" customFormat="1" ht="76.900000000000006" customHeight="1">
      <c r="A26" s="149" t="s">
        <v>533</v>
      </c>
      <c r="B26" s="150" t="s">
        <v>600</v>
      </c>
      <c r="C26" s="151">
        <v>1510.8</v>
      </c>
      <c r="D26" s="258">
        <v>1205.7</v>
      </c>
      <c r="E26" s="258">
        <v>1205.7</v>
      </c>
      <c r="F26" s="258">
        <v>0</v>
      </c>
      <c r="G26" s="151">
        <v>305.09999999999991</v>
      </c>
    </row>
    <row r="27" spans="1:12" s="62" customFormat="1" ht="30" customHeight="1">
      <c r="A27" s="238" t="s">
        <v>365</v>
      </c>
      <c r="B27" s="242" t="s">
        <v>366</v>
      </c>
      <c r="C27" s="240">
        <v>193585.26499999998</v>
      </c>
      <c r="D27" s="240">
        <v>111741.76500000001</v>
      </c>
      <c r="E27" s="240">
        <v>68769.325000000012</v>
      </c>
      <c r="F27" s="240">
        <v>42972.44</v>
      </c>
      <c r="G27" s="240">
        <v>124815.93999999999</v>
      </c>
      <c r="H27" s="63"/>
      <c r="I27" s="63"/>
      <c r="J27" s="63"/>
      <c r="K27" s="63"/>
      <c r="L27" s="63"/>
    </row>
    <row r="28" spans="1:12" s="62" customFormat="1" ht="139.5" customHeight="1">
      <c r="A28" s="149" t="s">
        <v>605</v>
      </c>
      <c r="B28" s="287" t="s">
        <v>606</v>
      </c>
      <c r="C28" s="151">
        <v>192404.36499999999</v>
      </c>
      <c r="D28" s="258">
        <v>110894.66500000001</v>
      </c>
      <c r="E28" s="258">
        <v>67922.225000000006</v>
      </c>
      <c r="F28" s="258">
        <v>42972.44</v>
      </c>
      <c r="G28" s="151">
        <v>124482.13999999998</v>
      </c>
    </row>
    <row r="29" spans="1:12" s="62" customFormat="1" ht="78" customHeight="1">
      <c r="A29" s="149" t="s">
        <v>534</v>
      </c>
      <c r="B29" s="150" t="s">
        <v>600</v>
      </c>
      <c r="C29" s="151">
        <v>1180.9000000000001</v>
      </c>
      <c r="D29" s="258">
        <v>847.1</v>
      </c>
      <c r="E29" s="258">
        <v>847.1</v>
      </c>
      <c r="F29" s="258">
        <v>0</v>
      </c>
      <c r="G29" s="151">
        <v>333.80000000000007</v>
      </c>
    </row>
    <row r="30" spans="1:12" s="64" customFormat="1" ht="55.15" customHeight="1">
      <c r="A30" s="238" t="s">
        <v>99</v>
      </c>
      <c r="B30" s="243" t="s">
        <v>328</v>
      </c>
      <c r="C30" s="240">
        <v>51016</v>
      </c>
      <c r="D30" s="240">
        <v>31253.599999999999</v>
      </c>
      <c r="E30" s="240">
        <v>25573.118000000002</v>
      </c>
      <c r="F30" s="240">
        <v>5680.4819999999991</v>
      </c>
      <c r="G30" s="240">
        <v>25442.881999999998</v>
      </c>
      <c r="H30" s="65"/>
      <c r="I30" s="65"/>
      <c r="J30" s="65"/>
      <c r="K30" s="65"/>
    </row>
    <row r="31" spans="1:12" s="64" customFormat="1" ht="61.9" customHeight="1">
      <c r="A31" s="153" t="s">
        <v>451</v>
      </c>
      <c r="B31" s="288" t="s">
        <v>607</v>
      </c>
      <c r="C31" s="151">
        <v>240</v>
      </c>
      <c r="D31" s="258">
        <v>110</v>
      </c>
      <c r="E31" s="258">
        <v>110</v>
      </c>
      <c r="F31" s="258">
        <v>0</v>
      </c>
      <c r="G31" s="151">
        <v>130</v>
      </c>
      <c r="H31" s="65"/>
      <c r="I31" s="65"/>
      <c r="J31" s="65"/>
      <c r="K31" s="65"/>
    </row>
    <row r="32" spans="1:12" ht="69.599999999999994" customHeight="1">
      <c r="A32" s="149" t="s">
        <v>54</v>
      </c>
      <c r="B32" s="154" t="s">
        <v>608</v>
      </c>
      <c r="C32" s="151">
        <v>16613.7</v>
      </c>
      <c r="D32" s="258">
        <v>9939.4</v>
      </c>
      <c r="E32" s="258">
        <v>8989.6</v>
      </c>
      <c r="F32" s="258">
        <v>949.79999999999927</v>
      </c>
      <c r="G32" s="151">
        <v>7624.1</v>
      </c>
    </row>
    <row r="33" spans="1:25" ht="52.15" customHeight="1">
      <c r="A33" s="149" t="s">
        <v>454</v>
      </c>
      <c r="B33" s="70" t="s">
        <v>609</v>
      </c>
      <c r="C33" s="151">
        <v>10300</v>
      </c>
      <c r="D33" s="258">
        <v>3058.7</v>
      </c>
      <c r="E33" s="258">
        <v>0</v>
      </c>
      <c r="F33" s="258">
        <v>3058.7</v>
      </c>
      <c r="G33" s="151">
        <v>10300</v>
      </c>
      <c r="Y33" s="313"/>
    </row>
    <row r="34" spans="1:25" ht="52.9" customHeight="1">
      <c r="A34" s="149" t="s">
        <v>610</v>
      </c>
      <c r="B34" s="150" t="s">
        <v>499</v>
      </c>
      <c r="C34" s="151">
        <v>15400</v>
      </c>
      <c r="D34" s="258">
        <v>11587</v>
      </c>
      <c r="E34" s="258">
        <v>11235.018</v>
      </c>
      <c r="F34" s="258">
        <v>351.98199999999997</v>
      </c>
      <c r="G34" s="151">
        <v>4164.982</v>
      </c>
    </row>
    <row r="35" spans="1:25" ht="48" customHeight="1">
      <c r="A35" s="149" t="s">
        <v>282</v>
      </c>
      <c r="B35" s="150" t="s">
        <v>604</v>
      </c>
      <c r="C35" s="151">
        <v>1200</v>
      </c>
      <c r="D35" s="258">
        <v>1000</v>
      </c>
      <c r="E35" s="258">
        <v>900</v>
      </c>
      <c r="F35" s="258">
        <v>100</v>
      </c>
      <c r="G35" s="151">
        <v>300</v>
      </c>
    </row>
    <row r="36" spans="1:25" ht="63">
      <c r="A36" s="149" t="s">
        <v>180</v>
      </c>
      <c r="B36" s="150" t="s">
        <v>65</v>
      </c>
      <c r="C36" s="151">
        <v>4930</v>
      </c>
      <c r="D36" s="258">
        <v>3930</v>
      </c>
      <c r="E36" s="258">
        <v>2710</v>
      </c>
      <c r="F36" s="258">
        <v>1220</v>
      </c>
      <c r="G36" s="151">
        <v>2220</v>
      </c>
    </row>
    <row r="37" spans="1:25" ht="90" customHeight="1">
      <c r="A37" s="149" t="s">
        <v>535</v>
      </c>
      <c r="B37" s="150" t="s">
        <v>600</v>
      </c>
      <c r="C37" s="151">
        <v>2332.3000000000002</v>
      </c>
      <c r="D37" s="258">
        <v>1628.5</v>
      </c>
      <c r="E37" s="258">
        <v>1628.5</v>
      </c>
      <c r="F37" s="258">
        <v>0</v>
      </c>
      <c r="G37" s="151">
        <v>703.80000000000018</v>
      </c>
    </row>
    <row r="38" spans="1:25" s="62" customFormat="1" ht="30" customHeight="1">
      <c r="A38" s="238" t="s">
        <v>164</v>
      </c>
      <c r="B38" s="239" t="s">
        <v>463</v>
      </c>
      <c r="C38" s="240">
        <v>1029.5</v>
      </c>
      <c r="D38" s="240">
        <v>669.6</v>
      </c>
      <c r="E38" s="240">
        <v>488.07384000000002</v>
      </c>
      <c r="F38" s="240">
        <v>181.52616</v>
      </c>
      <c r="G38" s="240">
        <v>541.42615999999998</v>
      </c>
      <c r="H38" s="63"/>
      <c r="I38" s="63"/>
      <c r="J38" s="63"/>
      <c r="K38" s="63"/>
    </row>
    <row r="39" spans="1:25" ht="39.6" customHeight="1">
      <c r="A39" s="149" t="s">
        <v>459</v>
      </c>
      <c r="B39" s="155" t="s">
        <v>611</v>
      </c>
      <c r="C39" s="151">
        <v>500</v>
      </c>
      <c r="D39" s="258">
        <v>250</v>
      </c>
      <c r="E39" s="258">
        <v>68.473839999999996</v>
      </c>
      <c r="F39" s="258">
        <v>181.52616</v>
      </c>
      <c r="G39" s="151">
        <v>431.52616</v>
      </c>
      <c r="N39" s="62"/>
    </row>
    <row r="40" spans="1:25" ht="91.15" customHeight="1">
      <c r="A40" s="149" t="s">
        <v>536</v>
      </c>
      <c r="B40" s="150" t="s">
        <v>600</v>
      </c>
      <c r="C40" s="151">
        <v>529.5</v>
      </c>
      <c r="D40" s="258">
        <v>419.6</v>
      </c>
      <c r="E40" s="258">
        <v>419.6</v>
      </c>
      <c r="F40" s="258">
        <v>0</v>
      </c>
      <c r="G40" s="151">
        <v>109.89999999999998</v>
      </c>
      <c r="N40" s="62"/>
    </row>
    <row r="41" spans="1:25" s="62" customFormat="1" ht="30" customHeight="1">
      <c r="A41" s="244">
        <v>10</v>
      </c>
      <c r="B41" s="239" t="s">
        <v>275</v>
      </c>
      <c r="C41" s="245">
        <v>6401.8</v>
      </c>
      <c r="D41" s="245">
        <v>3662.6000000000004</v>
      </c>
      <c r="E41" s="245">
        <v>2446.7641700000004</v>
      </c>
      <c r="F41" s="245">
        <v>1215.83583</v>
      </c>
      <c r="G41" s="245">
        <v>3955.0358300000003</v>
      </c>
      <c r="H41" s="63"/>
      <c r="I41" s="63"/>
      <c r="J41" s="63"/>
      <c r="K41" s="63"/>
    </row>
    <row r="42" spans="1:25" ht="37.15" customHeight="1">
      <c r="A42" s="342" t="s">
        <v>233</v>
      </c>
      <c r="B42" s="158" t="s">
        <v>256</v>
      </c>
      <c r="C42" s="151">
        <v>4150</v>
      </c>
      <c r="D42" s="258">
        <v>2298.1</v>
      </c>
      <c r="E42" s="258">
        <v>1444.7</v>
      </c>
      <c r="F42" s="258">
        <v>853.39999999999986</v>
      </c>
      <c r="G42" s="151">
        <v>2705.3</v>
      </c>
    </row>
    <row r="43" spans="1:25" ht="57.6" customHeight="1">
      <c r="A43" s="343"/>
      <c r="B43" s="158" t="s">
        <v>66</v>
      </c>
      <c r="C43" s="151">
        <v>1100</v>
      </c>
      <c r="D43" s="258">
        <v>480.8</v>
      </c>
      <c r="E43" s="258">
        <v>118.36417</v>
      </c>
      <c r="F43" s="258">
        <v>362.43583000000001</v>
      </c>
      <c r="G43" s="151">
        <v>981.63582999999994</v>
      </c>
    </row>
    <row r="44" spans="1:25" ht="85.15" customHeight="1">
      <c r="A44" s="149" t="s">
        <v>537</v>
      </c>
      <c r="B44" s="150" t="s">
        <v>600</v>
      </c>
      <c r="C44" s="151">
        <v>1151.8</v>
      </c>
      <c r="D44" s="258">
        <v>883.7</v>
      </c>
      <c r="E44" s="258">
        <v>883.7</v>
      </c>
      <c r="F44" s="258">
        <v>0</v>
      </c>
      <c r="G44" s="151">
        <v>268.09999999999991</v>
      </c>
    </row>
    <row r="45" spans="1:25" ht="43.9" customHeight="1">
      <c r="A45" s="241" t="s">
        <v>115</v>
      </c>
      <c r="B45" s="242" t="s">
        <v>293</v>
      </c>
      <c r="C45" s="245">
        <v>10121.799999999999</v>
      </c>
      <c r="D45" s="245">
        <v>1404.9</v>
      </c>
      <c r="E45" s="245">
        <v>404.9</v>
      </c>
      <c r="F45" s="245">
        <v>1000</v>
      </c>
      <c r="G45" s="245">
        <v>9716.9</v>
      </c>
    </row>
    <row r="46" spans="1:25" ht="63.6" customHeight="1">
      <c r="A46" s="149" t="s">
        <v>67</v>
      </c>
      <c r="B46" s="152" t="s">
        <v>68</v>
      </c>
      <c r="C46" s="151">
        <v>1200</v>
      </c>
      <c r="D46" s="258">
        <v>300</v>
      </c>
      <c r="E46" s="258">
        <v>0</v>
      </c>
      <c r="F46" s="258">
        <v>300</v>
      </c>
      <c r="G46" s="151">
        <v>1200</v>
      </c>
    </row>
    <row r="47" spans="1:25" ht="31.5">
      <c r="A47" s="149" t="s">
        <v>612</v>
      </c>
      <c r="B47" s="152" t="s">
        <v>276</v>
      </c>
      <c r="C47" s="151">
        <v>8400</v>
      </c>
      <c r="D47" s="258">
        <v>700</v>
      </c>
      <c r="E47" s="258">
        <v>0</v>
      </c>
      <c r="F47" s="258">
        <v>700</v>
      </c>
      <c r="G47" s="151">
        <v>8400</v>
      </c>
    </row>
    <row r="48" spans="1:25" ht="82.9" customHeight="1">
      <c r="A48" s="149" t="s">
        <v>538</v>
      </c>
      <c r="B48" s="150" t="s">
        <v>600</v>
      </c>
      <c r="C48" s="151">
        <v>521.79999999999995</v>
      </c>
      <c r="D48" s="258">
        <v>404.9</v>
      </c>
      <c r="E48" s="258">
        <v>404.9</v>
      </c>
      <c r="F48" s="258">
        <v>0</v>
      </c>
      <c r="G48" s="151">
        <v>116.89999999999998</v>
      </c>
    </row>
    <row r="49" spans="1:11" ht="59.45" customHeight="1">
      <c r="A49" s="238" t="s">
        <v>116</v>
      </c>
      <c r="B49" s="241" t="s">
        <v>165</v>
      </c>
      <c r="C49" s="245">
        <v>4598.8</v>
      </c>
      <c r="D49" s="245">
        <v>2256.3000000000002</v>
      </c>
      <c r="E49" s="245">
        <v>481.3</v>
      </c>
      <c r="F49" s="245">
        <v>1775</v>
      </c>
      <c r="G49" s="245">
        <v>4117.5</v>
      </c>
      <c r="H49" s="69"/>
      <c r="I49" s="69"/>
      <c r="J49" s="69"/>
    </row>
    <row r="50" spans="1:11" ht="84.6" customHeight="1">
      <c r="A50" s="149" t="s">
        <v>235</v>
      </c>
      <c r="B50" s="259" t="s">
        <v>613</v>
      </c>
      <c r="C50" s="151">
        <v>4000</v>
      </c>
      <c r="D50" s="258">
        <v>1800</v>
      </c>
      <c r="E50" s="258">
        <v>25</v>
      </c>
      <c r="F50" s="258">
        <v>1775</v>
      </c>
      <c r="G50" s="151">
        <v>3975</v>
      </c>
      <c r="I50" s="69"/>
      <c r="J50" s="69"/>
    </row>
    <row r="51" spans="1:11" ht="84.6" customHeight="1">
      <c r="A51" s="149" t="s">
        <v>539</v>
      </c>
      <c r="B51" s="150" t="s">
        <v>600</v>
      </c>
      <c r="C51" s="151">
        <v>598.79999999999995</v>
      </c>
      <c r="D51" s="258">
        <v>456.3</v>
      </c>
      <c r="E51" s="258">
        <v>456.3</v>
      </c>
      <c r="F51" s="258">
        <v>0</v>
      </c>
      <c r="G51" s="151">
        <v>142.49999999999994</v>
      </c>
      <c r="I51" s="69"/>
      <c r="J51" s="69"/>
    </row>
    <row r="52" spans="1:11" ht="48.75" customHeight="1">
      <c r="A52" s="244">
        <v>19</v>
      </c>
      <c r="B52" s="241" t="s">
        <v>294</v>
      </c>
      <c r="C52" s="245">
        <v>193930.21849999999</v>
      </c>
      <c r="D52" s="245">
        <v>91633.9185</v>
      </c>
      <c r="E52" s="245">
        <v>89778.9185</v>
      </c>
      <c r="F52" s="245">
        <v>1855</v>
      </c>
      <c r="G52" s="245">
        <v>104151.3</v>
      </c>
      <c r="H52" s="69"/>
      <c r="I52" s="69"/>
      <c r="J52" s="69"/>
      <c r="K52" s="69"/>
    </row>
    <row r="53" spans="1:11" ht="47.25">
      <c r="A53" s="180" t="s">
        <v>614</v>
      </c>
      <c r="B53" s="155" t="s">
        <v>389</v>
      </c>
      <c r="C53" s="151">
        <v>139400</v>
      </c>
      <c r="D53" s="258">
        <v>59018.2</v>
      </c>
      <c r="E53" s="258">
        <v>57163.199999999997</v>
      </c>
      <c r="F53" s="258">
        <v>1855</v>
      </c>
      <c r="G53" s="151">
        <v>82236.800000000003</v>
      </c>
    </row>
    <row r="54" spans="1:11" ht="47.25">
      <c r="A54" s="149" t="s">
        <v>615</v>
      </c>
      <c r="B54" s="70" t="s">
        <v>540</v>
      </c>
      <c r="C54" s="151">
        <v>40396.4185</v>
      </c>
      <c r="D54" s="258">
        <v>18661.4185</v>
      </c>
      <c r="E54" s="258">
        <v>18661.4185</v>
      </c>
      <c r="F54" s="258">
        <v>0</v>
      </c>
      <c r="G54" s="151">
        <v>21735</v>
      </c>
    </row>
    <row r="55" spans="1:11" ht="63">
      <c r="A55" s="149" t="s">
        <v>682</v>
      </c>
      <c r="B55" s="70" t="s">
        <v>683</v>
      </c>
      <c r="C55" s="151">
        <v>8000</v>
      </c>
      <c r="D55" s="258">
        <v>8000</v>
      </c>
      <c r="E55" s="258">
        <v>8000</v>
      </c>
      <c r="F55" s="258">
        <v>0</v>
      </c>
      <c r="G55" s="151">
        <v>0</v>
      </c>
    </row>
    <row r="56" spans="1:11" ht="76.900000000000006" customHeight="1">
      <c r="A56" s="149" t="s">
        <v>253</v>
      </c>
      <c r="B56" s="70" t="s">
        <v>616</v>
      </c>
      <c r="C56" s="151">
        <v>5000</v>
      </c>
      <c r="D56" s="258">
        <v>5000</v>
      </c>
      <c r="E56" s="258">
        <v>5000</v>
      </c>
      <c r="F56" s="258">
        <v>0</v>
      </c>
      <c r="G56" s="151">
        <v>0</v>
      </c>
    </row>
    <row r="57" spans="1:11" ht="63">
      <c r="A57" s="149" t="s">
        <v>541</v>
      </c>
      <c r="B57" s="150" t="s">
        <v>600</v>
      </c>
      <c r="C57" s="151">
        <v>1133.8</v>
      </c>
      <c r="D57" s="258">
        <v>954.3</v>
      </c>
      <c r="E57" s="258">
        <v>954.3</v>
      </c>
      <c r="F57" s="258">
        <v>0</v>
      </c>
      <c r="G57" s="151">
        <v>179.5</v>
      </c>
    </row>
    <row r="58" spans="1:11" ht="53.45" customHeight="1">
      <c r="A58" s="241" t="s">
        <v>55</v>
      </c>
      <c r="B58" s="242" t="s">
        <v>400</v>
      </c>
      <c r="C58" s="240">
        <v>14347.7</v>
      </c>
      <c r="D58" s="240">
        <v>6572.2</v>
      </c>
      <c r="E58" s="240">
        <v>6572.2</v>
      </c>
      <c r="F58" s="240">
        <v>0</v>
      </c>
      <c r="G58" s="240">
        <v>7775.5</v>
      </c>
    </row>
    <row r="59" spans="1:11" ht="46.15" customHeight="1">
      <c r="A59" s="160" t="s">
        <v>285</v>
      </c>
      <c r="B59" s="159" t="s">
        <v>617</v>
      </c>
      <c r="C59" s="151">
        <v>3259.9</v>
      </c>
      <c r="D59" s="258">
        <v>2076.6999999999998</v>
      </c>
      <c r="E59" s="258">
        <v>2076.6999999999998</v>
      </c>
      <c r="F59" s="258">
        <v>0</v>
      </c>
      <c r="G59" s="151">
        <v>1183.2000000000003</v>
      </c>
    </row>
    <row r="60" spans="1:11" ht="79.900000000000006" customHeight="1">
      <c r="A60" s="160" t="s">
        <v>370</v>
      </c>
      <c r="B60" s="159" t="s">
        <v>618</v>
      </c>
      <c r="C60" s="151">
        <v>5968.8</v>
      </c>
      <c r="D60" s="258">
        <v>2586.6</v>
      </c>
      <c r="E60" s="258">
        <v>2586.6</v>
      </c>
      <c r="F60" s="258">
        <v>0</v>
      </c>
      <c r="G60" s="151">
        <v>3382.2000000000003</v>
      </c>
    </row>
    <row r="61" spans="1:11" ht="56.45" customHeight="1">
      <c r="A61" s="160" t="s">
        <v>69</v>
      </c>
      <c r="B61" s="159" t="s">
        <v>540</v>
      </c>
      <c r="C61" s="151">
        <v>4500</v>
      </c>
      <c r="D61" s="258">
        <v>1452.3</v>
      </c>
      <c r="E61" s="258">
        <v>1452.3</v>
      </c>
      <c r="F61" s="258">
        <v>0</v>
      </c>
      <c r="G61" s="151">
        <v>3047.7</v>
      </c>
    </row>
    <row r="62" spans="1:11" ht="63">
      <c r="A62" s="149" t="s">
        <v>542</v>
      </c>
      <c r="B62" s="150" t="s">
        <v>600</v>
      </c>
      <c r="C62" s="151">
        <v>619</v>
      </c>
      <c r="D62" s="258">
        <v>456.6</v>
      </c>
      <c r="E62" s="258">
        <v>456.6</v>
      </c>
      <c r="F62" s="258">
        <v>0</v>
      </c>
      <c r="G62" s="151">
        <v>162.39999999999998</v>
      </c>
    </row>
    <row r="63" spans="1:11" ht="52.9" customHeight="1">
      <c r="A63" s="238" t="s">
        <v>117</v>
      </c>
      <c r="B63" s="242" t="s">
        <v>401</v>
      </c>
      <c r="C63" s="245">
        <v>5424.9</v>
      </c>
      <c r="D63" s="245">
        <v>2882.9</v>
      </c>
      <c r="E63" s="245">
        <v>2447.7366000000002</v>
      </c>
      <c r="F63" s="245">
        <v>435.16340000000002</v>
      </c>
      <c r="G63" s="245">
        <v>2977.1633999999999</v>
      </c>
    </row>
    <row r="64" spans="1:11" ht="75" customHeight="1">
      <c r="A64" s="342" t="s">
        <v>172</v>
      </c>
      <c r="B64" s="150" t="s">
        <v>619</v>
      </c>
      <c r="C64" s="151">
        <v>400</v>
      </c>
      <c r="D64" s="258">
        <v>176.7</v>
      </c>
      <c r="E64" s="258">
        <v>141.81</v>
      </c>
      <c r="F64" s="258">
        <v>34.889999999999986</v>
      </c>
      <c r="G64" s="151">
        <v>258.19</v>
      </c>
    </row>
    <row r="65" spans="1:7" ht="38.450000000000003" customHeight="1">
      <c r="A65" s="343"/>
      <c r="B65" s="150" t="s">
        <v>620</v>
      </c>
      <c r="C65" s="151">
        <v>1671.4</v>
      </c>
      <c r="D65" s="258">
        <v>861.9</v>
      </c>
      <c r="E65" s="258">
        <v>861.9</v>
      </c>
      <c r="F65" s="258">
        <v>0</v>
      </c>
      <c r="G65" s="151">
        <v>809.50000000000011</v>
      </c>
    </row>
    <row r="66" spans="1:7" ht="40.5" customHeight="1">
      <c r="A66" s="342" t="s">
        <v>239</v>
      </c>
      <c r="B66" s="154" t="s">
        <v>70</v>
      </c>
      <c r="C66" s="151">
        <v>700</v>
      </c>
      <c r="D66" s="258">
        <v>366.4</v>
      </c>
      <c r="E66" s="258">
        <v>288.98159999999996</v>
      </c>
      <c r="F66" s="258">
        <v>77.41840000000002</v>
      </c>
      <c r="G66" s="151">
        <v>411.01840000000004</v>
      </c>
    </row>
    <row r="67" spans="1:7" ht="72" customHeight="1">
      <c r="A67" s="343"/>
      <c r="B67" s="154" t="s">
        <v>71</v>
      </c>
      <c r="C67" s="151">
        <v>400</v>
      </c>
      <c r="D67" s="258">
        <v>28.9</v>
      </c>
      <c r="E67" s="258">
        <v>0</v>
      </c>
      <c r="F67" s="258">
        <v>28.9</v>
      </c>
      <c r="G67" s="151">
        <v>400</v>
      </c>
    </row>
    <row r="68" spans="1:7" ht="77.45" customHeight="1">
      <c r="A68" s="149" t="s">
        <v>240</v>
      </c>
      <c r="B68" s="150" t="s">
        <v>500</v>
      </c>
      <c r="C68" s="151">
        <v>1000</v>
      </c>
      <c r="D68" s="258">
        <v>470</v>
      </c>
      <c r="E68" s="258">
        <v>176.04499999999999</v>
      </c>
      <c r="F68" s="258">
        <v>293.95500000000004</v>
      </c>
      <c r="G68" s="151">
        <v>823.95500000000004</v>
      </c>
    </row>
    <row r="69" spans="1:7" ht="63">
      <c r="A69" s="149" t="s">
        <v>543</v>
      </c>
      <c r="B69" s="150" t="s">
        <v>600</v>
      </c>
      <c r="C69" s="151">
        <v>1253.5</v>
      </c>
      <c r="D69" s="258">
        <v>979</v>
      </c>
      <c r="E69" s="258">
        <v>979</v>
      </c>
      <c r="F69" s="258">
        <v>0</v>
      </c>
      <c r="G69" s="151">
        <v>274.5</v>
      </c>
    </row>
    <row r="70" spans="1:7" s="62" customFormat="1" ht="52.9" customHeight="1">
      <c r="A70" s="238" t="s">
        <v>118</v>
      </c>
      <c r="B70" s="241" t="s">
        <v>44</v>
      </c>
      <c r="C70" s="240">
        <v>51538.2</v>
      </c>
      <c r="D70" s="240">
        <v>7499.7999999999993</v>
      </c>
      <c r="E70" s="240">
        <v>1837.32546</v>
      </c>
      <c r="F70" s="240">
        <v>5662.4745399999993</v>
      </c>
      <c r="G70" s="240">
        <v>49700.874540000004</v>
      </c>
    </row>
    <row r="71" spans="1:7" ht="37.5" customHeight="1">
      <c r="A71" s="344">
        <v>2417110</v>
      </c>
      <c r="B71" s="150" t="s">
        <v>621</v>
      </c>
      <c r="C71" s="151">
        <v>12567.5</v>
      </c>
      <c r="D71" s="258">
        <v>3887.3719999999998</v>
      </c>
      <c r="E71" s="258">
        <v>687.37199999999996</v>
      </c>
      <c r="F71" s="258">
        <v>3200</v>
      </c>
      <c r="G71" s="151">
        <v>11880.128000000001</v>
      </c>
    </row>
    <row r="72" spans="1:7" ht="43.5" customHeight="1">
      <c r="A72" s="345"/>
      <c r="B72" s="150" t="s">
        <v>622</v>
      </c>
      <c r="C72" s="151">
        <v>15700</v>
      </c>
      <c r="D72" s="258">
        <v>2749.0279999999998</v>
      </c>
      <c r="E72" s="258">
        <v>286.55346000000003</v>
      </c>
      <c r="F72" s="258">
        <v>2462.4745399999997</v>
      </c>
      <c r="G72" s="151">
        <v>15413.446540000001</v>
      </c>
    </row>
    <row r="73" spans="1:7" ht="43.5" customHeight="1">
      <c r="A73" s="346"/>
      <c r="B73" s="150" t="s">
        <v>577</v>
      </c>
      <c r="C73" s="151">
        <v>22160</v>
      </c>
      <c r="D73" s="258">
        <v>0</v>
      </c>
      <c r="E73" s="258">
        <v>0</v>
      </c>
      <c r="F73" s="258">
        <v>0</v>
      </c>
      <c r="G73" s="151">
        <v>22160</v>
      </c>
    </row>
    <row r="74" spans="1:7" ht="81.599999999999994" customHeight="1">
      <c r="A74" s="149" t="s">
        <v>544</v>
      </c>
      <c r="B74" s="150" t="s">
        <v>600</v>
      </c>
      <c r="C74" s="151">
        <v>1110.7</v>
      </c>
      <c r="D74" s="258">
        <v>863.4</v>
      </c>
      <c r="E74" s="258">
        <v>863.4</v>
      </c>
      <c r="F74" s="258">
        <v>0</v>
      </c>
      <c r="G74" s="151">
        <v>247.30000000000007</v>
      </c>
    </row>
    <row r="75" spans="1:7" s="62" customFormat="1" ht="51.6" customHeight="1">
      <c r="A75" s="241" t="s">
        <v>119</v>
      </c>
      <c r="B75" s="239" t="s">
        <v>295</v>
      </c>
      <c r="C75" s="240">
        <v>1888.9</v>
      </c>
      <c r="D75" s="240">
        <v>1084.2</v>
      </c>
      <c r="E75" s="240">
        <v>1084.2</v>
      </c>
      <c r="F75" s="240">
        <v>0</v>
      </c>
      <c r="G75" s="240">
        <v>804.7</v>
      </c>
    </row>
    <row r="76" spans="1:7" ht="51" customHeight="1">
      <c r="A76" s="149" t="s">
        <v>109</v>
      </c>
      <c r="B76" s="150" t="s">
        <v>404</v>
      </c>
      <c r="C76" s="151">
        <v>1400</v>
      </c>
      <c r="D76" s="258">
        <v>700</v>
      </c>
      <c r="E76" s="258">
        <v>700</v>
      </c>
      <c r="F76" s="258">
        <v>0</v>
      </c>
      <c r="G76" s="151">
        <v>700</v>
      </c>
    </row>
    <row r="77" spans="1:7" ht="63">
      <c r="A77" s="149" t="s">
        <v>545</v>
      </c>
      <c r="B77" s="150" t="s">
        <v>600</v>
      </c>
      <c r="C77" s="151">
        <v>488.9</v>
      </c>
      <c r="D77" s="258">
        <v>384.2</v>
      </c>
      <c r="E77" s="258">
        <v>384.2</v>
      </c>
      <c r="F77" s="258">
        <v>0</v>
      </c>
      <c r="G77" s="151">
        <v>104.69999999999999</v>
      </c>
    </row>
    <row r="78" spans="1:7" s="62" customFormat="1" ht="30" customHeight="1">
      <c r="A78" s="238" t="s">
        <v>120</v>
      </c>
      <c r="B78" s="239" t="s">
        <v>471</v>
      </c>
      <c r="C78" s="240">
        <v>2629.9</v>
      </c>
      <c r="D78" s="240">
        <v>1463.6</v>
      </c>
      <c r="E78" s="240">
        <v>1265.5700000000002</v>
      </c>
      <c r="F78" s="240">
        <v>198.02999999999997</v>
      </c>
      <c r="G78" s="240">
        <v>1364.33</v>
      </c>
    </row>
    <row r="79" spans="1:7" ht="51.6" customHeight="1">
      <c r="A79" s="149" t="s">
        <v>111</v>
      </c>
      <c r="B79" s="156" t="s">
        <v>479</v>
      </c>
      <c r="C79" s="151">
        <v>1955</v>
      </c>
      <c r="D79" s="258">
        <v>955</v>
      </c>
      <c r="E79" s="258">
        <v>756.97</v>
      </c>
      <c r="F79" s="258">
        <v>198.02999999999997</v>
      </c>
      <c r="G79" s="151">
        <v>1198.03</v>
      </c>
    </row>
    <row r="80" spans="1:7" ht="80.45" customHeight="1">
      <c r="A80" s="149" t="s">
        <v>546</v>
      </c>
      <c r="B80" s="150" t="s">
        <v>600</v>
      </c>
      <c r="C80" s="151">
        <v>674.9</v>
      </c>
      <c r="D80" s="258">
        <v>508.6</v>
      </c>
      <c r="E80" s="258">
        <v>508.6</v>
      </c>
      <c r="F80" s="258">
        <v>0</v>
      </c>
      <c r="G80" s="151">
        <v>166.29999999999995</v>
      </c>
    </row>
    <row r="81" spans="1:7" s="62" customFormat="1" ht="39.75" customHeight="1">
      <c r="A81" s="238" t="s">
        <v>121</v>
      </c>
      <c r="B81" s="242" t="s">
        <v>402</v>
      </c>
      <c r="C81" s="240">
        <v>77068.167999999991</v>
      </c>
      <c r="D81" s="240">
        <v>36535.368000000002</v>
      </c>
      <c r="E81" s="240">
        <v>25342.311999999998</v>
      </c>
      <c r="F81" s="240">
        <v>11193.056</v>
      </c>
      <c r="G81" s="240">
        <v>51725.856</v>
      </c>
    </row>
    <row r="82" spans="1:7" ht="63">
      <c r="A82" s="145" t="s">
        <v>476</v>
      </c>
      <c r="B82" s="150" t="s">
        <v>623</v>
      </c>
      <c r="C82" s="151">
        <v>32040</v>
      </c>
      <c r="D82" s="258">
        <v>14036.5</v>
      </c>
      <c r="E82" s="258">
        <v>13870.5</v>
      </c>
      <c r="F82" s="258">
        <v>166</v>
      </c>
      <c r="G82" s="151">
        <v>18169.5</v>
      </c>
    </row>
    <row r="83" spans="1:7" ht="88.15" customHeight="1">
      <c r="A83" s="149" t="s">
        <v>344</v>
      </c>
      <c r="B83" s="155" t="s">
        <v>72</v>
      </c>
      <c r="C83" s="151">
        <v>11661.547999999999</v>
      </c>
      <c r="D83" s="258">
        <v>7318.7479999999996</v>
      </c>
      <c r="E83" s="258">
        <v>2394.8910000000001</v>
      </c>
      <c r="F83" s="258">
        <v>4923.857</v>
      </c>
      <c r="G83" s="151">
        <v>9266.6569999999992</v>
      </c>
    </row>
    <row r="84" spans="1:7" s="62" customFormat="1" ht="60" customHeight="1">
      <c r="A84" s="149" t="s">
        <v>73</v>
      </c>
      <c r="B84" s="155" t="s">
        <v>74</v>
      </c>
      <c r="C84" s="151">
        <v>600</v>
      </c>
      <c r="D84" s="258">
        <v>434.7</v>
      </c>
      <c r="E84" s="258">
        <v>111.8</v>
      </c>
      <c r="F84" s="258">
        <v>322.89999999999998</v>
      </c>
      <c r="G84" s="151">
        <v>488.2</v>
      </c>
    </row>
    <row r="85" spans="1:7" ht="54" customHeight="1">
      <c r="A85" s="145">
        <v>2717610</v>
      </c>
      <c r="B85" s="156" t="s">
        <v>501</v>
      </c>
      <c r="C85" s="151">
        <v>17763.72</v>
      </c>
      <c r="D85" s="258">
        <v>6601.32</v>
      </c>
      <c r="E85" s="258">
        <v>2659.3209999999999</v>
      </c>
      <c r="F85" s="258">
        <v>3941.9989999999998</v>
      </c>
      <c r="G85" s="151">
        <v>15104.399000000001</v>
      </c>
    </row>
    <row r="86" spans="1:7" ht="47.25">
      <c r="A86" s="149" t="s">
        <v>624</v>
      </c>
      <c r="B86" s="150" t="s">
        <v>625</v>
      </c>
      <c r="C86" s="151">
        <v>12398</v>
      </c>
      <c r="D86" s="258">
        <v>6368.7</v>
      </c>
      <c r="E86" s="258">
        <v>4530.3999999999996</v>
      </c>
      <c r="F86" s="258">
        <v>1838.3000000000002</v>
      </c>
      <c r="G86" s="151">
        <v>7867.6</v>
      </c>
    </row>
    <row r="87" spans="1:7" ht="72" customHeight="1">
      <c r="A87" s="149" t="s">
        <v>547</v>
      </c>
      <c r="B87" s="150" t="s">
        <v>600</v>
      </c>
      <c r="C87" s="151">
        <v>2604.9</v>
      </c>
      <c r="D87" s="258">
        <v>1775.4</v>
      </c>
      <c r="E87" s="258">
        <v>1775.4</v>
      </c>
      <c r="F87" s="258">
        <v>0</v>
      </c>
      <c r="G87" s="151">
        <v>829.5</v>
      </c>
    </row>
    <row r="88" spans="1:7" ht="51.6" customHeight="1">
      <c r="A88" s="238" t="s">
        <v>122</v>
      </c>
      <c r="B88" s="241" t="s">
        <v>194</v>
      </c>
      <c r="C88" s="245">
        <v>10570.400000000001</v>
      </c>
      <c r="D88" s="245">
        <v>4270.8</v>
      </c>
      <c r="E88" s="245">
        <v>1406.2</v>
      </c>
      <c r="F88" s="245">
        <v>2864.6</v>
      </c>
      <c r="G88" s="245">
        <v>9164.2000000000007</v>
      </c>
    </row>
    <row r="89" spans="1:7" ht="47.25">
      <c r="A89" s="161" t="s">
        <v>626</v>
      </c>
      <c r="B89" s="150" t="s">
        <v>75</v>
      </c>
      <c r="C89" s="151">
        <v>9288.7000000000007</v>
      </c>
      <c r="D89" s="258">
        <v>3319.6</v>
      </c>
      <c r="E89" s="258">
        <v>455</v>
      </c>
      <c r="F89" s="258">
        <v>2864.6</v>
      </c>
      <c r="G89" s="151">
        <v>8833.7000000000007</v>
      </c>
    </row>
    <row r="90" spans="1:7" ht="79.150000000000006" customHeight="1">
      <c r="A90" s="149" t="s">
        <v>548</v>
      </c>
      <c r="B90" s="150" t="s">
        <v>600</v>
      </c>
      <c r="C90" s="151">
        <v>1281.7</v>
      </c>
      <c r="D90" s="258">
        <v>951.2</v>
      </c>
      <c r="E90" s="258">
        <v>951.2</v>
      </c>
      <c r="F90" s="258">
        <v>0</v>
      </c>
      <c r="G90" s="151">
        <v>330.5</v>
      </c>
    </row>
    <row r="91" spans="1:7" s="62" customFormat="1" ht="49.15" customHeight="1">
      <c r="A91" s="238" t="s">
        <v>123</v>
      </c>
      <c r="B91" s="239" t="s">
        <v>627</v>
      </c>
      <c r="C91" s="240">
        <v>145274.4</v>
      </c>
      <c r="D91" s="240">
        <v>112382.6</v>
      </c>
      <c r="E91" s="240">
        <v>101845.59999999999</v>
      </c>
      <c r="F91" s="240">
        <v>10537.000000000002</v>
      </c>
      <c r="G91" s="240">
        <v>43428.799999999996</v>
      </c>
    </row>
    <row r="92" spans="1:7" ht="31.5">
      <c r="A92" s="149" t="s">
        <v>628</v>
      </c>
      <c r="B92" s="152" t="s">
        <v>502</v>
      </c>
      <c r="C92" s="151">
        <v>40411.199999999997</v>
      </c>
      <c r="D92" s="258">
        <v>19132.2</v>
      </c>
      <c r="E92" s="258">
        <v>9141.9</v>
      </c>
      <c r="F92" s="258">
        <v>9990.3000000000011</v>
      </c>
      <c r="G92" s="151">
        <v>31269.299999999996</v>
      </c>
    </row>
    <row r="93" spans="1:7" ht="50.25" customHeight="1">
      <c r="A93" s="149" t="s">
        <v>372</v>
      </c>
      <c r="B93" s="152" t="s">
        <v>76</v>
      </c>
      <c r="C93" s="151">
        <v>24216.3</v>
      </c>
      <c r="D93" s="258">
        <v>12834</v>
      </c>
      <c r="E93" s="258">
        <v>12287.3</v>
      </c>
      <c r="F93" s="258">
        <v>546.70000000000073</v>
      </c>
      <c r="G93" s="151">
        <v>11929</v>
      </c>
    </row>
    <row r="94" spans="1:7" ht="78" customHeight="1">
      <c r="A94" s="149" t="s">
        <v>549</v>
      </c>
      <c r="B94" s="150" t="s">
        <v>600</v>
      </c>
      <c r="C94" s="151">
        <v>1029.5999999999999</v>
      </c>
      <c r="D94" s="258">
        <v>799.1</v>
      </c>
      <c r="E94" s="258">
        <v>799.1</v>
      </c>
      <c r="F94" s="258">
        <v>0</v>
      </c>
      <c r="G94" s="151">
        <v>230.49999999999989</v>
      </c>
    </row>
    <row r="95" spans="1:7" ht="64.900000000000006" customHeight="1">
      <c r="A95" s="149" t="s">
        <v>549</v>
      </c>
      <c r="B95" s="150" t="s">
        <v>629</v>
      </c>
      <c r="C95" s="151">
        <v>4000</v>
      </c>
      <c r="D95" s="258">
        <v>4000</v>
      </c>
      <c r="E95" s="258">
        <v>4000</v>
      </c>
      <c r="F95" s="258">
        <v>0</v>
      </c>
      <c r="G95" s="151">
        <v>0</v>
      </c>
    </row>
    <row r="96" spans="1:7" ht="91.15" customHeight="1">
      <c r="A96" s="149" t="s">
        <v>549</v>
      </c>
      <c r="B96" s="150" t="s">
        <v>630</v>
      </c>
      <c r="C96" s="151">
        <v>4000</v>
      </c>
      <c r="D96" s="258">
        <v>4000</v>
      </c>
      <c r="E96" s="258">
        <v>4000</v>
      </c>
      <c r="F96" s="258">
        <v>0</v>
      </c>
      <c r="G96" s="151">
        <v>0</v>
      </c>
    </row>
    <row r="97" spans="1:7" ht="99.6" customHeight="1">
      <c r="A97" s="149" t="s">
        <v>549</v>
      </c>
      <c r="B97" s="150" t="s">
        <v>631</v>
      </c>
      <c r="C97" s="151">
        <v>4000</v>
      </c>
      <c r="D97" s="258">
        <v>4000</v>
      </c>
      <c r="E97" s="258">
        <v>4000</v>
      </c>
      <c r="F97" s="258">
        <v>0</v>
      </c>
      <c r="G97" s="151">
        <v>0</v>
      </c>
    </row>
    <row r="98" spans="1:7" ht="66" customHeight="1">
      <c r="A98" s="149" t="s">
        <v>549</v>
      </c>
      <c r="B98" s="150" t="s">
        <v>632</v>
      </c>
      <c r="C98" s="151">
        <v>3000</v>
      </c>
      <c r="D98" s="258">
        <v>3000</v>
      </c>
      <c r="E98" s="258">
        <v>3000</v>
      </c>
      <c r="F98" s="258">
        <v>0</v>
      </c>
      <c r="G98" s="151">
        <v>0</v>
      </c>
    </row>
    <row r="99" spans="1:7" ht="50.25" customHeight="1">
      <c r="A99" s="149" t="s">
        <v>549</v>
      </c>
      <c r="B99" s="152" t="s">
        <v>633</v>
      </c>
      <c r="C99" s="151">
        <v>64617.299999999996</v>
      </c>
      <c r="D99" s="151">
        <v>64617.299999999996</v>
      </c>
      <c r="E99" s="151">
        <v>64617.299999999996</v>
      </c>
      <c r="F99" s="151">
        <v>0</v>
      </c>
      <c r="G99" s="151">
        <v>0</v>
      </c>
    </row>
    <row r="100" spans="1:7" ht="43.9" customHeight="1">
      <c r="A100" s="241" t="s">
        <v>213</v>
      </c>
      <c r="B100" s="289" t="s">
        <v>47</v>
      </c>
      <c r="C100" s="245">
        <v>2815</v>
      </c>
      <c r="D100" s="245">
        <v>2235.3000000000002</v>
      </c>
      <c r="E100" s="245">
        <v>2235.3000000000002</v>
      </c>
      <c r="F100" s="245">
        <v>0</v>
      </c>
      <c r="G100" s="245">
        <v>579.69999999999982</v>
      </c>
    </row>
    <row r="101" spans="1:7" ht="80.45" customHeight="1">
      <c r="A101" s="149" t="s">
        <v>314</v>
      </c>
      <c r="B101" s="150" t="s">
        <v>600</v>
      </c>
      <c r="C101" s="151">
        <v>2815</v>
      </c>
      <c r="D101" s="258">
        <v>2235.3000000000002</v>
      </c>
      <c r="E101" s="258">
        <v>2235.3000000000002</v>
      </c>
      <c r="F101" s="258">
        <v>0</v>
      </c>
      <c r="G101" s="151">
        <v>579.69999999999982</v>
      </c>
    </row>
    <row r="102" spans="1:7" ht="51" customHeight="1">
      <c r="A102" s="241" t="s">
        <v>503</v>
      </c>
      <c r="B102" s="246" t="s">
        <v>504</v>
      </c>
      <c r="C102" s="245">
        <v>79574.7</v>
      </c>
      <c r="D102" s="245">
        <v>49301.4</v>
      </c>
      <c r="E102" s="245">
        <v>40586.720000000001</v>
      </c>
      <c r="F102" s="245">
        <v>8714.68</v>
      </c>
      <c r="G102" s="245">
        <v>38987.980000000003</v>
      </c>
    </row>
    <row r="103" spans="1:7" ht="60.6" customHeight="1">
      <c r="A103" s="149" t="s">
        <v>505</v>
      </c>
      <c r="B103" s="150" t="s">
        <v>490</v>
      </c>
      <c r="C103" s="151">
        <v>77934.5</v>
      </c>
      <c r="D103" s="258">
        <v>47802.5</v>
      </c>
      <c r="E103" s="258">
        <v>39087.82</v>
      </c>
      <c r="F103" s="258">
        <v>8714.68</v>
      </c>
      <c r="G103" s="151">
        <v>38846.68</v>
      </c>
    </row>
    <row r="104" spans="1:7" ht="78" customHeight="1">
      <c r="A104" s="149" t="s">
        <v>550</v>
      </c>
      <c r="B104" s="150" t="s">
        <v>600</v>
      </c>
      <c r="C104" s="151">
        <v>1640.2</v>
      </c>
      <c r="D104" s="258">
        <v>1498.9</v>
      </c>
      <c r="E104" s="258">
        <v>1498.9</v>
      </c>
      <c r="F104" s="258">
        <v>0</v>
      </c>
      <c r="G104" s="151">
        <v>141.29999999999995</v>
      </c>
    </row>
    <row r="105" spans="1:7" s="62" customFormat="1" ht="28.15" customHeight="1">
      <c r="A105" s="247"/>
      <c r="B105" s="248" t="s">
        <v>195</v>
      </c>
      <c r="C105" s="245">
        <v>948659.93669999985</v>
      </c>
      <c r="D105" s="245">
        <v>516236.26270000002</v>
      </c>
      <c r="E105" s="245">
        <v>411492.78219999996</v>
      </c>
      <c r="F105" s="245">
        <v>104743.48050000001</v>
      </c>
      <c r="G105" s="245">
        <v>537167.15449999995</v>
      </c>
    </row>
    <row r="107" spans="1:7">
      <c r="C107" s="69"/>
      <c r="D107" s="69"/>
      <c r="E107" s="69"/>
      <c r="F107" s="69"/>
      <c r="G107" s="69"/>
    </row>
    <row r="108" spans="1:7">
      <c r="C108" s="69"/>
      <c r="D108" s="69"/>
      <c r="E108" s="69"/>
      <c r="F108" s="69"/>
      <c r="G108" s="69"/>
    </row>
    <row r="109" spans="1:7">
      <c r="C109" s="69"/>
      <c r="D109" s="69"/>
      <c r="E109" s="69"/>
      <c r="F109" s="69"/>
      <c r="G109" s="69"/>
    </row>
    <row r="110" spans="1:7">
      <c r="C110" s="69"/>
      <c r="D110" s="69"/>
      <c r="E110" s="69"/>
      <c r="F110" s="69"/>
      <c r="G110" s="69"/>
    </row>
    <row r="111" spans="1:7">
      <c r="C111" s="69"/>
      <c r="D111" s="69"/>
      <c r="E111" s="69"/>
      <c r="F111" s="69"/>
      <c r="G111" s="69"/>
    </row>
    <row r="112" spans="1:7">
      <c r="C112" s="69"/>
    </row>
    <row r="113" spans="3:5">
      <c r="C113" s="69"/>
    </row>
    <row r="114" spans="3:5">
      <c r="E114" s="69"/>
    </row>
  </sheetData>
  <customSheetViews>
    <customSheetView guid="{85DC9BB0-28A9-4114-8FF0-A0FEF2049BAC}" zeroValues="0">
      <pane xSplit="2" ySplit="4" topLeftCell="C80" activePane="bottomRight" state="frozen"/>
      <selection pane="bottomRight" activeCell="D82" sqref="D82"/>
      <pageMargins left="0.47244094488188981" right="0.23622047244094491" top="0.39370078740157483" bottom="0.39370078740157483" header="0.19685039370078741" footer="0.19685039370078741"/>
      <pageSetup paperSize="9" scale="80" fitToHeight="7" orientation="portrait" r:id="rId1"/>
      <headerFooter alignWithMargins="0">
        <oddFooter>&amp;R&amp;P</oddFooter>
      </headerFooter>
    </customSheetView>
  </customSheetViews>
  <mergeCells count="10">
    <mergeCell ref="A21:A22"/>
    <mergeCell ref="A42:A43"/>
    <mergeCell ref="A64:A65"/>
    <mergeCell ref="A66:A67"/>
    <mergeCell ref="A71:A73"/>
    <mergeCell ref="A1:G1"/>
    <mergeCell ref="B3:B4"/>
    <mergeCell ref="A6:A8"/>
    <mergeCell ref="A3:A4"/>
    <mergeCell ref="C3:G3"/>
  </mergeCells>
  <phoneticPr fontId="46" type="noConversion"/>
  <pageMargins left="0.47244094488188981" right="0.23622047244094491" top="0.39370078740157483" bottom="0.39370078740157483" header="0.19685039370078741" footer="0.19685039370078741"/>
  <pageSetup paperSize="9" scale="77" fitToHeight="7" orientation="portrait" r:id="rId2"/>
  <headerFooter alignWithMargins="0">
    <oddFooter>&amp;R&amp;P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E925-AD23-43AE-BE9A-FA2337AC32B0}">
  <dimension ref="A1:H26"/>
  <sheetViews>
    <sheetView showZeros="0" view="pageBreakPreview" topLeftCell="F17" zoomScale="115" zoomScaleNormal="50" zoomScaleSheetLayoutView="115" workbookViewId="0">
      <selection activeCell="F14" sqref="F14"/>
    </sheetView>
  </sheetViews>
  <sheetFormatPr defaultRowHeight="12.75"/>
  <cols>
    <col min="1" max="1" width="7" style="233" customWidth="1"/>
    <col min="2" max="2" width="48.140625" style="234" customWidth="1"/>
    <col min="3" max="3" width="19.7109375" style="234" customWidth="1"/>
    <col min="4" max="4" width="18.5703125" style="67" customWidth="1"/>
    <col min="5" max="5" width="21" style="67" customWidth="1"/>
    <col min="6" max="6" width="21.5703125" style="67" customWidth="1"/>
    <col min="7" max="7" width="18.7109375" style="67" hidden="1" customWidth="1"/>
    <col min="8" max="66" width="18.7109375" style="67" customWidth="1"/>
    <col min="67" max="16384" width="9.140625" style="67"/>
  </cols>
  <sheetData>
    <row r="1" spans="1:7" ht="63.75" customHeight="1">
      <c r="A1" s="353" t="s">
        <v>676</v>
      </c>
      <c r="B1" s="353"/>
      <c r="C1" s="353"/>
      <c r="D1" s="353"/>
      <c r="E1" s="353"/>
      <c r="F1" s="353"/>
    </row>
    <row r="2" spans="1:7" ht="30.75" hidden="1" customHeight="1">
      <c r="A2" s="274"/>
      <c r="B2" s="273"/>
      <c r="C2" s="273"/>
    </row>
    <row r="3" spans="1:7" s="222" customFormat="1" ht="41.25" customHeight="1">
      <c r="A3" s="251" t="s">
        <v>559</v>
      </c>
      <c r="B3" s="252" t="s">
        <v>560</v>
      </c>
      <c r="C3" s="260" t="s">
        <v>561</v>
      </c>
      <c r="D3" s="261" t="s">
        <v>664</v>
      </c>
      <c r="E3" s="261" t="s">
        <v>665</v>
      </c>
      <c r="F3" s="261" t="s">
        <v>666</v>
      </c>
      <c r="G3" s="275" t="s">
        <v>561</v>
      </c>
    </row>
    <row r="4" spans="1:7" s="172" customFormat="1" ht="18.75">
      <c r="A4" s="223"/>
      <c r="B4" s="224" t="s">
        <v>562</v>
      </c>
      <c r="C4" s="262">
        <f>C5+C7+C10+C12+C14+C17+C19+C21+C23+C25</f>
        <v>24700000</v>
      </c>
      <c r="D4" s="262">
        <f>D5+D7+D10+D12+D14+D17+D19+D21+D23+D25</f>
        <v>23400000</v>
      </c>
      <c r="E4" s="262">
        <f>E5+E7+E10+E12+E14+E17+E19+E21+E23+E25</f>
        <v>23200000</v>
      </c>
      <c r="F4" s="262">
        <f>F5+F7+F10+F12+F14+F17+F19+F21+F23+F25</f>
        <v>200000</v>
      </c>
      <c r="G4" s="262">
        <f>G5+G7+G10+G12+G14+G17+G19+G21+G23+G25</f>
        <v>24700000</v>
      </c>
    </row>
    <row r="5" spans="1:7" s="172" customFormat="1" ht="18.75">
      <c r="A5" s="253" t="s">
        <v>563</v>
      </c>
      <c r="B5" s="225" t="s">
        <v>564</v>
      </c>
      <c r="C5" s="226">
        <f t="shared" ref="C5:C18" si="0">G5</f>
        <v>300000</v>
      </c>
      <c r="D5" s="227">
        <f>D6</f>
        <v>300000</v>
      </c>
      <c r="E5" s="227">
        <f>E6</f>
        <v>300000</v>
      </c>
      <c r="F5" s="227">
        <f>F6</f>
        <v>0</v>
      </c>
      <c r="G5" s="227">
        <f>G6</f>
        <v>300000</v>
      </c>
    </row>
    <row r="6" spans="1:7" s="172" customFormat="1" ht="37.5" customHeight="1">
      <c r="A6" s="223"/>
      <c r="B6" s="228" t="s">
        <v>565</v>
      </c>
      <c r="C6" s="229">
        <f t="shared" si="0"/>
        <v>300000</v>
      </c>
      <c r="D6" s="230">
        <f>'[6]Зведена (субвенції з ОБ) '!AD24</f>
        <v>300000</v>
      </c>
      <c r="E6" s="230">
        <f>'[6]Зведена (субвенції з ОБ) '!AF24</f>
        <v>300000</v>
      </c>
      <c r="F6" s="230">
        <f>'[6]Зведена (субвенції з ОБ) '!AG24</f>
        <v>0</v>
      </c>
      <c r="G6" s="276">
        <f>'[6]Зведена (субвенції з ОБ) '!BL24</f>
        <v>300000</v>
      </c>
    </row>
    <row r="7" spans="1:7" s="172" customFormat="1" ht="46.9" customHeight="1">
      <c r="A7" s="231">
        <v>2</v>
      </c>
      <c r="B7" s="225" t="s">
        <v>566</v>
      </c>
      <c r="C7" s="226">
        <f t="shared" si="0"/>
        <v>3200000</v>
      </c>
      <c r="D7" s="227">
        <f>D8+D9</f>
        <v>3200000</v>
      </c>
      <c r="E7" s="227">
        <f>E8+E9</f>
        <v>3200000</v>
      </c>
      <c r="F7" s="227">
        <f>F8+F9</f>
        <v>0</v>
      </c>
      <c r="G7" s="227">
        <f>G8+G9</f>
        <v>3200000</v>
      </c>
    </row>
    <row r="8" spans="1:7" s="172" customFormat="1" ht="67.900000000000006" customHeight="1">
      <c r="A8" s="254"/>
      <c r="B8" s="228" t="s">
        <v>567</v>
      </c>
      <c r="C8" s="229">
        <f t="shared" si="0"/>
        <v>2500000</v>
      </c>
      <c r="D8" s="230">
        <f>'[6]Зведена (субвенції з ОБ) '!AD19</f>
        <v>2500000</v>
      </c>
      <c r="E8" s="230">
        <f>'[6]Зведена (субвенції з ОБ) '!AF19</f>
        <v>2500000</v>
      </c>
      <c r="F8" s="230">
        <f>'[6]Зведена (субвенції з ОБ) '!AG19</f>
        <v>0</v>
      </c>
      <c r="G8" s="230">
        <f>'[6]Зведена (субвенції з ОБ) '!BL19</f>
        <v>2500000</v>
      </c>
    </row>
    <row r="9" spans="1:7" s="172" customFormat="1" ht="38.25" customHeight="1">
      <c r="A9" s="254"/>
      <c r="B9" s="228" t="s">
        <v>565</v>
      </c>
      <c r="C9" s="229">
        <f t="shared" si="0"/>
        <v>700000</v>
      </c>
      <c r="D9" s="230">
        <f>'[6]Зведена (субвенції з ОБ) '!AD25</f>
        <v>700000</v>
      </c>
      <c r="E9" s="230">
        <f>'[6]Зведена (субвенції з ОБ) '!AF25</f>
        <v>700000</v>
      </c>
      <c r="F9" s="230">
        <f>'[6]Зведена (субвенції з ОБ) '!AG25</f>
        <v>0</v>
      </c>
      <c r="G9" s="230">
        <f>'[6]Зведена (субвенції з ОБ) '!BL25</f>
        <v>700000</v>
      </c>
    </row>
    <row r="10" spans="1:7" s="172" customFormat="1" ht="33.75" customHeight="1">
      <c r="A10" s="231">
        <v>3</v>
      </c>
      <c r="B10" s="225" t="s">
        <v>568</v>
      </c>
      <c r="C10" s="226">
        <f t="shared" si="0"/>
        <v>300000</v>
      </c>
      <c r="D10" s="227">
        <f>D11</f>
        <v>300000</v>
      </c>
      <c r="E10" s="227">
        <f>E11</f>
        <v>300000</v>
      </c>
      <c r="F10" s="227">
        <f>F11</f>
        <v>0</v>
      </c>
      <c r="G10" s="227">
        <f>G11</f>
        <v>300000</v>
      </c>
    </row>
    <row r="11" spans="1:7" s="172" customFormat="1" ht="30.75" customHeight="1">
      <c r="A11" s="254"/>
      <c r="B11" s="228" t="s">
        <v>565</v>
      </c>
      <c r="C11" s="229">
        <f t="shared" si="0"/>
        <v>300000</v>
      </c>
      <c r="D11" s="230">
        <f>'[6]Зведена (субвенції з ОБ) '!AD26</f>
        <v>300000</v>
      </c>
      <c r="E11" s="230">
        <f>'[6]Зведена (субвенції з ОБ) '!AF26</f>
        <v>300000</v>
      </c>
      <c r="F11" s="230">
        <f>'[6]Зведена (субвенції з ОБ) '!AG26</f>
        <v>0</v>
      </c>
      <c r="G11" s="230">
        <f>'[6]Зведена (субвенції з ОБ) '!BL26</f>
        <v>300000</v>
      </c>
    </row>
    <row r="12" spans="1:7" s="172" customFormat="1" ht="40.5" customHeight="1">
      <c r="A12" s="231">
        <v>4</v>
      </c>
      <c r="B12" s="225" t="s">
        <v>569</v>
      </c>
      <c r="C12" s="226">
        <f t="shared" si="0"/>
        <v>300000</v>
      </c>
      <c r="D12" s="227">
        <f>D13</f>
        <v>300000</v>
      </c>
      <c r="E12" s="227">
        <f>E13</f>
        <v>300000</v>
      </c>
      <c r="F12" s="227">
        <f>F13</f>
        <v>0</v>
      </c>
      <c r="G12" s="227">
        <f>G13</f>
        <v>300000</v>
      </c>
    </row>
    <row r="13" spans="1:7" s="172" customFormat="1" ht="31.5" customHeight="1">
      <c r="A13" s="254"/>
      <c r="B13" s="228" t="s">
        <v>565</v>
      </c>
      <c r="C13" s="229">
        <f t="shared" si="0"/>
        <v>300000</v>
      </c>
      <c r="D13" s="230">
        <f>'[6]Зведена (субвенції з ОБ) '!AD27</f>
        <v>300000</v>
      </c>
      <c r="E13" s="230">
        <f>'[6]Зведена (субвенції з ОБ) '!AF27</f>
        <v>300000</v>
      </c>
      <c r="F13" s="230">
        <f>'[6]Зведена (субвенції з ОБ) '!AG27</f>
        <v>0</v>
      </c>
      <c r="G13" s="230">
        <f>'[6]Зведена (субвенції з ОБ) '!BL27</f>
        <v>300000</v>
      </c>
    </row>
    <row r="14" spans="1:7" s="172" customFormat="1" ht="35.25" customHeight="1">
      <c r="A14" s="253" t="s">
        <v>570</v>
      </c>
      <c r="B14" s="225" t="s">
        <v>571</v>
      </c>
      <c r="C14" s="226">
        <f t="shared" si="0"/>
        <v>2800000</v>
      </c>
      <c r="D14" s="227">
        <f>D15+D16</f>
        <v>2800000</v>
      </c>
      <c r="E14" s="227">
        <f>E15+E16</f>
        <v>2800000</v>
      </c>
      <c r="F14" s="227">
        <f>F15+F16</f>
        <v>0</v>
      </c>
      <c r="G14" s="227">
        <f>G15+G16</f>
        <v>2800000</v>
      </c>
    </row>
    <row r="15" spans="1:7" s="172" customFormat="1" ht="51" customHeight="1">
      <c r="A15" s="223"/>
      <c r="B15" s="228" t="s">
        <v>567</v>
      </c>
      <c r="C15" s="229">
        <f t="shared" si="0"/>
        <v>2500000</v>
      </c>
      <c r="D15" s="230">
        <f>'[6]Зведена (субвенції з ОБ) '!AD17</f>
        <v>2500000</v>
      </c>
      <c r="E15" s="230">
        <f>'[6]Зведена (субвенції з ОБ) '!AF17</f>
        <v>2500000</v>
      </c>
      <c r="F15" s="230">
        <f>'[6]Зведена (субвенції з ОБ) '!AG17</f>
        <v>0</v>
      </c>
      <c r="G15" s="230">
        <f>'[6]Зведена (субвенції з ОБ) '!BL17</f>
        <v>2500000</v>
      </c>
    </row>
    <row r="16" spans="1:7" s="172" customFormat="1" ht="45.6" customHeight="1">
      <c r="A16" s="223"/>
      <c r="B16" s="228" t="s">
        <v>565</v>
      </c>
      <c r="C16" s="229">
        <f t="shared" si="0"/>
        <v>300000</v>
      </c>
      <c r="D16" s="230">
        <f>'[6]Зведена (субвенції з ОБ) '!AD28</f>
        <v>300000</v>
      </c>
      <c r="E16" s="230">
        <f>'[6]Зведена (субвенції з ОБ) '!AF28</f>
        <v>300000</v>
      </c>
      <c r="F16" s="230">
        <f>'[6]Зведена (субвенції з ОБ) '!AG28</f>
        <v>0</v>
      </c>
      <c r="G16" s="230">
        <f>'[6]Зведена (субвенції з ОБ) '!BL28</f>
        <v>300000</v>
      </c>
    </row>
    <row r="17" spans="1:8" s="172" customFormat="1" ht="21.75" customHeight="1">
      <c r="A17" s="253" t="s">
        <v>572</v>
      </c>
      <c r="B17" s="232" t="s">
        <v>573</v>
      </c>
      <c r="C17" s="226">
        <f t="shared" si="0"/>
        <v>300000</v>
      </c>
      <c r="D17" s="227">
        <f>D18</f>
        <v>300000</v>
      </c>
      <c r="E17" s="227">
        <f>E18</f>
        <v>300000</v>
      </c>
      <c r="F17" s="227">
        <f>F18</f>
        <v>0</v>
      </c>
      <c r="G17" s="227">
        <f>G18</f>
        <v>300000</v>
      </c>
    </row>
    <row r="18" spans="1:8" s="172" customFormat="1" ht="39.75" customHeight="1">
      <c r="A18" s="223"/>
      <c r="B18" s="228" t="s">
        <v>565</v>
      </c>
      <c r="C18" s="229">
        <f t="shared" si="0"/>
        <v>300000</v>
      </c>
      <c r="D18" s="230">
        <f>'[6]Зведена (субвенції з ОБ) '!AD29</f>
        <v>300000</v>
      </c>
      <c r="E18" s="230">
        <f>'[6]Зведена (субвенції з ОБ) '!AF29</f>
        <v>300000</v>
      </c>
      <c r="F18" s="230">
        <f>'[6]Зведена (субвенції з ОБ) '!AG29</f>
        <v>0</v>
      </c>
      <c r="G18" s="230">
        <f>'[6]Зведена (субвенції з ОБ) '!BL29</f>
        <v>300000</v>
      </c>
    </row>
    <row r="19" spans="1:8" s="172" customFormat="1" ht="33" customHeight="1">
      <c r="A19" s="253" t="s">
        <v>574</v>
      </c>
      <c r="B19" s="232" t="s">
        <v>575</v>
      </c>
      <c r="C19" s="226">
        <f>C20</f>
        <v>16000000</v>
      </c>
      <c r="D19" s="226">
        <f>D20</f>
        <v>16000000</v>
      </c>
      <c r="E19" s="226">
        <f>E20</f>
        <v>16000000</v>
      </c>
      <c r="F19" s="226">
        <f>F20</f>
        <v>0</v>
      </c>
      <c r="G19" s="226">
        <f>G20</f>
        <v>16000000</v>
      </c>
      <c r="H19" s="277"/>
    </row>
    <row r="20" spans="1:8" s="172" customFormat="1" ht="94.5">
      <c r="A20" s="223"/>
      <c r="B20" s="263" t="s">
        <v>634</v>
      </c>
      <c r="C20" s="255">
        <f t="shared" ref="C20:C26" si="1">G20</f>
        <v>16000000</v>
      </c>
      <c r="D20" s="230">
        <f>'[6]Зведена (субвенції з ОБ) '!AD10</f>
        <v>16000000</v>
      </c>
      <c r="E20" s="230">
        <f>'[6]Зведена (субвенції з ОБ) '!AF10</f>
        <v>16000000</v>
      </c>
      <c r="F20" s="230">
        <f>'[6]Зведена (субвенції з ОБ) '!AG10</f>
        <v>0</v>
      </c>
      <c r="G20" s="230">
        <f>'[6]Зведена (субвенції з ОБ) '!BL10</f>
        <v>16000000</v>
      </c>
    </row>
    <row r="21" spans="1:8" ht="30.75" customHeight="1">
      <c r="A21" s="253" t="s">
        <v>667</v>
      </c>
      <c r="B21" s="232" t="s">
        <v>668</v>
      </c>
      <c r="C21" s="226">
        <f t="shared" si="1"/>
        <v>300000</v>
      </c>
      <c r="D21" s="278">
        <f>D22</f>
        <v>0</v>
      </c>
      <c r="E21" s="278">
        <f>E22</f>
        <v>0</v>
      </c>
      <c r="F21" s="278">
        <f>F22</f>
        <v>0</v>
      </c>
      <c r="G21" s="278">
        <f>G22</f>
        <v>300000</v>
      </c>
    </row>
    <row r="22" spans="1:8" ht="51" customHeight="1">
      <c r="A22" s="279"/>
      <c r="B22" s="263" t="s">
        <v>669</v>
      </c>
      <c r="C22" s="255">
        <f t="shared" si="1"/>
        <v>300000</v>
      </c>
      <c r="D22" s="280">
        <f>'[6]Зведена (субвенції з ОБ) '!AD12</f>
        <v>0</v>
      </c>
      <c r="E22" s="280">
        <f>'[6]Зведена (субвенції з ОБ) '!AF12</f>
        <v>0</v>
      </c>
      <c r="F22" s="280">
        <f>'[6]Зведена (субвенції з ОБ) '!AG12</f>
        <v>0</v>
      </c>
      <c r="G22" s="280">
        <f>'[6]Зведена (субвенції з ОБ) '!BL12</f>
        <v>300000</v>
      </c>
    </row>
    <row r="23" spans="1:8" ht="35.25" customHeight="1">
      <c r="A23" s="253" t="s">
        <v>670</v>
      </c>
      <c r="B23" s="232" t="s">
        <v>671</v>
      </c>
      <c r="C23" s="226">
        <f t="shared" si="1"/>
        <v>200000</v>
      </c>
      <c r="D23" s="281">
        <f>D24</f>
        <v>200000</v>
      </c>
      <c r="E23" s="281">
        <f>E24</f>
        <v>0</v>
      </c>
      <c r="F23" s="281">
        <f>F24</f>
        <v>200000</v>
      </c>
      <c r="G23" s="282">
        <f>G24</f>
        <v>200000</v>
      </c>
    </row>
    <row r="24" spans="1:8" ht="36" customHeight="1">
      <c r="A24" s="279"/>
      <c r="B24" s="283" t="s">
        <v>672</v>
      </c>
      <c r="C24" s="255">
        <f t="shared" si="1"/>
        <v>200000</v>
      </c>
      <c r="D24" s="284">
        <f>'[6]Зведена (субвенції з ОБ) '!AD33</f>
        <v>200000</v>
      </c>
      <c r="E24" s="284">
        <f>'[6]Зведена (субвенції з ОБ) '!AF33</f>
        <v>0</v>
      </c>
      <c r="F24" s="284">
        <f>'[6]Зведена (субвенції з ОБ) '!AG33</f>
        <v>200000</v>
      </c>
      <c r="G24" s="280">
        <f>'[6]Зведена (субвенції з ОБ) '!BL33</f>
        <v>200000</v>
      </c>
    </row>
    <row r="25" spans="1:8" ht="32.25" customHeight="1">
      <c r="A25" s="253" t="s">
        <v>673</v>
      </c>
      <c r="B25" s="232" t="s">
        <v>674</v>
      </c>
      <c r="C25" s="226">
        <f t="shared" si="1"/>
        <v>1000000</v>
      </c>
      <c r="D25" s="285">
        <f>D26</f>
        <v>0</v>
      </c>
      <c r="E25" s="285">
        <f>E26</f>
        <v>0</v>
      </c>
      <c r="F25" s="285">
        <f>F26</f>
        <v>0</v>
      </c>
      <c r="G25" s="285">
        <f>G26</f>
        <v>1000000</v>
      </c>
    </row>
    <row r="26" spans="1:8" ht="116.25" customHeight="1">
      <c r="A26" s="279"/>
      <c r="B26" s="283" t="s">
        <v>675</v>
      </c>
      <c r="C26" s="255">
        <f t="shared" si="1"/>
        <v>1000000</v>
      </c>
      <c r="D26" s="286">
        <f>'[6]Зведена (субвенції з ОБ) '!AD31</f>
        <v>0</v>
      </c>
      <c r="E26" s="286">
        <f>'[6]Зведена (субвенції з ОБ) '!AF31</f>
        <v>0</v>
      </c>
      <c r="F26" s="286">
        <f>'[6]Зведена (субвенції з ОБ) '!AG31</f>
        <v>0</v>
      </c>
      <c r="G26" s="286">
        <f>'[6]Зведена (субвенції з ОБ) '!BL31</f>
        <v>1000000</v>
      </c>
    </row>
  </sheetData>
  <mergeCells count="1">
    <mergeCell ref="A1:F1"/>
  </mergeCells>
  <pageMargins left="0.70866141732283472" right="0.11811023622047245" top="0.35433070866141736" bottom="0.35433070866141736" header="0.31496062992125984" footer="0.31496062992125984"/>
  <pageSetup paperSize="9" scale="7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9</vt:i4>
      </vt:variant>
    </vt:vector>
  </HeadingPairs>
  <TitlesOfParts>
    <vt:vector size="16" baseType="lpstr">
      <vt:lpstr>Доходи</vt:lpstr>
      <vt:lpstr>Видатки</vt:lpstr>
      <vt:lpstr>Кредитування</vt:lpstr>
      <vt:lpstr>джерела</vt:lpstr>
      <vt:lpstr>порівняння</vt:lpstr>
      <vt:lpstr>всього по програмам</vt:lpstr>
      <vt:lpstr>субвенції</vt:lpstr>
      <vt:lpstr>Видатки!Заголовки_для_друку</vt:lpstr>
      <vt:lpstr>'всього по програмам'!Заголовки_для_друку</vt:lpstr>
      <vt:lpstr>Доходи!Заголовки_для_друку</vt:lpstr>
      <vt:lpstr>порівняння!Заголовки_для_друку</vt:lpstr>
      <vt:lpstr>субвенції!Заголовки_для_друку</vt:lpstr>
      <vt:lpstr>'всього по програмам'!Область_друку</vt:lpstr>
      <vt:lpstr>Доходи!Область_друку</vt:lpstr>
      <vt:lpstr>порівняння!Область_друку</vt:lpstr>
      <vt:lpstr>субвенції!Область_друку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Фіцай  Світлана Петрівна</dc:creator>
  <cp:lastModifiedBy>101400323</cp:lastModifiedBy>
  <cp:lastPrinted>2026-08-12T09:01:57Z</cp:lastPrinted>
  <dcterms:created xsi:type="dcterms:W3CDTF">2021-02-01T07:32:26Z</dcterms:created>
  <dcterms:modified xsi:type="dcterms:W3CDTF">2026-08-13T14:50:50Z</dcterms:modified>
</cp:coreProperties>
</file>