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Бюджет\2026\Протоколи комісії та консолідовані переліки\27.04.2026\"/>
    </mc:Choice>
  </mc:AlternateContent>
  <xr:revisionPtr revIDLastSave="0" documentId="13_ncr:1_{A3713F4E-59EE-492C-9683-252843B1B6F8}" xr6:coauthVersionLast="47" xr6:coauthVersionMax="47" xr10:uidLastSave="{00000000-0000-0000-0000-000000000000}"/>
  <bookViews>
    <workbookView xWindow="-120" yWindow="-120" windowWidth="29040" windowHeight="15840" xr2:uid="{00000000-000D-0000-FFFF-FFFF00000000}"/>
  </bookViews>
  <sheets>
    <sheet name="Консолідований перелік (2)" sheetId="14" r:id="rId1"/>
  </sheets>
  <definedNames>
    <definedName name="_xlnm.Print_Titles" localSheetId="0">'Консолідований перелік (2)'!$5:$6</definedName>
    <definedName name="_xlnm.Print_Area" localSheetId="0">'Консолідований перелік (2)'!$A$1:$K$172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2" i="14" l="1"/>
  <c r="I168" i="14"/>
  <c r="I167" i="14"/>
  <c r="I165" i="14"/>
  <c r="F169" i="14"/>
  <c r="F168" i="14"/>
  <c r="F167" i="14"/>
  <c r="F166" i="14"/>
  <c r="F165" i="14"/>
  <c r="F96" i="14"/>
  <c r="F171" i="14" l="1"/>
  <c r="F92" i="14"/>
  <c r="F101" i="14"/>
  <c r="I170" i="14"/>
  <c r="F172" i="14"/>
  <c r="F170" i="14"/>
  <c r="I163" i="14"/>
  <c r="F154" i="14"/>
  <c r="F153" i="14"/>
  <c r="F104" i="14"/>
  <c r="F105" i="14"/>
  <c r="F132" i="14"/>
  <c r="I171" i="14"/>
  <c r="I172" i="14"/>
  <c r="I89" i="14" l="1"/>
  <c r="H149" i="14"/>
  <c r="I148" i="14"/>
  <c r="I147" i="14"/>
  <c r="I146" i="14"/>
  <c r="I145" i="14"/>
  <c r="I10" i="14"/>
  <c r="I9" i="14"/>
  <c r="I131" i="14"/>
  <c r="I130" i="14"/>
  <c r="F11" i="14"/>
  <c r="I11" i="14" s="1"/>
  <c r="F127" i="14" l="1"/>
  <c r="F152" i="14"/>
  <c r="F50" i="14"/>
  <c r="F61" i="14"/>
  <c r="H101" i="14"/>
  <c r="F144" i="14"/>
  <c r="G138" i="14" l="1"/>
  <c r="G149" i="14" s="1"/>
  <c r="I140" i="14"/>
  <c r="F139" i="14"/>
  <c r="I139" i="14" s="1"/>
  <c r="F138" i="14" l="1"/>
  <c r="F149" i="14" s="1"/>
  <c r="H102" i="14"/>
  <c r="I101" i="14"/>
  <c r="F155" i="14"/>
  <c r="F156" i="14"/>
  <c r="I156" i="14" s="1"/>
  <c r="H165" i="14"/>
  <c r="I164" i="14"/>
  <c r="I162" i="14"/>
  <c r="G161" i="14"/>
  <c r="G165" i="14" s="1"/>
  <c r="I160" i="14"/>
  <c r="I159" i="14"/>
  <c r="I158" i="14"/>
  <c r="I157" i="14"/>
  <c r="I154" i="14"/>
  <c r="I153" i="14"/>
  <c r="I152" i="14"/>
  <c r="I151" i="14"/>
  <c r="I144" i="14"/>
  <c r="I143" i="14"/>
  <c r="I142" i="14"/>
  <c r="I141" i="14"/>
  <c r="I137" i="14"/>
  <c r="H133" i="14"/>
  <c r="I132" i="14"/>
  <c r="I129" i="14"/>
  <c r="I128" i="14"/>
  <c r="I127" i="14"/>
  <c r="F126" i="14"/>
  <c r="I126" i="14" s="1"/>
  <c r="I125" i="14"/>
  <c r="I124" i="14"/>
  <c r="I123" i="14"/>
  <c r="I122" i="14"/>
  <c r="I121" i="14"/>
  <c r="I120" i="14"/>
  <c r="I119" i="14"/>
  <c r="I118" i="14"/>
  <c r="I117" i="14"/>
  <c r="I116" i="14"/>
  <c r="I115" i="14"/>
  <c r="I114" i="14"/>
  <c r="I113" i="14"/>
  <c r="I112" i="14"/>
  <c r="G111" i="14"/>
  <c r="F111" i="14"/>
  <c r="G110" i="14"/>
  <c r="F110" i="14"/>
  <c r="F109" i="14"/>
  <c r="I108" i="14"/>
  <c r="I107" i="14"/>
  <c r="I106" i="14"/>
  <c r="I105" i="14"/>
  <c r="I104" i="14"/>
  <c r="I100" i="14"/>
  <c r="G99" i="14"/>
  <c r="G102" i="14" s="1"/>
  <c r="H95" i="14"/>
  <c r="H96" i="14" s="1"/>
  <c r="G95" i="14"/>
  <c r="G96" i="14" s="1"/>
  <c r="F95" i="14"/>
  <c r="I94" i="14"/>
  <c r="I93" i="14"/>
  <c r="I92" i="14"/>
  <c r="I91" i="14"/>
  <c r="H86" i="14"/>
  <c r="G86" i="14"/>
  <c r="F86" i="14"/>
  <c r="I85" i="14"/>
  <c r="I86" i="14" s="1"/>
  <c r="H79" i="14"/>
  <c r="G79" i="14"/>
  <c r="F79" i="14"/>
  <c r="I78" i="14"/>
  <c r="I79" i="14" s="1"/>
  <c r="G71" i="14"/>
  <c r="G72" i="14" s="1"/>
  <c r="F71" i="14"/>
  <c r="F72" i="14" s="1"/>
  <c r="H70" i="14"/>
  <c r="I70" i="14" s="1"/>
  <c r="H69" i="14"/>
  <c r="I68" i="14"/>
  <c r="I67" i="14"/>
  <c r="I66" i="14"/>
  <c r="I65" i="14"/>
  <c r="I64" i="14"/>
  <c r="I63" i="14"/>
  <c r="I61" i="14"/>
  <c r="H57" i="14"/>
  <c r="H58" i="14" s="1"/>
  <c r="G57" i="14"/>
  <c r="G58" i="14" s="1"/>
  <c r="F57" i="14"/>
  <c r="F58" i="14" s="1"/>
  <c r="I56" i="14"/>
  <c r="I55" i="14"/>
  <c r="I54" i="14"/>
  <c r="I53" i="14"/>
  <c r="I52" i="14"/>
  <c r="I50" i="14"/>
  <c r="F47" i="14"/>
  <c r="H46" i="14"/>
  <c r="H47" i="14" s="1"/>
  <c r="G46" i="14"/>
  <c r="G47" i="14" s="1"/>
  <c r="F46" i="14"/>
  <c r="I45" i="14"/>
  <c r="I44" i="14"/>
  <c r="I43" i="14"/>
  <c r="I42" i="14"/>
  <c r="I41" i="14"/>
  <c r="I40" i="14"/>
  <c r="I39" i="14"/>
  <c r="I38" i="14"/>
  <c r="I37" i="14"/>
  <c r="I36" i="14"/>
  <c r="I35" i="14"/>
  <c r="I34" i="14"/>
  <c r="I33" i="14"/>
  <c r="I32" i="14"/>
  <c r="I31" i="14"/>
  <c r="I30" i="14"/>
  <c r="I29" i="14"/>
  <c r="I28" i="14"/>
  <c r="I27" i="14"/>
  <c r="I26" i="14"/>
  <c r="I25" i="14"/>
  <c r="I24" i="14"/>
  <c r="I23" i="14"/>
  <c r="I22" i="14"/>
  <c r="I21" i="14"/>
  <c r="I19" i="14"/>
  <c r="H15" i="14"/>
  <c r="H16" i="14" s="1"/>
  <c r="G15" i="14"/>
  <c r="G16" i="14" s="1"/>
  <c r="F15" i="14"/>
  <c r="F16" i="14" s="1"/>
  <c r="I14" i="14"/>
  <c r="I13" i="14"/>
  <c r="I95" i="14" l="1"/>
  <c r="I96" i="14"/>
  <c r="I109" i="14"/>
  <c r="F133" i="14"/>
  <c r="F134" i="14" s="1"/>
  <c r="I138" i="14"/>
  <c r="I149" i="14" s="1"/>
  <c r="I155" i="14"/>
  <c r="G133" i="14"/>
  <c r="G168" i="14" s="1"/>
  <c r="G167" i="14"/>
  <c r="H167" i="14"/>
  <c r="I15" i="14"/>
  <c r="I16" i="14" s="1"/>
  <c r="I110" i="14"/>
  <c r="H134" i="14"/>
  <c r="I46" i="14"/>
  <c r="I47" i="14" s="1"/>
  <c r="I111" i="14"/>
  <c r="H71" i="14"/>
  <c r="H72" i="14" s="1"/>
  <c r="I57" i="14"/>
  <c r="I99" i="14"/>
  <c r="I102" i="14" s="1"/>
  <c r="G166" i="14"/>
  <c r="I161" i="14"/>
  <c r="I69" i="14"/>
  <c r="I71" i="14" s="1"/>
  <c r="I72" i="14" s="1"/>
  <c r="H166" i="14"/>
  <c r="I58" i="14" l="1"/>
  <c r="I169" i="14"/>
  <c r="H168" i="14"/>
  <c r="H169" i="14" s="1"/>
  <c r="G169" i="14"/>
  <c r="G134" i="14"/>
  <c r="I133" i="14"/>
  <c r="I134" i="14" l="1"/>
  <c r="I166" i="14"/>
</calcChain>
</file>

<file path=xl/sharedStrings.xml><?xml version="1.0" encoding="utf-8"?>
<sst xmlns="http://schemas.openxmlformats.org/spreadsheetml/2006/main" count="610" uniqueCount="288">
  <si>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</si>
  <si>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</si>
  <si>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</si>
  <si>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</si>
  <si>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</si>
  <si>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</si>
  <si>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</si>
  <si>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</si>
  <si>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</si>
  <si>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</si>
  <si>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</si>
  <si>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</si>
  <si>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</si>
  <si>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</si>
  <si>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</si>
  <si>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</si>
  <si>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</si>
  <si>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</si>
  <si>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</si>
  <si>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</si>
  <si>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</si>
  <si>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</si>
  <si>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</si>
  <si>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</si>
  <si>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</si>
  <si>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</si>
  <si>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</si>
  <si>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</si>
  <si>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</si>
  <si>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</si>
  <si>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</si>
  <si>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</si>
  <si>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</si>
  <si>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</si>
  <si>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</si>
  <si>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</si>
  <si>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</si>
  <si>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</si>
  <si>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</si>
  <si>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</si>
  <si>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</si>
  <si>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</si>
  <si>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</si>
  <si>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</si>
  <si>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</si>
  <si>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</si>
  <si>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</si>
  <si>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</si>
  <si>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</si>
  <si>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</si>
  <si>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</si>
  <si>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</si>
  <si>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</si>
  <si>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</si>
  <si>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</si>
  <si>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</si>
  <si>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</si>
  <si>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</si>
  <si>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</si>
  <si>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</si>
  <si>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</si>
  <si>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</si>
  <si>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</si>
  <si>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</si>
  <si>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</si>
  <si>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</si>
  <si>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</si>
  <si>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</si>
  <si>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</si>
  <si>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</si>
  <si>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</si>
  <si>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</si>
  <si>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</si>
  <si>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</si>
  <si>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</si>
  <si>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</si>
  <si>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</si>
  <si>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</si>
  <si>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Реконструкція будівлі "Школа-майстерня" КУ "Мукачівський дитячий будинок-інтернат" Закарпатської обласної ради</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</si>
  <si>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</si>
  <si>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"Капітальний ремонт (утеплення фасаду) будівлі Виноградівського геріатричного пансіонату по вул. Персикова, 49 в м. Виноградів"</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</si>
  <si>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</si>
  <si>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Встановлення сонячних батарей КУ "Виноградівський геріатричний пансіонат" Закарпатської обласної ради</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</si>
  <si>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</si>
  <si>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</si>
  <si>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</si>
  <si>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</si>
  <si>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</si>
  <si>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</si>
  <si>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</si>
  <si>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</si>
  <si>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</si>
  <si>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</si>
  <si>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</si>
  <si>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«Реконструкція навчального корпусу Nº 1 з проведенням прибудови спортивного залу по вул. Духновича , 17 в м .Мукачево. Коригування»</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</si>
  <si>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</si>
  <si>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</si>
  <si>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</si>
  <si>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</si>
  <si>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</si>
  <si>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</si>
  <si>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</si>
  <si>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</si>
  <si>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</si>
  <si>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</si>
  <si>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</si>
  <si>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</si>
  <si>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</si>
  <si>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«Створення інноваційного освітнього простору  НУШ "Школа майбутнього"».</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</si>
  <si>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</si>
  <si>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</si>
  <si>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Забезпечення закладів загальної середньої освіти засобами навчання та обладнання в межа реформи "Нова українська школа"</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</si>
  <si>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</si>
  <si>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</si>
  <si>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Ремонт та модернізація актової зали КЗ "Свалявський професійний коледж" ЗОР</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</si>
  <si>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</si>
  <si>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</si>
  <si>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</si>
  <si>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Навчально-практичний центр харчових технологій КЗ «Свалявський професійний коледж" ЗОР»</t>
  </si>
  <si>
    <t>Капітальний ремонт спального корпусу літ.Б-2, розташованого за адресою : місто Хуст, вул.Карпатської Січі,48</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</si>
  <si>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</si>
  <si>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</si>
  <si>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</si>
  <si>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</si>
  <si>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</si>
  <si>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Навчально-практичний центр відновлювальної енергетики та електромонтерів «QUANTUM»</t>
  </si>
  <si>
    <t>Безперешкодний доступ до якісної освіти - шкільні автобуси</t>
  </si>
  <si>
    <t>Охорона здоров'я</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</si>
  <si>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</si>
  <si>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</si>
  <si>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Проект Капітального ремонту відділення інтенсивної терапії та операційного блоку КНП "ОКЦНН" ЗОР</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</si>
  <si>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</si>
  <si>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</si>
  <si>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</si>
  <si>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4YOURSMILE - Рівний доступ до стоматологічної допомоги в транскордонному регіоні</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</si>
  <si>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</si>
  <si>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</si>
  <si>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</si>
  <si>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</si>
  <si>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</si>
  <si>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</si>
  <si>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</si>
  <si>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Капітальний ремонт системи вентиляції приміщень підвалу будівлі КЗ "Хустський базовий медичний фаховий коледж" ЗОР</t>
  </si>
  <si>
    <t>Капітальний ремонт зовнішньої системи теплопостачання , з влаштуванням модульної котельні за адресою: Берегівський район, с. Яноші, вул. Батозі №1</t>
  </si>
  <si>
    <t>Покращення кардіохірургічної допомоги жителям Закарпатської області</t>
  </si>
  <si>
    <t>Будівництво сучасної поліклініки</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</si>
  <si>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</si>
  <si>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Всього по розпочатих ПІП</t>
  </si>
  <si>
    <t>Всього по нових ПІП</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</si>
  <si>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</si>
  <si>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</si>
  <si>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</si>
  <si>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</si>
  <si>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</si>
  <si>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</si>
  <si>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</si>
  <si>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</si>
  <si>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</si>
  <si>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</si>
  <si>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</si>
  <si>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</si>
  <si>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</si>
  <si>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</si>
  <si>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</si>
  <si>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</si>
  <si>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</si>
  <si>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</si>
  <si>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</si>
  <si>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</si>
  <si>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</si>
  <si>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</si>
  <si>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</si>
  <si>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</si>
  <si>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</si>
  <si>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</si>
  <si>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</si>
  <si>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</si>
  <si>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</si>
  <si>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</si>
  <si>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</si>
  <si>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</si>
  <si>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</si>
  <si>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</si>
  <si>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</si>
  <si>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</si>
  <si>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</si>
  <si>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</si>
  <si>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</si>
  <si>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</si>
  <si>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</si>
  <si>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</si>
  <si>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</si>
  <si>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</si>
  <si>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</si>
  <si>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</si>
  <si>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</si>
  <si>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</si>
  <si>
    <t>Субвенція з державного бюджету місцевим бюджетам на реалізацію проектів у рамках Програми відновлення України ІІІ</t>
  </si>
  <si>
    <t>Разом, в тому числі</t>
  </si>
  <si>
    <t>субвенції з державного бюджету</t>
  </si>
  <si>
    <t>міжбюджетні трансферти з інших місцевих бюджетів</t>
  </si>
  <si>
    <t>обласний бюджет</t>
  </si>
  <si>
    <t>Обласний бюджет , міжбюджетні трансферти з інших місцевих бюджетів</t>
  </si>
  <si>
    <t>Обласний бюджет/ субвенція з державного бюджету</t>
  </si>
  <si>
    <t xml:space="preserve">Обласний бюджет, освітня субвенція з державного бюджету, міжбюджетні трансферти з інших місцевих бюджетів </t>
  </si>
  <si>
    <t>DREAM-UA-020326-9830AA9E</t>
  </si>
  <si>
    <t>Капітальний ремонт котельні Комунального закладу вищої освіти "Академія культури і мистецтв" Закарпатської обласної ради по вул. Минайська, 38/80 в м. Ужгород</t>
  </si>
  <si>
    <t>DREAM-UA-020326-BC466D2A</t>
  </si>
  <si>
    <t>Капітальний ремонт внутрішніх мереж водопостачання, водовідвення та електропостачання(частковий) гуртожитку Комунального закладу вищої освіти "Академія культури і мистецтв" Закарпатської обласної ради по вулиці Минайська  38/80 в м. Ужгород для розміщення внутрішньопереміщених та/або евакуйованих осіб.</t>
  </si>
  <si>
    <t>DREAM-UA-270226-3773F90B</t>
  </si>
  <si>
    <t>Реконструкція частини приміщень першого поверху гуртожитку та створення навчально-виробничих майстерень,  лабораторій та харчоблоку з професій «Кухар», «Кондитер» Комунального закладу «Хустський професійний коледж» Закарпатської обласної ради за адресою м.Хуст, вул.Масарика Томаша, 11 А</t>
  </si>
  <si>
    <t>DREAM-UA-270226-9D7EEBAE</t>
  </si>
  <si>
    <t>Капітальний ремонт спального корпусу літ. Б Ужгородського наукового ліцею Закарпатської обласної ради за адресою: вул. Загорська 28, м. Ужгород</t>
  </si>
  <si>
    <t>DREAM-UA-050326-DA9B5356</t>
  </si>
  <si>
    <t>«Нове будівництво лікувального корпусу КНП "Обласний клінічний фтизіопульмонологічний лікувально-діагностичний центр" Закарпатської обласної ради, за адресою: вул. Залізнична 14, с. Нижня Апша, Тячівського району, Закарпатської області (завершення будівництва)»</t>
  </si>
  <si>
    <t>DREAM-UA-221225-ECF98A51</t>
  </si>
  <si>
    <t>Капітальний ремонт котельні та системи опалення КНП"Обласний заклад з надання психіатричної допомоги м.Берегова" за адресою: вулиця Сергія Мартина, 2 в м.Ужгород</t>
  </si>
  <si>
    <t>Капітальний ремонт внутрішніх мереж водопостачання котельні літери "Е", зовнішніх мереж водопостачання та опалення за адресою: вул. Тімірязева, 15а в м. Ужгород.Коригування</t>
  </si>
  <si>
    <t>DREAM-UA-240226-4DA6DBFD</t>
  </si>
  <si>
    <t>DREAM-UA-271225-28E42EA0</t>
  </si>
  <si>
    <t>Капітальний ремонт I поверху літери «А» за адресою: вулиця Сергія Мартина, 2 в м.Ужгород". Коригування</t>
  </si>
  <si>
    <t>DREAM-UA-250226-9752A9A6</t>
  </si>
  <si>
    <t>DREAM-UA-260226-AD0B28D0</t>
  </si>
  <si>
    <t>Реконструкція будівель та споруд об'єктів спортивної інфраструктури розташованих за адресою: місто Ужгород, вулиця Заньковецької, будинок 5. 1 черга: Реконструкція ігрового спортивного залу №1. Коригування</t>
  </si>
  <si>
    <t>Разом по розпочатих ПІП галузі "Культура та інформація"</t>
  </si>
  <si>
    <t>Капітальний ремонт із заміною вікон ігрового спортивного залу №3 за адресою: м. Ужгород, вул. Заньковецької, буд. 5 з врахуванням потреб осіб з інвалідністю та інших маломобільних груп населення</t>
  </si>
  <si>
    <t>DREAM-UA-060326-6FADBA2D</t>
  </si>
  <si>
    <t>«Капітальний ремонт корпусу «В»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t>
  </si>
  <si>
    <r>
      <t>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27</t>
    </r>
    <r>
      <rPr>
        <sz val="14"/>
        <color theme="1"/>
        <rFont val="Times New Roman"/>
        <family val="1"/>
        <charset val="204"/>
      </rPr>
      <t>.04.2026</t>
    </r>
    <r>
      <rPr>
        <sz val="14"/>
        <rFont val="Times New Roman"/>
        <family val="1"/>
        <charset val="204"/>
      </rPr>
      <t>)</t>
    </r>
  </si>
  <si>
    <t>DREAM-UA-061025 - 4СС83В5С</t>
  </si>
  <si>
    <t>DREAM-UA-021025-6471B635</t>
  </si>
  <si>
    <t>DREAM-UA-071025-1165AED4</t>
  </si>
  <si>
    <t>DREAM-UA-091025-34F263F0</t>
  </si>
  <si>
    <t>DREAM-UA-161025-8D7BDADF</t>
  </si>
  <si>
    <t>DREAM-UA-161025-AF691915</t>
  </si>
  <si>
    <t>DREAM-UA-261025-662555DA</t>
  </si>
  <si>
    <t>DREAM-UA-291025-2255B5B1</t>
  </si>
  <si>
    <t>DREAM-UA-291025-A69FC533</t>
  </si>
  <si>
    <t>DREAM-UA-131025-78D6A0E9</t>
  </si>
  <si>
    <t>DREAM-UA-211025-1DFD31A4</t>
  </si>
  <si>
    <t>DREAM-UA-151025-81898BDA</t>
  </si>
  <si>
    <t>DREAM-UA-151025-AE54C0E0</t>
  </si>
  <si>
    <t>DREAM-UA-161025-3FCCFAD6</t>
  </si>
  <si>
    <t>DREAM-UA-161025-7B42F09A</t>
  </si>
  <si>
    <t>DREAM-UA-290925-307642A2</t>
  </si>
  <si>
    <t>DREAM-UA-271025-45AB6EA0</t>
  </si>
  <si>
    <t>DREAM-UA-221025-6D149468</t>
  </si>
  <si>
    <t>DREAM-UA-031025-8C963127</t>
  </si>
  <si>
    <t>DREAM-UA-241025-D536EAF4</t>
  </si>
  <si>
    <t>DREAM-UA-101025-2A76A8C2</t>
  </si>
  <si>
    <t>DREAM-UA-141025-14AFF49E</t>
  </si>
  <si>
    <t>DREAM-UA-201025-2F4D8649</t>
  </si>
  <si>
    <t>DREAM-UA-211025-CC3BF14A</t>
  </si>
  <si>
    <t>DREAM-UA-211025-E8B6C101</t>
  </si>
  <si>
    <t>DREAM-UA-231025-7EDDA8FA</t>
  </si>
  <si>
    <t>DREAM-UA-241025-0D8B187F</t>
  </si>
  <si>
    <t>DREAM-UA-241025-2EB6BAE5</t>
  </si>
  <si>
    <t>DREAM-UA-241025-14F9E49A</t>
  </si>
  <si>
    <t>DREAM-UA-241025-A43ECDB1</t>
  </si>
  <si>
    <t>DREAM-UA-261025-DE3A5B81</t>
  </si>
  <si>
    <t>DREAM-UA-290925-8AE89AD4</t>
  </si>
  <si>
    <t>DREAM-UA-290925-48920754</t>
  </si>
  <si>
    <t>DREAM-UA-300925-0B9CE37D</t>
  </si>
  <si>
    <t>DREAM-UA-300925-8895BB14</t>
  </si>
  <si>
    <t>DREAM-UA-241025-9F465FBD</t>
  </si>
  <si>
    <t>DREAM-UA-251025-823896EF</t>
  </si>
  <si>
    <t>DREAM-UA-301025-BEC55720</t>
  </si>
  <si>
    <t>DREAM-UA-231025-54CB08E4</t>
  </si>
  <si>
    <t>DREAM-UA-311025-1D1135CB</t>
  </si>
  <si>
    <t>DREAM-UA-260925-1436A9AD</t>
  </si>
  <si>
    <t>DREAM-UA-230925-DE2D3720</t>
  </si>
  <si>
    <t>DREAM-UA-021125-965B3F2D</t>
  </si>
  <si>
    <t>DREAM-UA-121125-AC6D4FA0</t>
  </si>
  <si>
    <t>DREAM-UA-051125-3F83E74F</t>
  </si>
  <si>
    <t>DREAM-UA-041125-991C0837</t>
  </si>
  <si>
    <t>DREAM-UA-300925-10453D88</t>
  </si>
  <si>
    <t>DREAM-UA-131025-93A45B99</t>
  </si>
  <si>
    <t>DREAM-UA-131025-8660DF88</t>
  </si>
  <si>
    <t>DREAM-UA-071125-F09D6513</t>
  </si>
  <si>
    <t>DREAM-UA-201025-2CA09081</t>
  </si>
  <si>
    <t>DREAM-UA-061125-80386633</t>
  </si>
  <si>
    <t>DREAM-UA-131025-ABE50A2E</t>
  </si>
  <si>
    <t>DREAM-UA-151025-D17A262E</t>
  </si>
  <si>
    <t>DREAM-UA-250925-8F9753FF</t>
  </si>
  <si>
    <t>DREAM-UA-300925-E0B06B61</t>
  </si>
  <si>
    <t>DREAM-UA-300925-C038E53C</t>
  </si>
  <si>
    <t>DREAM-UA-131025-DAE83A57</t>
  </si>
  <si>
    <t>DREAM-UA-011025-D3FBE49A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</si>
</sst>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3" x14ac:knownFonts="1">
    <font>
      <sz val="11"/>
      <name val="Calibri"/>
      <scheme val="minor"/>
    </font>
    <font>
      <sz val="13"/>
      <name val="Times New Roman"/>
      <family val="1"/>
      <charset val="204"/>
    </font>
    <font>
      <sz val="11"/>
      <color theme="1"/>
      <name val="Calibri"/>
      <family val="2"/>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3"/>
      <color rgb="FF000000"/>
      <name val="Times New Roman"/>
      <family val="1"/>
      <charset val="204"/>
    </font>
    <font>
      <b/>
      <sz val="16"/>
      <name val="Times New Roman"/>
      <family val="1"/>
      <charset val="204"/>
    </font>
    <font>
      <b/>
      <sz val="14"/>
      <name val="Calibri"/>
      <family val="2"/>
      <charset val="204"/>
      <scheme val="minor"/>
    </font>
    <font>
      <sz val="16"/>
      <color rgb="FFFF0000"/>
      <name val="Calibri"/>
      <family val="2"/>
      <charset val="204"/>
      <scheme val="minor"/>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03">
    <xf numFmtId="0" fontId="0" fillId="0" borderId="0" xfId="0"/>
    <xf numFmtId="0" fontId="0" fillId="2" borderId="0" xfId="0" applyFill="1"/>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top" wrapText="1"/>
    </xf>
    <xf numFmtId="164" fontId="5" fillId="2" borderId="1" xfId="0" applyNumberFormat="1" applyFont="1" applyFill="1" applyBorder="1" applyAlignment="1">
      <alignment vertical="center" wrapText="1"/>
    </xf>
    <xf numFmtId="164" fontId="4"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4" fillId="2" borderId="1" xfId="0" applyNumberFormat="1" applyFont="1" applyFill="1" applyBorder="1" applyAlignment="1">
      <alignment horizontal="right" vertical="center" wrapText="1"/>
    </xf>
    <xf numFmtId="164" fontId="6" fillId="2" borderId="1" xfId="1" applyNumberFormat="1" applyFont="1" applyFill="1" applyBorder="1" applyAlignment="1">
      <alignment vertical="center" wrapText="1"/>
    </xf>
    <xf numFmtId="164" fontId="6" fillId="0" borderId="1" xfId="1" applyNumberFormat="1" applyFont="1" applyBorder="1" applyAlignment="1">
      <alignment horizontal="center" vertical="center" wrapText="1"/>
    </xf>
    <xf numFmtId="164" fontId="4" fillId="2" borderId="1" xfId="1" applyNumberFormat="1" applyFont="1" applyFill="1" applyBorder="1" applyAlignment="1">
      <alignment vertical="center" wrapText="1"/>
    </xf>
    <xf numFmtId="164" fontId="5" fillId="0" borderId="1" xfId="0" applyNumberFormat="1" applyFont="1" applyBorder="1" applyAlignment="1">
      <alignment horizontal="left" vertical="top"/>
    </xf>
    <xf numFmtId="164" fontId="5" fillId="0" borderId="1" xfId="0" applyNumberFormat="1" applyFont="1" applyBorder="1" applyAlignment="1">
      <alignment horizontal="center"/>
    </xf>
    <xf numFmtId="164" fontId="3" fillId="0" borderId="1" xfId="0" applyNumberFormat="1" applyFont="1" applyBorder="1" applyAlignment="1">
      <alignment horizontal="left" vertical="top"/>
    </xf>
    <xf numFmtId="164" fontId="3" fillId="0" borderId="1" xfId="0" applyNumberFormat="1" applyFon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164" fontId="6" fillId="2" borderId="1" xfId="0" applyNumberFormat="1"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vertical="center" wrapText="1"/>
    </xf>
    <xf numFmtId="164" fontId="6" fillId="2" borderId="1" xfId="0" applyNumberFormat="1" applyFont="1" applyFill="1" applyBorder="1" applyAlignment="1">
      <alignment horizontal="right" vertical="center" wrapText="1"/>
    </xf>
    <xf numFmtId="164" fontId="5" fillId="0" borderId="1" xfId="0" applyNumberFormat="1" applyFont="1" applyBorder="1" applyAlignment="1">
      <alignment vertical="top"/>
    </xf>
    <xf numFmtId="164" fontId="0" fillId="0" borderId="0" xfId="0" applyNumberFormat="1"/>
    <xf numFmtId="164" fontId="5" fillId="0" borderId="0" xfId="0" applyNumberFormat="1" applyFont="1"/>
    <xf numFmtId="164" fontId="1" fillId="0" borderId="0" xfId="0" applyNumberFormat="1" applyFont="1" applyAlignment="1">
      <alignment horizontal="left" vertical="center"/>
    </xf>
    <xf numFmtId="164" fontId="5" fillId="0" borderId="1" xfId="0" applyNumberFormat="1" applyFont="1" applyBorder="1" applyAlignment="1">
      <alignment horizontal="left" vertical="center" wrapText="1"/>
    </xf>
    <xf numFmtId="164" fontId="5" fillId="0" borderId="1" xfId="0" applyNumberFormat="1" applyFont="1" applyBorder="1" applyAlignment="1">
      <alignment wrapText="1"/>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4"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10" fillId="0" borderId="0" xfId="0" applyNumberFormat="1" applyFont="1" applyAlignment="1">
      <alignment horizontal="center" vertical="center"/>
    </xf>
    <xf numFmtId="0" fontId="0" fillId="0" borderId="1" xfId="0" applyBorder="1"/>
    <xf numFmtId="2" fontId="3" fillId="0" borderId="1" xfId="0" applyNumberFormat="1" applyFont="1" applyBorder="1"/>
    <xf numFmtId="4" fontId="11" fillId="0" borderId="0" xfId="0" applyNumberFormat="1" applyFont="1" applyAlignment="1">
      <alignment horizontal="center" vertical="center" wrapText="1"/>
    </xf>
    <xf numFmtId="165" fontId="4"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165" fontId="4"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6" fillId="0" borderId="1" xfId="0" applyNumberFormat="1" applyFont="1" applyBorder="1" applyAlignment="1">
      <alignment vertical="center" wrapText="1"/>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5"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wrapText="1"/>
    </xf>
    <xf numFmtId="165" fontId="6"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xf>
    <xf numFmtId="165" fontId="6" fillId="2" borderId="1" xfId="0" applyNumberFormat="1" applyFont="1" applyFill="1" applyBorder="1" applyAlignment="1">
      <alignment vertical="center" wrapText="1"/>
    </xf>
    <xf numFmtId="164" fontId="5" fillId="0" borderId="1" xfId="0" applyNumberFormat="1" applyFont="1" applyBorder="1" applyAlignment="1">
      <alignment horizontal="left" vertical="center"/>
    </xf>
    <xf numFmtId="164" fontId="3" fillId="0" borderId="1" xfId="0" applyNumberFormat="1" applyFont="1" applyBorder="1" applyAlignment="1">
      <alignment horizontal="left" vertical="center"/>
    </xf>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5" fillId="0" borderId="1" xfId="0" applyNumberFormat="1" applyFont="1" applyBorder="1"/>
    <xf numFmtId="164" fontId="6" fillId="2" borderId="2" xfId="1" applyNumberFormat="1"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 fontId="4" fillId="0" borderId="2"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6" fillId="0" borderId="2" xfId="1" applyNumberFormat="1" applyFont="1" applyBorder="1" applyAlignment="1">
      <alignment horizontal="center" vertical="center" wrapText="1"/>
    </xf>
    <xf numFmtId="164" fontId="4" fillId="2" borderId="2" xfId="1" applyNumberFormat="1" applyFont="1" applyFill="1" applyBorder="1" applyAlignment="1">
      <alignment vertical="center" wrapText="1"/>
    </xf>
    <xf numFmtId="164" fontId="4" fillId="0" borderId="2" xfId="0" applyNumberFormat="1" applyFont="1" applyBorder="1" applyAlignment="1">
      <alignment horizontal="center" vertical="center" wrapText="1"/>
    </xf>
    <xf numFmtId="164" fontId="3" fillId="0" borderId="1" xfId="0" applyNumberFormat="1" applyFont="1" applyBorder="1" applyAlignment="1">
      <alignment horizontal="center"/>
    </xf>
    <xf numFmtId="164" fontId="9" fillId="0" borderId="0" xfId="0" applyNumberFormat="1" applyFont="1" applyAlignment="1">
      <alignment horizontal="center" vertical="center"/>
    </xf>
    <xf numFmtId="164" fontId="5" fillId="0" borderId="0" xfId="0" applyNumberFormat="1" applyFont="1" applyAlignment="1">
      <alignment horizontal="center"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vertical="center" wrapText="1"/>
    </xf>
    <xf numFmtId="164" fontId="6" fillId="0" borderId="1" xfId="0" applyNumberFormat="1" applyFont="1" applyBorder="1"/>
    <xf numFmtId="164" fontId="4" fillId="0" borderId="1" xfId="0" applyNumberFormat="1" applyFont="1" applyBorder="1" applyAlignment="1">
      <alignment horizontal="right" vertical="center" wrapText="1"/>
    </xf>
    <xf numFmtId="2" fontId="3" fillId="0" borderId="5" xfId="0" applyNumberFormat="1" applyFont="1" applyBorder="1" applyAlignment="1">
      <alignment horizontal="left" vertical="center"/>
    </xf>
    <xf numFmtId="2" fontId="3" fillId="0" borderId="6" xfId="0" applyNumberFormat="1" applyFont="1" applyBorder="1" applyAlignment="1">
      <alignment horizontal="left" vertical="center"/>
    </xf>
    <xf numFmtId="2" fontId="3" fillId="0" borderId="7" xfId="0" applyNumberFormat="1" applyFont="1" applyBorder="1" applyAlignment="1">
      <alignment horizontal="left" vertical="center"/>
    </xf>
    <xf numFmtId="164" fontId="3" fillId="0" borderId="1" xfId="0" applyNumberFormat="1" applyFont="1" applyBorder="1" applyAlignment="1">
      <alignment horizontal="left" vertical="center"/>
    </xf>
    <xf numFmtId="164" fontId="5" fillId="0" borderId="1" xfId="0" applyNumberFormat="1" applyFont="1" applyBorder="1" applyAlignment="1">
      <alignment horizontal="left" vertical="top"/>
    </xf>
    <xf numFmtId="1" fontId="4" fillId="2" borderId="1" xfId="0" applyNumberFormat="1" applyFont="1" applyFill="1" applyBorder="1" applyAlignment="1">
      <alignment vertical="center" wrapText="1"/>
    </xf>
    <xf numFmtId="164" fontId="4" fillId="2" borderId="8" xfId="0" applyNumberFormat="1" applyFont="1" applyFill="1" applyBorder="1" applyAlignment="1">
      <alignment horizontal="left" vertical="center" wrapText="1"/>
    </xf>
    <xf numFmtId="0" fontId="0" fillId="2" borderId="9" xfId="0" applyFill="1" applyBorder="1" applyAlignment="1">
      <alignment horizontal="left"/>
    </xf>
    <xf numFmtId="0" fontId="0" fillId="2" borderId="10" xfId="0" applyFill="1" applyBorder="1" applyAlignment="1">
      <alignment horizontal="left"/>
    </xf>
    <xf numFmtId="16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wrapText="1"/>
    </xf>
    <xf numFmtId="164" fontId="4" fillId="2" borderId="1" xfId="0" applyNumberFormat="1" applyFont="1" applyFill="1" applyBorder="1" applyAlignment="1">
      <alignment horizontal="center" vertical="center" wrapText="1"/>
    </xf>
    <xf numFmtId="164" fontId="5" fillId="2" borderId="1" xfId="0" applyNumberFormat="1" applyFont="1" applyFill="1" applyBorder="1"/>
    <xf numFmtId="164" fontId="12" fillId="2" borderId="1"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64" fontId="6" fillId="2" borderId="1" xfId="1" applyNumberFormat="1" applyFont="1" applyFill="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2"/>
  <sheetViews>
    <sheetView tabSelected="1" view="pageBreakPreview" zoomScale="84" zoomScaleNormal="100" zoomScaleSheetLayoutView="84" workbookViewId="0">
      <selection activeCell="A163" sqref="A163:K163"/>
    </sheetView>
  </sheetViews>
  <sheetFormatPr defaultColWidth="11.28515625" defaultRowHeight="15" customHeight="1" x14ac:dyDescent="0.25"/>
  <cols>
    <col min="1" max="1" width="6.140625" customWidth="1"/>
    <col min="2" max="2" width="15.85546875" customWidth="1"/>
    <col min="3" max="3" width="49.140625" customWidth="1"/>
    <col min="4" max="4" width="16" customWidth="1"/>
    <col min="5" max="5" width="13.5703125" customWidth="1"/>
    <col min="6" max="6" width="15.42578125" customWidth="1"/>
    <col min="7" max="7" width="15.140625" customWidth="1"/>
    <col min="8" max="8" width="16.28515625" customWidth="1"/>
    <col min="9" max="9" width="17.140625" customWidth="1"/>
    <col min="10" max="10" width="16.7109375" customWidth="1"/>
    <col min="11" max="11" width="27.28515625" customWidth="1"/>
    <col min="12" max="12" width="24.7109375" customWidth="1"/>
  </cols>
  <sheetData>
    <row r="1" spans="1:11" ht="21" customHeight="1" x14ac:dyDescent="0.3">
      <c r="A1" s="33"/>
      <c r="B1" s="33"/>
      <c r="C1" s="79" t="s">
        <v>156</v>
      </c>
      <c r="D1" s="79"/>
      <c r="E1" s="79"/>
      <c r="F1" s="79"/>
      <c r="G1" s="79"/>
      <c r="H1" s="79"/>
      <c r="I1" s="79"/>
      <c r="J1" s="33"/>
      <c r="K1" s="33"/>
    </row>
    <row r="2" spans="1:11" ht="23.25" customHeight="1" x14ac:dyDescent="0.25">
      <c r="A2" s="80" t="s">
        <v>228</v>
      </c>
      <c r="B2" s="80"/>
      <c r="C2" s="80"/>
      <c r="D2" s="80"/>
      <c r="E2" s="80"/>
      <c r="F2" s="80"/>
      <c r="G2" s="80"/>
      <c r="H2" s="80"/>
      <c r="I2" s="80"/>
      <c r="J2" s="80"/>
      <c r="K2" s="80"/>
    </row>
    <row r="3" spans="1:11" ht="23.25" customHeight="1" x14ac:dyDescent="0.25">
      <c r="A3" s="80"/>
      <c r="B3" s="80"/>
      <c r="C3" s="80"/>
      <c r="D3" s="80"/>
      <c r="E3" s="80"/>
      <c r="F3" s="80"/>
      <c r="G3" s="80"/>
      <c r="H3" s="80"/>
      <c r="I3" s="80"/>
      <c r="J3" s="80"/>
      <c r="K3" s="80"/>
    </row>
    <row r="4" spans="1:11" ht="16.5" customHeight="1" x14ac:dyDescent="0.25">
      <c r="A4" s="34"/>
      <c r="B4" s="32"/>
      <c r="C4" s="32"/>
      <c r="D4" s="32"/>
      <c r="E4" s="32"/>
      <c r="F4" s="32"/>
      <c r="G4" s="32"/>
      <c r="H4" s="32"/>
      <c r="I4" s="32"/>
      <c r="J4" s="32"/>
      <c r="K4" s="44" t="s">
        <v>70</v>
      </c>
    </row>
    <row r="5" spans="1:11" ht="75" customHeight="1" x14ac:dyDescent="0.25">
      <c r="A5" s="67" t="s">
        <v>149</v>
      </c>
      <c r="B5" s="67" t="s">
        <v>158</v>
      </c>
      <c r="C5" s="67" t="s">
        <v>159</v>
      </c>
      <c r="D5" s="67" t="s">
        <v>160</v>
      </c>
      <c r="E5" s="67" t="s">
        <v>150</v>
      </c>
      <c r="F5" s="81" t="s">
        <v>151</v>
      </c>
      <c r="G5" s="81"/>
      <c r="H5" s="81"/>
      <c r="I5" s="81"/>
      <c r="J5" s="67" t="s">
        <v>6</v>
      </c>
      <c r="K5" s="67" t="s">
        <v>7</v>
      </c>
    </row>
    <row r="6" spans="1:11" ht="132.75" customHeight="1" x14ac:dyDescent="0.25">
      <c r="A6" s="67"/>
      <c r="B6" s="67"/>
      <c r="C6" s="67"/>
      <c r="D6" s="67"/>
      <c r="E6" s="67"/>
      <c r="F6" s="2" t="s">
        <v>152</v>
      </c>
      <c r="G6" s="2" t="s">
        <v>153</v>
      </c>
      <c r="H6" s="2" t="s">
        <v>154</v>
      </c>
      <c r="I6" s="2" t="s">
        <v>155</v>
      </c>
      <c r="J6" s="67"/>
      <c r="K6" s="67"/>
    </row>
    <row r="7" spans="1:11" ht="24.75" customHeight="1" x14ac:dyDescent="0.25">
      <c r="A7" s="66" t="s">
        <v>4</v>
      </c>
      <c r="B7" s="66"/>
      <c r="C7" s="66"/>
      <c r="D7" s="66"/>
      <c r="E7" s="66"/>
      <c r="F7" s="66"/>
      <c r="G7" s="66"/>
      <c r="H7" s="66"/>
      <c r="I7" s="66"/>
      <c r="J7" s="66"/>
      <c r="K7" s="66"/>
    </row>
    <row r="8" spans="1:11" ht="18.75" x14ac:dyDescent="0.3">
      <c r="A8" s="67" t="s">
        <v>0</v>
      </c>
      <c r="B8" s="68"/>
      <c r="C8" s="68"/>
      <c r="D8" s="68"/>
      <c r="E8" s="68"/>
      <c r="F8" s="68"/>
      <c r="G8" s="68"/>
      <c r="H8" s="68"/>
      <c r="I8" s="68"/>
      <c r="J8" s="68"/>
      <c r="K8" s="68"/>
    </row>
    <row r="9" spans="1:11" ht="93.75" x14ac:dyDescent="0.25">
      <c r="A9" s="92">
        <v>1</v>
      </c>
      <c r="B9" s="7" t="s">
        <v>205</v>
      </c>
      <c r="C9" s="24" t="s">
        <v>206</v>
      </c>
      <c r="D9" s="7" t="s">
        <v>4</v>
      </c>
      <c r="E9" s="15"/>
      <c r="F9" s="50">
        <v>1000</v>
      </c>
      <c r="G9" s="50">
        <v>0</v>
      </c>
      <c r="H9" s="50">
        <v>0</v>
      </c>
      <c r="I9" s="50">
        <f>F9+G9+H9</f>
        <v>1000</v>
      </c>
      <c r="J9" s="7" t="s">
        <v>161</v>
      </c>
      <c r="K9" s="7" t="s">
        <v>193</v>
      </c>
    </row>
    <row r="10" spans="1:11" ht="187.5" x14ac:dyDescent="0.25">
      <c r="A10" s="92">
        <v>2</v>
      </c>
      <c r="B10" s="7" t="s">
        <v>207</v>
      </c>
      <c r="C10" s="24" t="s">
        <v>208</v>
      </c>
      <c r="D10" s="7" t="s">
        <v>4</v>
      </c>
      <c r="E10" s="15"/>
      <c r="F10" s="50">
        <v>2052.6999999999998</v>
      </c>
      <c r="G10" s="50">
        <v>0</v>
      </c>
      <c r="H10" s="50">
        <v>0</v>
      </c>
      <c r="I10" s="50">
        <f>F10+G10+H10</f>
        <v>2052.6999999999998</v>
      </c>
      <c r="J10" s="7" t="s">
        <v>161</v>
      </c>
      <c r="K10" s="7" t="s">
        <v>193</v>
      </c>
    </row>
    <row r="11" spans="1:11" ht="15" customHeight="1" x14ac:dyDescent="0.25">
      <c r="A11" s="93" t="s">
        <v>224</v>
      </c>
      <c r="B11" s="94"/>
      <c r="C11" s="95"/>
      <c r="D11" s="15"/>
      <c r="E11" s="15"/>
      <c r="F11" s="7">
        <f>F9+F10</f>
        <v>3052.7</v>
      </c>
      <c r="G11" s="7">
        <v>0</v>
      </c>
      <c r="H11" s="7">
        <v>0</v>
      </c>
      <c r="I11" s="50">
        <f t="shared" ref="I11" si="0">F11+G11+H11</f>
        <v>3052.7</v>
      </c>
      <c r="J11" s="7"/>
      <c r="K11" s="15"/>
    </row>
    <row r="12" spans="1:11" ht="18.75" x14ac:dyDescent="0.3">
      <c r="A12" s="67" t="s">
        <v>2</v>
      </c>
      <c r="B12" s="68"/>
      <c r="C12" s="68"/>
      <c r="D12" s="68"/>
      <c r="E12" s="68"/>
      <c r="F12" s="68"/>
      <c r="G12" s="68"/>
      <c r="H12" s="68"/>
      <c r="I12" s="68"/>
      <c r="J12" s="68"/>
      <c r="K12" s="68"/>
    </row>
    <row r="13" spans="1:11" ht="131.25" customHeight="1" x14ac:dyDescent="0.25">
      <c r="A13" s="42">
        <v>1</v>
      </c>
      <c r="B13" s="2" t="s">
        <v>3</v>
      </c>
      <c r="C13" s="4" t="s">
        <v>165</v>
      </c>
      <c r="D13" s="2" t="s">
        <v>4</v>
      </c>
      <c r="E13" s="5"/>
      <c r="F13" s="48">
        <v>3500</v>
      </c>
      <c r="G13" s="48">
        <v>500</v>
      </c>
      <c r="H13" s="48">
        <v>0</v>
      </c>
      <c r="I13" s="48">
        <f>F13+G13+H13</f>
        <v>4000</v>
      </c>
      <c r="J13" s="2" t="s">
        <v>161</v>
      </c>
      <c r="K13" s="2" t="s">
        <v>166</v>
      </c>
    </row>
    <row r="14" spans="1:11" ht="70.5" customHeight="1" x14ac:dyDescent="0.25">
      <c r="A14" s="42">
        <v>2</v>
      </c>
      <c r="B14" s="2" t="s">
        <v>5</v>
      </c>
      <c r="C14" s="4" t="s">
        <v>164</v>
      </c>
      <c r="D14" s="2" t="s">
        <v>4</v>
      </c>
      <c r="E14" s="5"/>
      <c r="F14" s="48">
        <v>1500</v>
      </c>
      <c r="G14" s="48">
        <v>6500</v>
      </c>
      <c r="H14" s="48">
        <v>5000</v>
      </c>
      <c r="I14" s="48">
        <f t="shared" ref="I14" si="1">F14+G14+H14</f>
        <v>13000</v>
      </c>
      <c r="J14" s="2" t="s">
        <v>161</v>
      </c>
      <c r="K14" s="2" t="s">
        <v>166</v>
      </c>
    </row>
    <row r="15" spans="1:11" ht="47.25" customHeight="1" x14ac:dyDescent="0.3">
      <c r="A15" s="68" t="s">
        <v>168</v>
      </c>
      <c r="B15" s="68"/>
      <c r="C15" s="68"/>
      <c r="D15" s="3"/>
      <c r="E15" s="3"/>
      <c r="F15" s="49">
        <f>SUM(F13:F14)</f>
        <v>5000</v>
      </c>
      <c r="G15" s="49">
        <f>SUM(G13:G14)</f>
        <v>7000</v>
      </c>
      <c r="H15" s="49">
        <f>SUM(H13:H14)</f>
        <v>5000</v>
      </c>
      <c r="I15" s="49">
        <f>SUM(I13:I14)</f>
        <v>17000</v>
      </c>
      <c r="J15" s="3"/>
      <c r="K15" s="3"/>
    </row>
    <row r="16" spans="1:11" ht="39" customHeight="1" x14ac:dyDescent="0.3">
      <c r="A16" s="68" t="s">
        <v>169</v>
      </c>
      <c r="B16" s="68"/>
      <c r="C16" s="68"/>
      <c r="D16" s="68"/>
      <c r="E16" s="3"/>
      <c r="F16" s="49">
        <f>F15+F11</f>
        <v>8052.7</v>
      </c>
      <c r="G16" s="49">
        <f>G15+G11</f>
        <v>7000</v>
      </c>
      <c r="H16" s="49">
        <f>H15+H11</f>
        <v>5000</v>
      </c>
      <c r="I16" s="49">
        <f>I15+I11</f>
        <v>20052.7</v>
      </c>
      <c r="J16" s="3"/>
      <c r="K16" s="3"/>
    </row>
    <row r="17" spans="1:11" ht="24.75" customHeight="1" x14ac:dyDescent="0.3">
      <c r="A17" s="78" t="s">
        <v>8</v>
      </c>
      <c r="B17" s="78"/>
      <c r="C17" s="78"/>
      <c r="D17" s="78"/>
      <c r="E17" s="78"/>
      <c r="F17" s="78"/>
      <c r="G17" s="78"/>
      <c r="H17" s="78"/>
      <c r="I17" s="78"/>
      <c r="J17" s="78"/>
      <c r="K17" s="78"/>
    </row>
    <row r="18" spans="1:11" ht="24.75" customHeight="1" x14ac:dyDescent="0.3">
      <c r="A18" s="67" t="s">
        <v>0</v>
      </c>
      <c r="B18" s="68"/>
      <c r="C18" s="68"/>
      <c r="D18" s="68"/>
      <c r="E18" s="68"/>
      <c r="F18" s="68"/>
      <c r="G18" s="68"/>
      <c r="H18" s="68"/>
      <c r="I18" s="68"/>
      <c r="J18" s="68"/>
      <c r="K18" s="68"/>
    </row>
    <row r="19" spans="1:11" ht="140.25" customHeight="1" x14ac:dyDescent="0.25">
      <c r="A19" s="37">
        <v>1</v>
      </c>
      <c r="B19" s="2" t="s">
        <v>59</v>
      </c>
      <c r="C19" s="4" t="s">
        <v>60</v>
      </c>
      <c r="D19" s="2" t="s">
        <v>8</v>
      </c>
      <c r="E19" s="5"/>
      <c r="F19" s="48">
        <v>25000</v>
      </c>
      <c r="G19" s="48">
        <v>2000</v>
      </c>
      <c r="H19" s="48">
        <v>2000</v>
      </c>
      <c r="I19" s="48">
        <f>F19+G19+H19</f>
        <v>29000</v>
      </c>
      <c r="J19" s="2" t="s">
        <v>161</v>
      </c>
      <c r="K19" s="43" t="s">
        <v>167</v>
      </c>
    </row>
    <row r="20" spans="1:11" ht="24" customHeight="1" x14ac:dyDescent="0.3">
      <c r="A20" s="67" t="s">
        <v>2</v>
      </c>
      <c r="B20" s="68"/>
      <c r="C20" s="68"/>
      <c r="D20" s="68"/>
      <c r="E20" s="68"/>
      <c r="F20" s="68"/>
      <c r="G20" s="68"/>
      <c r="H20" s="68"/>
      <c r="I20" s="68"/>
      <c r="J20" s="68"/>
      <c r="K20" s="68"/>
    </row>
    <row r="21" spans="1:11" ht="147" customHeight="1" x14ac:dyDescent="0.25">
      <c r="A21" s="37">
        <v>1</v>
      </c>
      <c r="B21" s="2" t="s">
        <v>9</v>
      </c>
      <c r="C21" s="4" t="s">
        <v>10</v>
      </c>
      <c r="D21" s="2" t="s">
        <v>8</v>
      </c>
      <c r="E21" s="6"/>
      <c r="F21" s="48">
        <v>0</v>
      </c>
      <c r="G21" s="48">
        <v>10000</v>
      </c>
      <c r="H21" s="48">
        <v>13000</v>
      </c>
      <c r="I21" s="48">
        <f>F21+G21+H21</f>
        <v>23000</v>
      </c>
      <c r="J21" s="2" t="s">
        <v>161</v>
      </c>
      <c r="K21" s="43" t="s">
        <v>167</v>
      </c>
    </row>
    <row r="22" spans="1:11" ht="146.25" customHeight="1" x14ac:dyDescent="0.25">
      <c r="A22" s="37">
        <v>2</v>
      </c>
      <c r="B22" s="2" t="s">
        <v>11</v>
      </c>
      <c r="C22" s="4" t="s">
        <v>12</v>
      </c>
      <c r="D22" s="2" t="s">
        <v>8</v>
      </c>
      <c r="E22" s="6"/>
      <c r="F22" s="48">
        <v>0</v>
      </c>
      <c r="G22" s="48">
        <v>10000</v>
      </c>
      <c r="H22" s="48">
        <v>13000</v>
      </c>
      <c r="I22" s="48">
        <f t="shared" ref="I22:I45" si="2">F22+G22+H22</f>
        <v>23000</v>
      </c>
      <c r="J22" s="2" t="s">
        <v>161</v>
      </c>
      <c r="K22" s="43" t="s">
        <v>167</v>
      </c>
    </row>
    <row r="23" spans="1:11" ht="138.75" customHeight="1" x14ac:dyDescent="0.25">
      <c r="A23" s="37">
        <v>3</v>
      </c>
      <c r="B23" s="2" t="s">
        <v>13</v>
      </c>
      <c r="C23" s="4" t="s">
        <v>14</v>
      </c>
      <c r="D23" s="2" t="s">
        <v>8</v>
      </c>
      <c r="E23" s="6"/>
      <c r="F23" s="48">
        <v>0</v>
      </c>
      <c r="G23" s="48">
        <v>2000</v>
      </c>
      <c r="H23" s="48">
        <v>2000</v>
      </c>
      <c r="I23" s="48">
        <f t="shared" si="2"/>
        <v>4000</v>
      </c>
      <c r="J23" s="2" t="s">
        <v>161</v>
      </c>
      <c r="K23" s="43" t="s">
        <v>167</v>
      </c>
    </row>
    <row r="24" spans="1:11" ht="150.75" customHeight="1" x14ac:dyDescent="0.25">
      <c r="A24" s="37">
        <v>4</v>
      </c>
      <c r="B24" s="2" t="s">
        <v>15</v>
      </c>
      <c r="C24" s="4" t="s">
        <v>16</v>
      </c>
      <c r="D24" s="2" t="s">
        <v>8</v>
      </c>
      <c r="E24" s="6"/>
      <c r="F24" s="48">
        <v>0</v>
      </c>
      <c r="G24" s="48">
        <v>2000</v>
      </c>
      <c r="H24" s="48">
        <v>2000</v>
      </c>
      <c r="I24" s="48">
        <f t="shared" si="2"/>
        <v>4000</v>
      </c>
      <c r="J24" s="2" t="s">
        <v>161</v>
      </c>
      <c r="K24" s="43" t="s">
        <v>167</v>
      </c>
    </row>
    <row r="25" spans="1:11" ht="161.25" customHeight="1" x14ac:dyDescent="0.25">
      <c r="A25" s="37">
        <v>5</v>
      </c>
      <c r="B25" s="2" t="s">
        <v>17</v>
      </c>
      <c r="C25" s="4" t="s">
        <v>18</v>
      </c>
      <c r="D25" s="2" t="s">
        <v>8</v>
      </c>
      <c r="E25" s="6"/>
      <c r="F25" s="48">
        <v>0</v>
      </c>
      <c r="G25" s="50">
        <v>2000</v>
      </c>
      <c r="H25" s="50">
        <v>2000</v>
      </c>
      <c r="I25" s="48">
        <f t="shared" si="2"/>
        <v>4000</v>
      </c>
      <c r="J25" s="2" t="s">
        <v>161</v>
      </c>
      <c r="K25" s="43" t="s">
        <v>167</v>
      </c>
    </row>
    <row r="26" spans="1:11" ht="148.5" customHeight="1" x14ac:dyDescent="0.25">
      <c r="A26" s="37">
        <v>6</v>
      </c>
      <c r="B26" s="2" t="s">
        <v>19</v>
      </c>
      <c r="C26" s="4" t="s">
        <v>20</v>
      </c>
      <c r="D26" s="2" t="s">
        <v>8</v>
      </c>
      <c r="E26" s="6"/>
      <c r="F26" s="48">
        <v>0</v>
      </c>
      <c r="G26" s="48">
        <v>3000</v>
      </c>
      <c r="H26" s="48">
        <v>3000</v>
      </c>
      <c r="I26" s="48">
        <f t="shared" si="2"/>
        <v>6000</v>
      </c>
      <c r="J26" s="2" t="s">
        <v>161</v>
      </c>
      <c r="K26" s="43" t="s">
        <v>167</v>
      </c>
    </row>
    <row r="27" spans="1:11" ht="149.25" customHeight="1" x14ac:dyDescent="0.25">
      <c r="A27" s="37">
        <v>7</v>
      </c>
      <c r="B27" s="2" t="s">
        <v>21</v>
      </c>
      <c r="C27" s="4" t="s">
        <v>22</v>
      </c>
      <c r="D27" s="2" t="s">
        <v>8</v>
      </c>
      <c r="E27" s="6"/>
      <c r="F27" s="48">
        <v>0</v>
      </c>
      <c r="G27" s="50">
        <v>2000</v>
      </c>
      <c r="H27" s="50">
        <v>2000</v>
      </c>
      <c r="I27" s="48">
        <f t="shared" si="2"/>
        <v>4000</v>
      </c>
      <c r="J27" s="2" t="s">
        <v>161</v>
      </c>
      <c r="K27" s="43" t="s">
        <v>167</v>
      </c>
    </row>
    <row r="28" spans="1:11" ht="162.75" customHeight="1" x14ac:dyDescent="0.25">
      <c r="A28" s="37">
        <v>8</v>
      </c>
      <c r="B28" s="2" t="s">
        <v>23</v>
      </c>
      <c r="C28" s="4" t="s">
        <v>24</v>
      </c>
      <c r="D28" s="2" t="s">
        <v>8</v>
      </c>
      <c r="E28" s="6"/>
      <c r="F28" s="48">
        <v>0</v>
      </c>
      <c r="G28" s="48">
        <v>3000</v>
      </c>
      <c r="H28" s="48">
        <v>3000</v>
      </c>
      <c r="I28" s="48">
        <f t="shared" si="2"/>
        <v>6000</v>
      </c>
      <c r="J28" s="2" t="s">
        <v>161</v>
      </c>
      <c r="K28" s="43" t="s">
        <v>167</v>
      </c>
    </row>
    <row r="29" spans="1:11" ht="145.5" customHeight="1" x14ac:dyDescent="0.25">
      <c r="A29" s="37">
        <v>9</v>
      </c>
      <c r="B29" s="2" t="s">
        <v>25</v>
      </c>
      <c r="C29" s="4" t="s">
        <v>26</v>
      </c>
      <c r="D29" s="2" t="s">
        <v>8</v>
      </c>
      <c r="E29" s="6"/>
      <c r="F29" s="48">
        <v>0</v>
      </c>
      <c r="G29" s="48">
        <v>2000</v>
      </c>
      <c r="H29" s="48">
        <v>2000</v>
      </c>
      <c r="I29" s="48">
        <f t="shared" si="2"/>
        <v>4000</v>
      </c>
      <c r="J29" s="2" t="s">
        <v>161</v>
      </c>
      <c r="K29" s="43" t="s">
        <v>167</v>
      </c>
    </row>
    <row r="30" spans="1:11" ht="149.25" customHeight="1" x14ac:dyDescent="0.25">
      <c r="A30" s="37">
        <v>10</v>
      </c>
      <c r="B30" s="2" t="s">
        <v>27</v>
      </c>
      <c r="C30" s="4" t="s">
        <v>28</v>
      </c>
      <c r="D30" s="2" t="s">
        <v>8</v>
      </c>
      <c r="E30" s="6"/>
      <c r="F30" s="48">
        <v>0</v>
      </c>
      <c r="G30" s="50">
        <v>2000</v>
      </c>
      <c r="H30" s="50">
        <v>2000</v>
      </c>
      <c r="I30" s="48">
        <f t="shared" si="2"/>
        <v>4000</v>
      </c>
      <c r="J30" s="2" t="s">
        <v>161</v>
      </c>
      <c r="K30" s="43" t="s">
        <v>167</v>
      </c>
    </row>
    <row r="31" spans="1:11" ht="156" customHeight="1" x14ac:dyDescent="0.25">
      <c r="A31" s="37">
        <v>11</v>
      </c>
      <c r="B31" s="2" t="s">
        <v>29</v>
      </c>
      <c r="C31" s="4" t="s">
        <v>30</v>
      </c>
      <c r="D31" s="2" t="s">
        <v>8</v>
      </c>
      <c r="E31" s="6"/>
      <c r="F31" s="48">
        <v>0</v>
      </c>
      <c r="G31" s="48">
        <v>2000</v>
      </c>
      <c r="H31" s="48">
        <v>2000</v>
      </c>
      <c r="I31" s="48">
        <f t="shared" si="2"/>
        <v>4000</v>
      </c>
      <c r="J31" s="2" t="s">
        <v>161</v>
      </c>
      <c r="K31" s="43" t="s">
        <v>167</v>
      </c>
    </row>
    <row r="32" spans="1:11" ht="145.5" customHeight="1" x14ac:dyDescent="0.25">
      <c r="A32" s="37">
        <v>12</v>
      </c>
      <c r="B32" s="2" t="s">
        <v>31</v>
      </c>
      <c r="C32" s="4" t="s">
        <v>32</v>
      </c>
      <c r="D32" s="2" t="s">
        <v>8</v>
      </c>
      <c r="E32" s="6"/>
      <c r="F32" s="48">
        <v>0</v>
      </c>
      <c r="G32" s="50">
        <v>2000</v>
      </c>
      <c r="H32" s="50">
        <v>2000</v>
      </c>
      <c r="I32" s="48">
        <f t="shared" si="2"/>
        <v>4000</v>
      </c>
      <c r="J32" s="2" t="s">
        <v>161</v>
      </c>
      <c r="K32" s="43" t="s">
        <v>167</v>
      </c>
    </row>
    <row r="33" spans="1:11" ht="147" customHeight="1" x14ac:dyDescent="0.25">
      <c r="A33" s="37">
        <v>13</v>
      </c>
      <c r="B33" s="2" t="s">
        <v>33</v>
      </c>
      <c r="C33" s="4" t="s">
        <v>34</v>
      </c>
      <c r="D33" s="2" t="s">
        <v>8</v>
      </c>
      <c r="E33" s="6"/>
      <c r="F33" s="48">
        <v>0</v>
      </c>
      <c r="G33" s="48">
        <v>2000</v>
      </c>
      <c r="H33" s="48">
        <v>2000</v>
      </c>
      <c r="I33" s="48">
        <f t="shared" si="2"/>
        <v>4000</v>
      </c>
      <c r="J33" s="2" t="s">
        <v>161</v>
      </c>
      <c r="K33" s="43" t="s">
        <v>167</v>
      </c>
    </row>
    <row r="34" spans="1:11" ht="148.5" customHeight="1" x14ac:dyDescent="0.25">
      <c r="A34" s="37">
        <v>14</v>
      </c>
      <c r="B34" s="2" t="s">
        <v>35</v>
      </c>
      <c r="C34" s="4" t="s">
        <v>36</v>
      </c>
      <c r="D34" s="2" t="s">
        <v>8</v>
      </c>
      <c r="E34" s="6"/>
      <c r="F34" s="48">
        <v>0</v>
      </c>
      <c r="G34" s="50">
        <v>2000</v>
      </c>
      <c r="H34" s="50">
        <v>2000</v>
      </c>
      <c r="I34" s="48">
        <f t="shared" si="2"/>
        <v>4000</v>
      </c>
      <c r="J34" s="2" t="s">
        <v>161</v>
      </c>
      <c r="K34" s="43" t="s">
        <v>167</v>
      </c>
    </row>
    <row r="35" spans="1:11" ht="142.5" customHeight="1" x14ac:dyDescent="0.25">
      <c r="A35" s="37">
        <v>15</v>
      </c>
      <c r="B35" s="2" t="s">
        <v>37</v>
      </c>
      <c r="C35" s="4" t="s">
        <v>38</v>
      </c>
      <c r="D35" s="2" t="s">
        <v>8</v>
      </c>
      <c r="E35" s="6"/>
      <c r="F35" s="48">
        <v>0</v>
      </c>
      <c r="G35" s="50">
        <v>2000</v>
      </c>
      <c r="H35" s="50">
        <v>2000</v>
      </c>
      <c r="I35" s="48">
        <f t="shared" si="2"/>
        <v>4000</v>
      </c>
      <c r="J35" s="2" t="s">
        <v>161</v>
      </c>
      <c r="K35" s="43" t="s">
        <v>167</v>
      </c>
    </row>
    <row r="36" spans="1:11" ht="144" customHeight="1" x14ac:dyDescent="0.25">
      <c r="A36" s="37">
        <v>16</v>
      </c>
      <c r="B36" s="2" t="s">
        <v>39</v>
      </c>
      <c r="C36" s="4" t="s">
        <v>40</v>
      </c>
      <c r="D36" s="2" t="s">
        <v>8</v>
      </c>
      <c r="E36" s="6"/>
      <c r="F36" s="48">
        <v>0</v>
      </c>
      <c r="G36" s="48">
        <v>10000</v>
      </c>
      <c r="H36" s="48">
        <v>13000</v>
      </c>
      <c r="I36" s="48">
        <f t="shared" si="2"/>
        <v>23000</v>
      </c>
      <c r="J36" s="2" t="s">
        <v>161</v>
      </c>
      <c r="K36" s="43" t="s">
        <v>167</v>
      </c>
    </row>
    <row r="37" spans="1:11" ht="144.75" customHeight="1" x14ac:dyDescent="0.25">
      <c r="A37" s="37">
        <v>17</v>
      </c>
      <c r="B37" s="2" t="s">
        <v>41</v>
      </c>
      <c r="C37" s="4" t="s">
        <v>42</v>
      </c>
      <c r="D37" s="2" t="s">
        <v>8</v>
      </c>
      <c r="E37" s="6"/>
      <c r="F37" s="48">
        <v>0</v>
      </c>
      <c r="G37" s="48">
        <v>2750</v>
      </c>
      <c r="H37" s="48">
        <v>3750</v>
      </c>
      <c r="I37" s="48">
        <f t="shared" si="2"/>
        <v>6500</v>
      </c>
      <c r="J37" s="2" t="s">
        <v>161</v>
      </c>
      <c r="K37" s="43" t="s">
        <v>167</v>
      </c>
    </row>
    <row r="38" spans="1:11" ht="147.75" customHeight="1" x14ac:dyDescent="0.25">
      <c r="A38" s="37">
        <v>18</v>
      </c>
      <c r="B38" s="2" t="s">
        <v>43</v>
      </c>
      <c r="C38" s="4" t="s">
        <v>44</v>
      </c>
      <c r="D38" s="2" t="s">
        <v>8</v>
      </c>
      <c r="E38" s="6"/>
      <c r="F38" s="48">
        <v>0</v>
      </c>
      <c r="G38" s="48">
        <v>2000</v>
      </c>
      <c r="H38" s="48">
        <v>2000</v>
      </c>
      <c r="I38" s="48">
        <f t="shared" si="2"/>
        <v>4000</v>
      </c>
      <c r="J38" s="2" t="s">
        <v>161</v>
      </c>
      <c r="K38" s="43" t="s">
        <v>167</v>
      </c>
    </row>
    <row r="39" spans="1:11" ht="141" customHeight="1" x14ac:dyDescent="0.25">
      <c r="A39" s="37">
        <v>19</v>
      </c>
      <c r="B39" s="2" t="s">
        <v>45</v>
      </c>
      <c r="C39" s="4" t="s">
        <v>46</v>
      </c>
      <c r="D39" s="2" t="s">
        <v>8</v>
      </c>
      <c r="E39" s="6"/>
      <c r="F39" s="48">
        <v>0</v>
      </c>
      <c r="G39" s="48">
        <v>2000</v>
      </c>
      <c r="H39" s="48">
        <v>2000</v>
      </c>
      <c r="I39" s="48">
        <f t="shared" si="2"/>
        <v>4000</v>
      </c>
      <c r="J39" s="2" t="s">
        <v>161</v>
      </c>
      <c r="K39" s="43" t="s">
        <v>167</v>
      </c>
    </row>
    <row r="40" spans="1:11" ht="146.25" customHeight="1" x14ac:dyDescent="0.25">
      <c r="A40" s="37">
        <v>20</v>
      </c>
      <c r="B40" s="2" t="s">
        <v>47</v>
      </c>
      <c r="C40" s="4" t="s">
        <v>48</v>
      </c>
      <c r="D40" s="2" t="s">
        <v>8</v>
      </c>
      <c r="E40" s="6"/>
      <c r="F40" s="48">
        <v>0</v>
      </c>
      <c r="G40" s="48">
        <v>3000</v>
      </c>
      <c r="H40" s="48">
        <v>3000</v>
      </c>
      <c r="I40" s="48">
        <f t="shared" si="2"/>
        <v>6000</v>
      </c>
      <c r="J40" s="2" t="s">
        <v>161</v>
      </c>
      <c r="K40" s="43" t="s">
        <v>167</v>
      </c>
    </row>
    <row r="41" spans="1:11" s="1" customFormat="1" ht="138.75" customHeight="1" x14ac:dyDescent="0.25">
      <c r="A41" s="38">
        <v>21</v>
      </c>
      <c r="B41" s="7" t="s">
        <v>49</v>
      </c>
      <c r="C41" s="24" t="s">
        <v>50</v>
      </c>
      <c r="D41" s="7" t="s">
        <v>8</v>
      </c>
      <c r="E41" s="9"/>
      <c r="F41" s="48">
        <v>0</v>
      </c>
      <c r="G41" s="50">
        <v>2000</v>
      </c>
      <c r="H41" s="50">
        <v>2000</v>
      </c>
      <c r="I41" s="50">
        <f t="shared" si="2"/>
        <v>4000</v>
      </c>
      <c r="J41" s="2" t="s">
        <v>161</v>
      </c>
      <c r="K41" s="43" t="s">
        <v>167</v>
      </c>
    </row>
    <row r="42" spans="1:11" s="1" customFormat="1" ht="147" customHeight="1" x14ac:dyDescent="0.25">
      <c r="A42" s="38">
        <v>22</v>
      </c>
      <c r="B42" s="7" t="s">
        <v>51</v>
      </c>
      <c r="C42" s="24" t="s">
        <v>52</v>
      </c>
      <c r="D42" s="7" t="s">
        <v>8</v>
      </c>
      <c r="E42" s="9"/>
      <c r="F42" s="48">
        <v>0</v>
      </c>
      <c r="G42" s="50">
        <v>250</v>
      </c>
      <c r="H42" s="50">
        <v>250</v>
      </c>
      <c r="I42" s="50">
        <f t="shared" si="2"/>
        <v>500</v>
      </c>
      <c r="J42" s="2" t="s">
        <v>161</v>
      </c>
      <c r="K42" s="43" t="s">
        <v>167</v>
      </c>
    </row>
    <row r="43" spans="1:11" ht="139.5" customHeight="1" x14ac:dyDescent="0.25">
      <c r="A43" s="37">
        <v>23</v>
      </c>
      <c r="B43" s="2" t="s">
        <v>53</v>
      </c>
      <c r="C43" s="4" t="s">
        <v>54</v>
      </c>
      <c r="D43" s="2" t="s">
        <v>8</v>
      </c>
      <c r="E43" s="6"/>
      <c r="F43" s="48">
        <v>0</v>
      </c>
      <c r="G43" s="48">
        <v>3000</v>
      </c>
      <c r="H43" s="48">
        <v>3000</v>
      </c>
      <c r="I43" s="48">
        <f t="shared" si="2"/>
        <v>6000</v>
      </c>
      <c r="J43" s="2" t="s">
        <v>161</v>
      </c>
      <c r="K43" s="43" t="s">
        <v>167</v>
      </c>
    </row>
    <row r="44" spans="1:11" ht="158.25" customHeight="1" x14ac:dyDescent="0.25">
      <c r="A44" s="37">
        <v>24</v>
      </c>
      <c r="B44" s="2" t="s">
        <v>55</v>
      </c>
      <c r="C44" s="4" t="s">
        <v>56</v>
      </c>
      <c r="D44" s="2" t="s">
        <v>8</v>
      </c>
      <c r="E44" s="6"/>
      <c r="F44" s="48">
        <v>0</v>
      </c>
      <c r="G44" s="50">
        <v>2000</v>
      </c>
      <c r="H44" s="50">
        <v>2000</v>
      </c>
      <c r="I44" s="48">
        <f t="shared" si="2"/>
        <v>4000</v>
      </c>
      <c r="J44" s="2" t="s">
        <v>161</v>
      </c>
      <c r="K44" s="43" t="s">
        <v>167</v>
      </c>
    </row>
    <row r="45" spans="1:11" ht="144.75" customHeight="1" x14ac:dyDescent="0.25">
      <c r="A45" s="37">
        <v>25</v>
      </c>
      <c r="B45" s="2" t="s">
        <v>57</v>
      </c>
      <c r="C45" s="4" t="s">
        <v>58</v>
      </c>
      <c r="D45" s="2" t="s">
        <v>8</v>
      </c>
      <c r="E45" s="6"/>
      <c r="F45" s="48">
        <v>0</v>
      </c>
      <c r="G45" s="48">
        <v>3000</v>
      </c>
      <c r="H45" s="48">
        <v>3000</v>
      </c>
      <c r="I45" s="48">
        <f t="shared" si="2"/>
        <v>6000</v>
      </c>
      <c r="J45" s="2" t="s">
        <v>161</v>
      </c>
      <c r="K45" s="43" t="s">
        <v>167</v>
      </c>
    </row>
    <row r="46" spans="1:11" ht="27.75" customHeight="1" x14ac:dyDescent="0.3">
      <c r="A46" s="68" t="s">
        <v>171</v>
      </c>
      <c r="B46" s="68"/>
      <c r="C46" s="68"/>
      <c r="D46" s="3"/>
      <c r="E46" s="3"/>
      <c r="F46" s="49">
        <f>SUM(F21:F45)</f>
        <v>0</v>
      </c>
      <c r="G46" s="49">
        <f>SUM(G21:G45)</f>
        <v>78000</v>
      </c>
      <c r="H46" s="49">
        <f>SUM(H21:H45)</f>
        <v>88000</v>
      </c>
      <c r="I46" s="49">
        <f>SUM(I21:I45)</f>
        <v>166000</v>
      </c>
      <c r="J46" s="3"/>
      <c r="K46" s="3"/>
    </row>
    <row r="47" spans="1:11" ht="24.75" customHeight="1" x14ac:dyDescent="0.3">
      <c r="A47" s="68" t="s">
        <v>172</v>
      </c>
      <c r="B47" s="68"/>
      <c r="C47" s="68"/>
      <c r="D47" s="68"/>
      <c r="E47" s="3"/>
      <c r="F47" s="49">
        <f>F19</f>
        <v>25000</v>
      </c>
      <c r="G47" s="49">
        <f>G46+G19</f>
        <v>80000</v>
      </c>
      <c r="H47" s="49">
        <f>H19+H46</f>
        <v>90000</v>
      </c>
      <c r="I47" s="49">
        <f>I19+I46</f>
        <v>195000</v>
      </c>
      <c r="J47" s="3"/>
      <c r="K47" s="3"/>
    </row>
    <row r="48" spans="1:11" ht="27" customHeight="1" x14ac:dyDescent="0.3">
      <c r="A48" s="78" t="s">
        <v>73</v>
      </c>
      <c r="B48" s="78"/>
      <c r="C48" s="78"/>
      <c r="D48" s="78"/>
      <c r="E48" s="78"/>
      <c r="F48" s="78"/>
      <c r="G48" s="78"/>
      <c r="H48" s="78"/>
      <c r="I48" s="78"/>
      <c r="J48" s="78"/>
      <c r="K48" s="78"/>
    </row>
    <row r="49" spans="1:11" ht="32.25" customHeight="1" x14ac:dyDescent="0.3">
      <c r="A49" s="67" t="s">
        <v>0</v>
      </c>
      <c r="B49" s="68"/>
      <c r="C49" s="68"/>
      <c r="D49" s="68"/>
      <c r="E49" s="68"/>
      <c r="F49" s="68"/>
      <c r="G49" s="68"/>
      <c r="H49" s="68"/>
      <c r="I49" s="68"/>
      <c r="J49" s="68"/>
      <c r="K49" s="68"/>
    </row>
    <row r="50" spans="1:11" ht="174.75" customHeight="1" x14ac:dyDescent="0.25">
      <c r="A50" s="37">
        <v>1</v>
      </c>
      <c r="B50" s="10" t="s">
        <v>89</v>
      </c>
      <c r="C50" s="4" t="s">
        <v>163</v>
      </c>
      <c r="D50" s="10" t="s">
        <v>61</v>
      </c>
      <c r="E50" s="5"/>
      <c r="F50" s="52">
        <f>10000+10000+8896.4185</f>
        <v>28896.4185</v>
      </c>
      <c r="G50" s="52">
        <v>20000</v>
      </c>
      <c r="H50" s="52">
        <v>20000</v>
      </c>
      <c r="I50" s="63">
        <f>F50+G50+H50</f>
        <v>68896.4185</v>
      </c>
      <c r="J50" s="11" t="s">
        <v>202</v>
      </c>
      <c r="K50" s="2" t="s">
        <v>167</v>
      </c>
    </row>
    <row r="51" spans="1:11" ht="37.5" customHeight="1" x14ac:dyDescent="0.3">
      <c r="A51" s="67" t="s">
        <v>2</v>
      </c>
      <c r="B51" s="68"/>
      <c r="C51" s="68"/>
      <c r="D51" s="68"/>
      <c r="E51" s="68"/>
      <c r="F51" s="68"/>
      <c r="G51" s="68"/>
      <c r="H51" s="68"/>
      <c r="I51" s="68"/>
      <c r="J51" s="68"/>
      <c r="K51" s="68"/>
    </row>
    <row r="52" spans="1:11" ht="85.5" customHeight="1" x14ac:dyDescent="0.3">
      <c r="A52" s="37">
        <v>1</v>
      </c>
      <c r="B52" s="23" t="s">
        <v>62</v>
      </c>
      <c r="C52" s="35" t="s">
        <v>63</v>
      </c>
      <c r="D52" s="23" t="s">
        <v>61</v>
      </c>
      <c r="E52" s="36"/>
      <c r="F52" s="51">
        <v>10000</v>
      </c>
      <c r="G52" s="51">
        <v>0</v>
      </c>
      <c r="H52" s="51">
        <v>0</v>
      </c>
      <c r="I52" s="51">
        <f t="shared" ref="I52:I55" si="3">F52+G52+H52</f>
        <v>10000</v>
      </c>
      <c r="J52" s="2" t="s">
        <v>161</v>
      </c>
      <c r="K52" s="23" t="s">
        <v>170</v>
      </c>
    </row>
    <row r="53" spans="1:11" ht="126.75" customHeight="1" x14ac:dyDescent="0.3">
      <c r="A53" s="37">
        <v>2</v>
      </c>
      <c r="B53" s="23" t="s">
        <v>64</v>
      </c>
      <c r="C53" s="35" t="s">
        <v>65</v>
      </c>
      <c r="D53" s="23" t="s">
        <v>61</v>
      </c>
      <c r="E53" s="36"/>
      <c r="F53" s="51">
        <v>0</v>
      </c>
      <c r="G53" s="51">
        <v>16000</v>
      </c>
      <c r="H53" s="51">
        <v>17000</v>
      </c>
      <c r="I53" s="51">
        <f t="shared" si="3"/>
        <v>33000</v>
      </c>
      <c r="J53" s="2" t="s">
        <v>161</v>
      </c>
      <c r="K53" s="23" t="s">
        <v>170</v>
      </c>
    </row>
    <row r="54" spans="1:11" ht="123" customHeight="1" x14ac:dyDescent="0.3">
      <c r="A54" s="37">
        <v>3</v>
      </c>
      <c r="B54" s="23" t="s">
        <v>66</v>
      </c>
      <c r="C54" s="35" t="s">
        <v>67</v>
      </c>
      <c r="D54" s="23" t="s">
        <v>61</v>
      </c>
      <c r="E54" s="36"/>
      <c r="F54" s="51">
        <v>0</v>
      </c>
      <c r="G54" s="51">
        <v>9000</v>
      </c>
      <c r="H54" s="51">
        <v>11000</v>
      </c>
      <c r="I54" s="51">
        <f t="shared" si="3"/>
        <v>20000</v>
      </c>
      <c r="J54" s="2" t="s">
        <v>161</v>
      </c>
      <c r="K54" s="23" t="s">
        <v>170</v>
      </c>
    </row>
    <row r="55" spans="1:11" ht="128.25" customHeight="1" x14ac:dyDescent="0.3">
      <c r="A55" s="37">
        <v>4</v>
      </c>
      <c r="B55" s="23" t="s">
        <v>68</v>
      </c>
      <c r="C55" s="35" t="s">
        <v>69</v>
      </c>
      <c r="D55" s="23" t="s">
        <v>61</v>
      </c>
      <c r="E55" s="36"/>
      <c r="F55" s="51">
        <v>0</v>
      </c>
      <c r="G55" s="51">
        <v>40000</v>
      </c>
      <c r="H55" s="51">
        <v>50000</v>
      </c>
      <c r="I55" s="51">
        <f t="shared" si="3"/>
        <v>90000</v>
      </c>
      <c r="J55" s="2" t="s">
        <v>161</v>
      </c>
      <c r="K55" s="23" t="s">
        <v>170</v>
      </c>
    </row>
    <row r="56" spans="1:11" ht="127.5" customHeight="1" x14ac:dyDescent="0.3">
      <c r="A56" s="37">
        <v>5</v>
      </c>
      <c r="B56" s="23" t="s">
        <v>71</v>
      </c>
      <c r="C56" s="35" t="s">
        <v>72</v>
      </c>
      <c r="D56" s="23" t="s">
        <v>61</v>
      </c>
      <c r="E56" s="36"/>
      <c r="F56" s="51">
        <v>0</v>
      </c>
      <c r="G56" s="51">
        <v>15000</v>
      </c>
      <c r="H56" s="51">
        <v>22000</v>
      </c>
      <c r="I56" s="51">
        <f>G56+H56</f>
        <v>37000</v>
      </c>
      <c r="J56" s="2" t="s">
        <v>161</v>
      </c>
      <c r="K56" s="23" t="s">
        <v>170</v>
      </c>
    </row>
    <row r="57" spans="1:11" ht="36.75" customHeight="1" x14ac:dyDescent="0.3">
      <c r="A57" s="82" t="s">
        <v>173</v>
      </c>
      <c r="B57" s="82"/>
      <c r="C57" s="82"/>
      <c r="D57" s="68"/>
      <c r="E57" s="3"/>
      <c r="F57" s="49">
        <f>SUM(F52:F56)</f>
        <v>10000</v>
      </c>
      <c r="G57" s="49">
        <f>SUM(G52:G56)</f>
        <v>80000</v>
      </c>
      <c r="H57" s="49">
        <f>SUM(H52:H56)</f>
        <v>100000</v>
      </c>
      <c r="I57" s="49">
        <f>SUM(I52:I56)</f>
        <v>190000</v>
      </c>
      <c r="J57" s="3"/>
      <c r="K57" s="3"/>
    </row>
    <row r="58" spans="1:11" ht="40.5" customHeight="1" x14ac:dyDescent="0.3">
      <c r="A58" s="68" t="s">
        <v>174</v>
      </c>
      <c r="B58" s="68"/>
      <c r="C58" s="68"/>
      <c r="D58" s="68"/>
      <c r="E58" s="3"/>
      <c r="F58" s="49">
        <f>F57+F50</f>
        <v>38896.4185</v>
      </c>
      <c r="G58" s="49">
        <f>G57+G50</f>
        <v>100000</v>
      </c>
      <c r="H58" s="49">
        <f>H57+H50</f>
        <v>120000</v>
      </c>
      <c r="I58" s="49">
        <f>I57+I50</f>
        <v>258896.4185</v>
      </c>
      <c r="J58" s="3"/>
      <c r="K58" s="3"/>
    </row>
    <row r="59" spans="1:11" ht="26.25" customHeight="1" x14ac:dyDescent="0.3">
      <c r="A59" s="83" t="s">
        <v>74</v>
      </c>
      <c r="B59" s="83"/>
      <c r="C59" s="83"/>
      <c r="D59" s="83"/>
      <c r="E59" s="83"/>
      <c r="F59" s="83"/>
      <c r="G59" s="83"/>
      <c r="H59" s="83"/>
      <c r="I59" s="83"/>
      <c r="J59" s="83"/>
      <c r="K59" s="83"/>
    </row>
    <row r="60" spans="1:11" ht="27.75" customHeight="1" x14ac:dyDescent="0.3">
      <c r="A60" s="84" t="s">
        <v>0</v>
      </c>
      <c r="B60" s="85"/>
      <c r="C60" s="85"/>
      <c r="D60" s="85"/>
      <c r="E60" s="85"/>
      <c r="F60" s="85"/>
      <c r="G60" s="85"/>
      <c r="H60" s="85"/>
      <c r="I60" s="85"/>
      <c r="J60" s="85"/>
      <c r="K60" s="85"/>
    </row>
    <row r="61" spans="1:11" ht="171.75" customHeight="1" x14ac:dyDescent="0.25">
      <c r="A61" s="39">
        <v>1</v>
      </c>
      <c r="B61" s="13" t="s">
        <v>229</v>
      </c>
      <c r="C61" s="13" t="s">
        <v>84</v>
      </c>
      <c r="D61" s="13" t="s">
        <v>76</v>
      </c>
      <c r="E61" s="14"/>
      <c r="F61" s="63">
        <f>25000+51100+13742.7</f>
        <v>89842.7</v>
      </c>
      <c r="G61" s="63">
        <v>55000</v>
      </c>
      <c r="H61" s="63">
        <v>55000</v>
      </c>
      <c r="I61" s="63">
        <f>F61+G61+H61</f>
        <v>199842.7</v>
      </c>
      <c r="J61" s="27" t="s">
        <v>202</v>
      </c>
      <c r="K61" s="2" t="s">
        <v>167</v>
      </c>
    </row>
    <row r="62" spans="1:11" ht="33" customHeight="1" x14ac:dyDescent="0.3">
      <c r="A62" s="84" t="s">
        <v>2</v>
      </c>
      <c r="B62" s="85"/>
      <c r="C62" s="85"/>
      <c r="D62" s="85"/>
      <c r="E62" s="85"/>
      <c r="F62" s="85"/>
      <c r="G62" s="85"/>
      <c r="H62" s="85"/>
      <c r="I62" s="85"/>
      <c r="J62" s="85"/>
      <c r="K62" s="85"/>
    </row>
    <row r="63" spans="1:11" ht="136.5" customHeight="1" x14ac:dyDescent="0.25">
      <c r="A63" s="39">
        <v>1</v>
      </c>
      <c r="B63" s="11" t="s">
        <v>230</v>
      </c>
      <c r="C63" s="13" t="s">
        <v>75</v>
      </c>
      <c r="D63" s="11" t="s">
        <v>76</v>
      </c>
      <c r="E63" s="11"/>
      <c r="F63" s="53">
        <v>0</v>
      </c>
      <c r="G63" s="53">
        <v>10251.9</v>
      </c>
      <c r="H63" s="53">
        <v>5000</v>
      </c>
      <c r="I63" s="53">
        <f>F63+G63+H63</f>
        <v>15251.9</v>
      </c>
      <c r="J63" s="11" t="s">
        <v>161</v>
      </c>
      <c r="K63" s="11" t="s">
        <v>175</v>
      </c>
    </row>
    <row r="64" spans="1:11" ht="156" customHeight="1" x14ac:dyDescent="0.3">
      <c r="A64" s="39">
        <v>2</v>
      </c>
      <c r="B64" s="11" t="s">
        <v>231</v>
      </c>
      <c r="C64" s="28" t="s">
        <v>77</v>
      </c>
      <c r="D64" s="11" t="s">
        <v>76</v>
      </c>
      <c r="E64" s="12"/>
      <c r="F64" s="54">
        <v>11000</v>
      </c>
      <c r="G64" s="54">
        <v>6000</v>
      </c>
      <c r="H64" s="54">
        <v>0</v>
      </c>
      <c r="I64" s="53">
        <f>F64+G64+H64</f>
        <v>17000</v>
      </c>
      <c r="J64" s="2" t="s">
        <v>161</v>
      </c>
      <c r="K64" s="11" t="s">
        <v>175</v>
      </c>
    </row>
    <row r="65" spans="1:11" ht="99" customHeight="1" x14ac:dyDescent="0.3">
      <c r="A65" s="39">
        <v>3</v>
      </c>
      <c r="B65" s="11" t="s">
        <v>232</v>
      </c>
      <c r="C65" s="28" t="s">
        <v>78</v>
      </c>
      <c r="D65" s="11" t="s">
        <v>76</v>
      </c>
      <c r="E65" s="12"/>
      <c r="F65" s="54">
        <v>0</v>
      </c>
      <c r="G65" s="54">
        <v>0</v>
      </c>
      <c r="H65" s="54">
        <v>2500</v>
      </c>
      <c r="I65" s="53">
        <f>H65</f>
        <v>2500</v>
      </c>
      <c r="J65" s="2" t="s">
        <v>161</v>
      </c>
      <c r="K65" s="11" t="s">
        <v>175</v>
      </c>
    </row>
    <row r="66" spans="1:11" ht="105" customHeight="1" x14ac:dyDescent="0.3">
      <c r="A66" s="39">
        <v>4</v>
      </c>
      <c r="B66" s="11" t="s">
        <v>233</v>
      </c>
      <c r="C66" s="28" t="s">
        <v>79</v>
      </c>
      <c r="D66" s="11" t="s">
        <v>76</v>
      </c>
      <c r="E66" s="12"/>
      <c r="F66" s="54">
        <v>0</v>
      </c>
      <c r="G66" s="54">
        <v>3098.1</v>
      </c>
      <c r="H66" s="54">
        <v>0</v>
      </c>
      <c r="I66" s="53">
        <f>H66+G66</f>
        <v>3098.1</v>
      </c>
      <c r="J66" s="11" t="s">
        <v>161</v>
      </c>
      <c r="K66" s="11" t="s">
        <v>175</v>
      </c>
    </row>
    <row r="67" spans="1:11" ht="111" customHeight="1" x14ac:dyDescent="0.3">
      <c r="A67" s="39">
        <v>5</v>
      </c>
      <c r="B67" s="11" t="s">
        <v>234</v>
      </c>
      <c r="C67" s="28" t="s">
        <v>80</v>
      </c>
      <c r="D67" s="11" t="s">
        <v>76</v>
      </c>
      <c r="E67" s="12"/>
      <c r="F67" s="54">
        <v>0</v>
      </c>
      <c r="G67" s="54">
        <v>0</v>
      </c>
      <c r="H67" s="54">
        <v>10000</v>
      </c>
      <c r="I67" s="53">
        <f>H67</f>
        <v>10000</v>
      </c>
      <c r="J67" s="11" t="s">
        <v>161</v>
      </c>
      <c r="K67" s="11" t="s">
        <v>175</v>
      </c>
    </row>
    <row r="68" spans="1:11" ht="115.5" customHeight="1" x14ac:dyDescent="0.25">
      <c r="A68" s="39">
        <v>6</v>
      </c>
      <c r="B68" s="11" t="s">
        <v>235</v>
      </c>
      <c r="C68" s="28" t="s">
        <v>81</v>
      </c>
      <c r="D68" s="11" t="s">
        <v>76</v>
      </c>
      <c r="E68" s="11"/>
      <c r="F68" s="53">
        <v>0</v>
      </c>
      <c r="G68" s="53">
        <v>2800</v>
      </c>
      <c r="H68" s="53">
        <v>0</v>
      </c>
      <c r="I68" s="53">
        <f>G68</f>
        <v>2800</v>
      </c>
      <c r="J68" s="11" t="s">
        <v>161</v>
      </c>
      <c r="K68" s="11" t="s">
        <v>175</v>
      </c>
    </row>
    <row r="69" spans="1:11" ht="96" customHeight="1" x14ac:dyDescent="0.3">
      <c r="A69" s="41">
        <v>7</v>
      </c>
      <c r="B69" s="11" t="s">
        <v>236</v>
      </c>
      <c r="C69" s="28" t="s">
        <v>82</v>
      </c>
      <c r="D69" s="11" t="s">
        <v>76</v>
      </c>
      <c r="E69" s="12"/>
      <c r="F69" s="54">
        <v>0</v>
      </c>
      <c r="G69" s="54">
        <v>0</v>
      </c>
      <c r="H69" s="54">
        <f>7850+875</f>
        <v>8725</v>
      </c>
      <c r="I69" s="53">
        <f>H69</f>
        <v>8725</v>
      </c>
      <c r="J69" s="11" t="s">
        <v>161</v>
      </c>
      <c r="K69" s="11" t="s">
        <v>175</v>
      </c>
    </row>
    <row r="70" spans="1:11" ht="113.25" customHeight="1" x14ac:dyDescent="0.25">
      <c r="A70" s="39">
        <v>8</v>
      </c>
      <c r="B70" s="11" t="s">
        <v>237</v>
      </c>
      <c r="C70" s="28" t="s">
        <v>83</v>
      </c>
      <c r="D70" s="11" t="s">
        <v>76</v>
      </c>
      <c r="E70" s="11"/>
      <c r="F70" s="53">
        <v>0</v>
      </c>
      <c r="G70" s="53">
        <v>7850</v>
      </c>
      <c r="H70" s="53">
        <f>4650-875</f>
        <v>3775</v>
      </c>
      <c r="I70" s="53">
        <f>G70+H70</f>
        <v>11625</v>
      </c>
      <c r="J70" s="2" t="s">
        <v>161</v>
      </c>
      <c r="K70" s="11" t="s">
        <v>175</v>
      </c>
    </row>
    <row r="71" spans="1:11" ht="24" customHeight="1" x14ac:dyDescent="0.3">
      <c r="A71" s="85" t="s">
        <v>176</v>
      </c>
      <c r="B71" s="85"/>
      <c r="C71" s="85"/>
      <c r="D71" s="12"/>
      <c r="E71" s="12"/>
      <c r="F71" s="54">
        <f>SUM(F63:F70)</f>
        <v>11000</v>
      </c>
      <c r="G71" s="54">
        <f>SUM(G63:G70)</f>
        <v>30000</v>
      </c>
      <c r="H71" s="54">
        <f>SUM(H63:H70)</f>
        <v>30000</v>
      </c>
      <c r="I71" s="54">
        <f>I69+I68+I67+I66+I65+I64+I63+I70</f>
        <v>71000</v>
      </c>
      <c r="J71" s="12"/>
      <c r="K71" s="13"/>
    </row>
    <row r="72" spans="1:11" ht="32.25" customHeight="1" x14ac:dyDescent="0.3">
      <c r="A72" s="85" t="s">
        <v>177</v>
      </c>
      <c r="B72" s="85"/>
      <c r="C72" s="85"/>
      <c r="D72" s="85"/>
      <c r="E72" s="12"/>
      <c r="F72" s="54">
        <f>F71+F61</f>
        <v>100842.7</v>
      </c>
      <c r="G72" s="54">
        <f>G71+G61</f>
        <v>85000</v>
      </c>
      <c r="H72" s="54">
        <f>H71+H61</f>
        <v>85000</v>
      </c>
      <c r="I72" s="54">
        <f>I71+I61</f>
        <v>270842.7</v>
      </c>
      <c r="J72" s="12"/>
      <c r="K72" s="12"/>
    </row>
    <row r="73" spans="1:11" ht="18" customHeight="1" x14ac:dyDescent="0.3">
      <c r="A73" s="78" t="s">
        <v>85</v>
      </c>
      <c r="B73" s="78"/>
      <c r="C73" s="78"/>
      <c r="D73" s="78"/>
      <c r="E73" s="78"/>
      <c r="F73" s="78"/>
      <c r="G73" s="78"/>
      <c r="H73" s="78"/>
      <c r="I73" s="78"/>
      <c r="J73" s="78"/>
      <c r="K73" s="78"/>
    </row>
    <row r="74" spans="1:11" ht="30.75" customHeight="1" x14ac:dyDescent="0.3">
      <c r="A74" s="67" t="s">
        <v>0</v>
      </c>
      <c r="B74" s="68"/>
      <c r="C74" s="68"/>
      <c r="D74" s="68"/>
      <c r="E74" s="68"/>
      <c r="F74" s="68"/>
      <c r="G74" s="68"/>
      <c r="H74" s="68"/>
      <c r="I74" s="68"/>
      <c r="J74" s="68"/>
      <c r="K74" s="68"/>
    </row>
    <row r="75" spans="1:11" ht="15.75" customHeight="1" x14ac:dyDescent="0.25">
      <c r="A75" s="86"/>
      <c r="B75" s="86"/>
      <c r="C75" s="86" t="s">
        <v>1</v>
      </c>
      <c r="D75" s="86"/>
      <c r="E75" s="86"/>
      <c r="F75" s="67"/>
      <c r="G75" s="67"/>
      <c r="H75" s="67"/>
      <c r="I75" s="67"/>
      <c r="J75" s="67"/>
      <c r="K75" s="86"/>
    </row>
    <row r="76" spans="1:11" ht="9.75" customHeight="1" x14ac:dyDescent="0.25">
      <c r="A76" s="68"/>
      <c r="B76" s="68"/>
      <c r="C76" s="68"/>
      <c r="D76" s="68"/>
      <c r="E76" s="68"/>
      <c r="F76" s="68"/>
      <c r="G76" s="68"/>
      <c r="H76" s="68"/>
      <c r="I76" s="68"/>
      <c r="J76" s="68"/>
      <c r="K76" s="68"/>
    </row>
    <row r="77" spans="1:11" ht="25.5" customHeight="1" x14ac:dyDescent="0.3">
      <c r="A77" s="67" t="s">
        <v>2</v>
      </c>
      <c r="B77" s="68"/>
      <c r="C77" s="68"/>
      <c r="D77" s="68"/>
      <c r="E77" s="68"/>
      <c r="F77" s="68"/>
      <c r="G77" s="68"/>
      <c r="H77" s="68"/>
      <c r="I77" s="68"/>
      <c r="J77" s="68"/>
      <c r="K77" s="68"/>
    </row>
    <row r="78" spans="1:11" ht="116.25" customHeight="1" x14ac:dyDescent="0.25">
      <c r="A78" s="37">
        <v>1</v>
      </c>
      <c r="B78" s="2" t="s">
        <v>238</v>
      </c>
      <c r="C78" s="4" t="s">
        <v>86</v>
      </c>
      <c r="D78" s="2" t="s">
        <v>85</v>
      </c>
      <c r="E78" s="5"/>
      <c r="F78" s="48">
        <v>5000</v>
      </c>
      <c r="G78" s="48">
        <v>16000</v>
      </c>
      <c r="H78" s="48">
        <v>16000</v>
      </c>
      <c r="I78" s="48">
        <f>F78+G78+H78</f>
        <v>37000</v>
      </c>
      <c r="J78" s="2" t="s">
        <v>161</v>
      </c>
      <c r="K78" s="2" t="s">
        <v>178</v>
      </c>
    </row>
    <row r="79" spans="1:11" ht="29.25" customHeight="1" x14ac:dyDescent="0.3">
      <c r="A79" s="85" t="s">
        <v>179</v>
      </c>
      <c r="B79" s="85"/>
      <c r="C79" s="85"/>
      <c r="D79" s="85"/>
      <c r="E79" s="3"/>
      <c r="F79" s="49">
        <f>F78</f>
        <v>5000</v>
      </c>
      <c r="G79" s="49">
        <f>G78</f>
        <v>16000</v>
      </c>
      <c r="H79" s="49">
        <f>H78</f>
        <v>16000</v>
      </c>
      <c r="I79" s="49">
        <f>I78</f>
        <v>37000</v>
      </c>
      <c r="J79" s="3"/>
      <c r="K79" s="3"/>
    </row>
    <row r="80" spans="1:11" ht="22.5" customHeight="1" x14ac:dyDescent="0.3">
      <c r="A80" s="78" t="s">
        <v>87</v>
      </c>
      <c r="B80" s="78"/>
      <c r="C80" s="78"/>
      <c r="D80" s="78"/>
      <c r="E80" s="78"/>
      <c r="F80" s="78"/>
      <c r="G80" s="78"/>
      <c r="H80" s="78"/>
      <c r="I80" s="78"/>
      <c r="J80" s="78"/>
      <c r="K80" s="78"/>
    </row>
    <row r="81" spans="1:11" ht="27.75" customHeight="1" x14ac:dyDescent="0.3">
      <c r="A81" s="67" t="s">
        <v>0</v>
      </c>
      <c r="B81" s="68"/>
      <c r="C81" s="68"/>
      <c r="D81" s="68"/>
      <c r="E81" s="68"/>
      <c r="F81" s="68"/>
      <c r="G81" s="68"/>
      <c r="H81" s="68"/>
      <c r="I81" s="68"/>
      <c r="J81" s="68"/>
      <c r="K81" s="68"/>
    </row>
    <row r="82" spans="1:11" ht="15.75" customHeight="1" x14ac:dyDescent="0.25">
      <c r="A82" s="86"/>
      <c r="B82" s="86"/>
      <c r="C82" s="86" t="s">
        <v>1</v>
      </c>
      <c r="D82" s="86"/>
      <c r="E82" s="86"/>
      <c r="F82" s="67"/>
      <c r="G82" s="67"/>
      <c r="H82" s="67"/>
      <c r="I82" s="67"/>
      <c r="J82" s="67"/>
      <c r="K82" s="86"/>
    </row>
    <row r="83" spans="1:11" ht="5.25" customHeight="1" x14ac:dyDescent="0.25">
      <c r="A83" s="68"/>
      <c r="B83" s="68"/>
      <c r="C83" s="68"/>
      <c r="D83" s="68"/>
      <c r="E83" s="68"/>
      <c r="F83" s="68"/>
      <c r="G83" s="68"/>
      <c r="H83" s="68"/>
      <c r="I83" s="68"/>
      <c r="J83" s="68"/>
      <c r="K83" s="68"/>
    </row>
    <row r="84" spans="1:11" ht="27" customHeight="1" x14ac:dyDescent="0.3">
      <c r="A84" s="67" t="s">
        <v>2</v>
      </c>
      <c r="B84" s="68"/>
      <c r="C84" s="68"/>
      <c r="D84" s="68"/>
      <c r="E84" s="68"/>
      <c r="F84" s="68"/>
      <c r="G84" s="68"/>
      <c r="H84" s="68"/>
      <c r="I84" s="68"/>
      <c r="J84" s="68"/>
      <c r="K84" s="68"/>
    </row>
    <row r="85" spans="1:11" ht="97.5" customHeight="1" x14ac:dyDescent="0.25">
      <c r="A85" s="37">
        <v>1</v>
      </c>
      <c r="B85" s="2" t="s">
        <v>239</v>
      </c>
      <c r="C85" s="4" t="s">
        <v>88</v>
      </c>
      <c r="D85" s="2" t="s">
        <v>87</v>
      </c>
      <c r="E85" s="5"/>
      <c r="F85" s="48">
        <v>1000</v>
      </c>
      <c r="G85" s="48">
        <v>2000</v>
      </c>
      <c r="H85" s="48">
        <v>2000</v>
      </c>
      <c r="I85" s="48">
        <f>F85+G85+H85</f>
        <v>5000</v>
      </c>
      <c r="J85" s="2" t="s">
        <v>161</v>
      </c>
      <c r="K85" s="2" t="s">
        <v>181</v>
      </c>
    </row>
    <row r="86" spans="1:11" ht="29.25" customHeight="1" x14ac:dyDescent="0.3">
      <c r="A86" s="85" t="s">
        <v>180</v>
      </c>
      <c r="B86" s="85"/>
      <c r="C86" s="85"/>
      <c r="D86" s="85"/>
      <c r="E86" s="3"/>
      <c r="F86" s="49">
        <f>F85</f>
        <v>1000</v>
      </c>
      <c r="G86" s="49">
        <f>G85</f>
        <v>2000</v>
      </c>
      <c r="H86" s="49">
        <f>H85</f>
        <v>2000</v>
      </c>
      <c r="I86" s="49">
        <f>I85</f>
        <v>5000</v>
      </c>
      <c r="J86" s="20"/>
      <c r="K86" s="20"/>
    </row>
    <row r="87" spans="1:11" ht="28.5" customHeight="1" x14ac:dyDescent="0.25">
      <c r="A87" s="66" t="s">
        <v>90</v>
      </c>
      <c r="B87" s="66"/>
      <c r="C87" s="66"/>
      <c r="D87" s="66"/>
      <c r="E87" s="66"/>
      <c r="F87" s="66"/>
      <c r="G87" s="66"/>
      <c r="H87" s="66"/>
      <c r="I87" s="66"/>
      <c r="J87" s="66"/>
      <c r="K87" s="66"/>
    </row>
    <row r="88" spans="1:11" ht="15.75" customHeight="1" x14ac:dyDescent="0.3">
      <c r="A88" s="67" t="s">
        <v>0</v>
      </c>
      <c r="B88" s="68"/>
      <c r="C88" s="68"/>
      <c r="D88" s="68"/>
      <c r="E88" s="68"/>
      <c r="F88" s="68"/>
      <c r="G88" s="68"/>
      <c r="H88" s="68"/>
      <c r="I88" s="68"/>
      <c r="J88" s="68"/>
      <c r="K88" s="68"/>
    </row>
    <row r="89" spans="1:11" ht="117.75" customHeight="1" x14ac:dyDescent="0.3">
      <c r="A89" s="38">
        <v>1</v>
      </c>
      <c r="B89" s="96" t="s">
        <v>222</v>
      </c>
      <c r="C89" s="97" t="s">
        <v>223</v>
      </c>
      <c r="D89" s="7" t="s">
        <v>90</v>
      </c>
      <c r="E89" s="97"/>
      <c r="F89" s="96">
        <v>3536</v>
      </c>
      <c r="G89" s="96">
        <v>0</v>
      </c>
      <c r="H89" s="96">
        <v>0</v>
      </c>
      <c r="I89" s="96">
        <f>F89+G89+H89</f>
        <v>3536</v>
      </c>
      <c r="J89" s="7" t="s">
        <v>161</v>
      </c>
      <c r="K89" s="97" t="s">
        <v>193</v>
      </c>
    </row>
    <row r="90" spans="1:11" ht="21" customHeight="1" x14ac:dyDescent="0.3">
      <c r="A90" s="98" t="s">
        <v>2</v>
      </c>
      <c r="B90" s="99"/>
      <c r="C90" s="99"/>
      <c r="D90" s="99"/>
      <c r="E90" s="99"/>
      <c r="F90" s="99"/>
      <c r="G90" s="99"/>
      <c r="H90" s="99"/>
      <c r="I90" s="99"/>
      <c r="J90" s="99"/>
      <c r="K90" s="99"/>
    </row>
    <row r="91" spans="1:11" ht="147" customHeight="1" x14ac:dyDescent="0.25">
      <c r="A91" s="38">
        <v>1</v>
      </c>
      <c r="B91" s="24" t="s">
        <v>221</v>
      </c>
      <c r="C91" s="24" t="s">
        <v>225</v>
      </c>
      <c r="D91" s="7" t="s">
        <v>90</v>
      </c>
      <c r="E91" s="15"/>
      <c r="F91" s="50">
        <v>13487.2</v>
      </c>
      <c r="G91" s="50">
        <v>0</v>
      </c>
      <c r="H91" s="50">
        <v>0</v>
      </c>
      <c r="I91" s="50">
        <f>F91+G91+H91</f>
        <v>13487.2</v>
      </c>
      <c r="J91" s="7" t="s">
        <v>161</v>
      </c>
      <c r="K91" s="7" t="s">
        <v>193</v>
      </c>
    </row>
    <row r="92" spans="1:11" ht="153" customHeight="1" x14ac:dyDescent="0.25">
      <c r="A92" s="38">
        <v>2</v>
      </c>
      <c r="B92" s="7" t="s">
        <v>240</v>
      </c>
      <c r="C92" s="24" t="s">
        <v>162</v>
      </c>
      <c r="D92" s="7" t="s">
        <v>90</v>
      </c>
      <c r="E92" s="15"/>
      <c r="F92" s="50">
        <f>5513.7-5513.7</f>
        <v>0</v>
      </c>
      <c r="G92" s="50">
        <v>10000</v>
      </c>
      <c r="H92" s="50">
        <v>17792.7</v>
      </c>
      <c r="I92" s="50">
        <f t="shared" ref="I92:I94" si="4">F92+G92+H92</f>
        <v>27792.7</v>
      </c>
      <c r="J92" s="7" t="s">
        <v>161</v>
      </c>
      <c r="K92" s="7" t="s">
        <v>167</v>
      </c>
    </row>
    <row r="93" spans="1:11" ht="144.75" customHeight="1" x14ac:dyDescent="0.25">
      <c r="A93" s="37">
        <v>3</v>
      </c>
      <c r="B93" s="2" t="s">
        <v>241</v>
      </c>
      <c r="C93" s="4" t="s">
        <v>91</v>
      </c>
      <c r="D93" s="2" t="s">
        <v>90</v>
      </c>
      <c r="E93" s="5"/>
      <c r="F93" s="48">
        <v>0</v>
      </c>
      <c r="G93" s="48">
        <v>5000</v>
      </c>
      <c r="H93" s="48">
        <v>2207.3000000000002</v>
      </c>
      <c r="I93" s="48">
        <f t="shared" si="4"/>
        <v>7207.3</v>
      </c>
      <c r="J93" s="2" t="s">
        <v>161</v>
      </c>
      <c r="K93" s="2" t="s">
        <v>167</v>
      </c>
    </row>
    <row r="94" spans="1:11" ht="161.25" customHeight="1" x14ac:dyDescent="0.25">
      <c r="A94" s="37">
        <v>4</v>
      </c>
      <c r="B94" s="2" t="s">
        <v>242</v>
      </c>
      <c r="C94" s="4" t="s">
        <v>92</v>
      </c>
      <c r="D94" s="2" t="s">
        <v>90</v>
      </c>
      <c r="E94" s="5"/>
      <c r="F94" s="48">
        <v>0</v>
      </c>
      <c r="G94" s="48">
        <v>10000</v>
      </c>
      <c r="H94" s="48">
        <v>10000</v>
      </c>
      <c r="I94" s="48">
        <f t="shared" si="4"/>
        <v>20000</v>
      </c>
      <c r="J94" s="2" t="s">
        <v>161</v>
      </c>
      <c r="K94" s="2" t="s">
        <v>167</v>
      </c>
    </row>
    <row r="95" spans="1:11" ht="33" customHeight="1" x14ac:dyDescent="0.3">
      <c r="A95" s="68" t="s">
        <v>182</v>
      </c>
      <c r="B95" s="68"/>
      <c r="C95" s="68"/>
      <c r="D95" s="3"/>
      <c r="E95" s="3"/>
      <c r="F95" s="49">
        <f t="shared" ref="F95:H95" si="5">SUM(F91:F94)</f>
        <v>13487.2</v>
      </c>
      <c r="G95" s="49">
        <f t="shared" si="5"/>
        <v>25000</v>
      </c>
      <c r="H95" s="49">
        <f t="shared" si="5"/>
        <v>30000</v>
      </c>
      <c r="I95" s="49">
        <f>SUM(I91:I94)</f>
        <v>68487.200000000012</v>
      </c>
      <c r="J95" s="3"/>
      <c r="K95" s="3"/>
    </row>
    <row r="96" spans="1:11" ht="31.5" customHeight="1" x14ac:dyDescent="0.3">
      <c r="A96" s="68" t="s">
        <v>183</v>
      </c>
      <c r="B96" s="68"/>
      <c r="C96" s="68"/>
      <c r="D96" s="68"/>
      <c r="E96" s="3"/>
      <c r="F96" s="49">
        <f>F95+F89</f>
        <v>17023.2</v>
      </c>
      <c r="G96" s="49">
        <f t="shared" ref="G96:H96" si="6">G95+G89</f>
        <v>25000</v>
      </c>
      <c r="H96" s="49">
        <f t="shared" si="6"/>
        <v>30000</v>
      </c>
      <c r="I96" s="49">
        <f>I95+I89</f>
        <v>72023.200000000012</v>
      </c>
      <c r="J96" s="3"/>
      <c r="K96" s="3"/>
    </row>
    <row r="97" spans="1:11" ht="19.5" customHeight="1" x14ac:dyDescent="0.25">
      <c r="A97" s="66" t="s">
        <v>93</v>
      </c>
      <c r="B97" s="66"/>
      <c r="C97" s="66"/>
      <c r="D97" s="66"/>
      <c r="E97" s="66"/>
      <c r="F97" s="66"/>
      <c r="G97" s="66"/>
      <c r="H97" s="66"/>
      <c r="I97" s="66"/>
      <c r="J97" s="66"/>
      <c r="K97" s="66"/>
    </row>
    <row r="98" spans="1:11" ht="27" customHeight="1" x14ac:dyDescent="0.3">
      <c r="A98" s="67" t="s">
        <v>0</v>
      </c>
      <c r="B98" s="68"/>
      <c r="C98" s="68"/>
      <c r="D98" s="68"/>
      <c r="E98" s="68"/>
      <c r="F98" s="68"/>
      <c r="G98" s="68"/>
      <c r="H98" s="68"/>
      <c r="I98" s="68"/>
      <c r="J98" s="68"/>
      <c r="K98" s="68"/>
    </row>
    <row r="99" spans="1:11" ht="116.25" customHeight="1" x14ac:dyDescent="0.25">
      <c r="A99" s="37">
        <v>1</v>
      </c>
      <c r="B99" s="2" t="s">
        <v>243</v>
      </c>
      <c r="C99" s="4" t="s">
        <v>94</v>
      </c>
      <c r="D99" s="2" t="s">
        <v>93</v>
      </c>
      <c r="E99" s="2"/>
      <c r="F99" s="50">
        <v>3647.6</v>
      </c>
      <c r="G99" s="50">
        <f>6964.6+2023.1</f>
        <v>8987.7000000000007</v>
      </c>
      <c r="H99" s="48">
        <v>0</v>
      </c>
      <c r="I99" s="48">
        <f>F99+G99+H99</f>
        <v>12635.300000000001</v>
      </c>
      <c r="J99" s="2" t="s">
        <v>161</v>
      </c>
      <c r="K99" s="4" t="s">
        <v>193</v>
      </c>
    </row>
    <row r="100" spans="1:11" ht="153.75" customHeight="1" x14ac:dyDescent="0.25">
      <c r="A100" s="37">
        <v>2</v>
      </c>
      <c r="B100" s="2" t="s">
        <v>244</v>
      </c>
      <c r="C100" s="4" t="s">
        <v>95</v>
      </c>
      <c r="D100" s="2" t="s">
        <v>93</v>
      </c>
      <c r="E100" s="2"/>
      <c r="F100" s="48">
        <v>1000</v>
      </c>
      <c r="G100" s="48">
        <v>20000</v>
      </c>
      <c r="H100" s="48">
        <v>20000</v>
      </c>
      <c r="I100" s="48">
        <f>F100+G100+H100</f>
        <v>41000</v>
      </c>
      <c r="J100" s="2" t="s">
        <v>161</v>
      </c>
      <c r="K100" s="2" t="s">
        <v>167</v>
      </c>
    </row>
    <row r="101" spans="1:11" ht="180" customHeight="1" x14ac:dyDescent="0.25">
      <c r="A101" s="37">
        <v>3</v>
      </c>
      <c r="B101" s="7" t="s">
        <v>245</v>
      </c>
      <c r="C101" s="24" t="s">
        <v>194</v>
      </c>
      <c r="D101" s="2" t="s">
        <v>93</v>
      </c>
      <c r="E101" s="2"/>
      <c r="F101" s="59">
        <f>30000+14000+22498.3+5000</f>
        <v>71498.3</v>
      </c>
      <c r="G101" s="50">
        <v>10103.6</v>
      </c>
      <c r="H101" s="55">
        <f>54500</f>
        <v>54500</v>
      </c>
      <c r="I101" s="48">
        <f>F101+G101+H101</f>
        <v>136101.90000000002</v>
      </c>
      <c r="J101" s="2" t="s">
        <v>195</v>
      </c>
      <c r="K101" s="2" t="s">
        <v>196</v>
      </c>
    </row>
    <row r="102" spans="1:11" ht="33" customHeight="1" x14ac:dyDescent="0.3">
      <c r="A102" s="68" t="s">
        <v>184</v>
      </c>
      <c r="B102" s="68"/>
      <c r="C102" s="68"/>
      <c r="D102" s="5"/>
      <c r="E102" s="5"/>
      <c r="F102" s="48">
        <f>F99+F100+F101</f>
        <v>76145.900000000009</v>
      </c>
      <c r="G102" s="48">
        <f>G99+G100+G101</f>
        <v>39091.300000000003</v>
      </c>
      <c r="H102" s="48">
        <f>H99+H100+H101</f>
        <v>74500</v>
      </c>
      <c r="I102" s="48">
        <f>I99+I100+I101</f>
        <v>189737.2</v>
      </c>
      <c r="J102" s="5"/>
      <c r="K102" s="5"/>
    </row>
    <row r="103" spans="1:11" ht="30" customHeight="1" x14ac:dyDescent="0.3">
      <c r="A103" s="67" t="s">
        <v>2</v>
      </c>
      <c r="B103" s="68"/>
      <c r="C103" s="68"/>
      <c r="D103" s="68"/>
      <c r="E103" s="68"/>
      <c r="F103" s="68"/>
      <c r="G103" s="68"/>
      <c r="H103" s="68"/>
      <c r="I103" s="68"/>
      <c r="J103" s="68"/>
      <c r="K103" s="68"/>
    </row>
    <row r="104" spans="1:11" ht="94.5" customHeight="1" x14ac:dyDescent="0.25">
      <c r="A104" s="38">
        <v>1</v>
      </c>
      <c r="B104" s="7" t="s">
        <v>96</v>
      </c>
      <c r="C104" s="8" t="s">
        <v>97</v>
      </c>
      <c r="D104" s="7" t="s">
        <v>93</v>
      </c>
      <c r="E104" s="15"/>
      <c r="F104" s="50">
        <f>3200+1660</f>
        <v>4860</v>
      </c>
      <c r="G104" s="50">
        <v>0</v>
      </c>
      <c r="H104" s="50">
        <v>0</v>
      </c>
      <c r="I104" s="50">
        <f>F104+G104+H104</f>
        <v>4860</v>
      </c>
      <c r="J104" s="2" t="s">
        <v>161</v>
      </c>
      <c r="K104" s="23" t="s">
        <v>185</v>
      </c>
    </row>
    <row r="105" spans="1:11" ht="96.75" customHeight="1" x14ac:dyDescent="0.25">
      <c r="A105" s="38">
        <v>2</v>
      </c>
      <c r="B105" s="7" t="s">
        <v>98</v>
      </c>
      <c r="C105" s="8" t="s">
        <v>99</v>
      </c>
      <c r="D105" s="7" t="s">
        <v>93</v>
      </c>
      <c r="E105" s="15"/>
      <c r="F105" s="50">
        <f>12000-1660</f>
        <v>10340</v>
      </c>
      <c r="G105" s="50">
        <v>0</v>
      </c>
      <c r="H105" s="50">
        <v>0</v>
      </c>
      <c r="I105" s="50">
        <f t="shared" ref="I105:I132" si="7">F105+G105+H105</f>
        <v>10340</v>
      </c>
      <c r="J105" s="2" t="s">
        <v>161</v>
      </c>
      <c r="K105" s="23" t="s">
        <v>185</v>
      </c>
    </row>
    <row r="106" spans="1:11" ht="78" customHeight="1" x14ac:dyDescent="0.25">
      <c r="A106" s="38">
        <v>3</v>
      </c>
      <c r="B106" s="7" t="s">
        <v>100</v>
      </c>
      <c r="C106" s="8" t="s">
        <v>101</v>
      </c>
      <c r="D106" s="7" t="s">
        <v>93</v>
      </c>
      <c r="E106" s="15"/>
      <c r="F106" s="50">
        <v>1100</v>
      </c>
      <c r="G106" s="50">
        <v>0</v>
      </c>
      <c r="H106" s="50">
        <v>0</v>
      </c>
      <c r="I106" s="50">
        <f t="shared" si="7"/>
        <v>1100</v>
      </c>
      <c r="J106" s="2" t="s">
        <v>161</v>
      </c>
      <c r="K106" s="23" t="s">
        <v>185</v>
      </c>
    </row>
    <row r="107" spans="1:11" ht="99.75" customHeight="1" x14ac:dyDescent="0.25">
      <c r="A107" s="38">
        <v>4</v>
      </c>
      <c r="B107" s="7" t="s">
        <v>246</v>
      </c>
      <c r="C107" s="8" t="s">
        <v>102</v>
      </c>
      <c r="D107" s="7" t="s">
        <v>93</v>
      </c>
      <c r="E107" s="15"/>
      <c r="F107" s="50">
        <v>3500</v>
      </c>
      <c r="G107" s="50">
        <v>0</v>
      </c>
      <c r="H107" s="50">
        <v>0</v>
      </c>
      <c r="I107" s="50">
        <f t="shared" si="7"/>
        <v>3500</v>
      </c>
      <c r="J107" s="2" t="s">
        <v>161</v>
      </c>
      <c r="K107" s="23" t="s">
        <v>185</v>
      </c>
    </row>
    <row r="108" spans="1:11" ht="140.25" customHeight="1" x14ac:dyDescent="0.25">
      <c r="A108" s="38">
        <v>5</v>
      </c>
      <c r="B108" s="7" t="s">
        <v>247</v>
      </c>
      <c r="C108" s="8" t="s">
        <v>103</v>
      </c>
      <c r="D108" s="7" t="s">
        <v>93</v>
      </c>
      <c r="E108" s="15"/>
      <c r="F108" s="50">
        <v>6290</v>
      </c>
      <c r="G108" s="50">
        <v>0</v>
      </c>
      <c r="H108" s="50">
        <v>0</v>
      </c>
      <c r="I108" s="50">
        <f t="shared" si="7"/>
        <v>6290</v>
      </c>
      <c r="J108" s="2" t="s">
        <v>161</v>
      </c>
      <c r="K108" s="23" t="s">
        <v>185</v>
      </c>
    </row>
    <row r="109" spans="1:11" ht="153" customHeight="1" x14ac:dyDescent="0.25">
      <c r="A109" s="38">
        <v>6</v>
      </c>
      <c r="B109" s="7" t="s">
        <v>248</v>
      </c>
      <c r="C109" s="8" t="s">
        <v>104</v>
      </c>
      <c r="D109" s="7" t="s">
        <v>93</v>
      </c>
      <c r="E109" s="15"/>
      <c r="F109" s="50">
        <f>800+1600</f>
        <v>2400</v>
      </c>
      <c r="G109" s="50">
        <v>0</v>
      </c>
      <c r="H109" s="50">
        <v>0</v>
      </c>
      <c r="I109" s="50">
        <f t="shared" si="7"/>
        <v>2400</v>
      </c>
      <c r="J109" s="2" t="s">
        <v>161</v>
      </c>
      <c r="K109" s="23" t="s">
        <v>185</v>
      </c>
    </row>
    <row r="110" spans="1:11" ht="142.5" customHeight="1" x14ac:dyDescent="0.25">
      <c r="A110" s="38">
        <v>7</v>
      </c>
      <c r="B110" s="7" t="s">
        <v>249</v>
      </c>
      <c r="C110" s="8" t="s">
        <v>105</v>
      </c>
      <c r="D110" s="7" t="s">
        <v>93</v>
      </c>
      <c r="E110" s="15"/>
      <c r="F110" s="50">
        <f>3000-3000</f>
        <v>0</v>
      </c>
      <c r="G110" s="50">
        <f>20000+3000</f>
        <v>23000</v>
      </c>
      <c r="H110" s="50">
        <v>18800</v>
      </c>
      <c r="I110" s="50">
        <f t="shared" si="7"/>
        <v>41800</v>
      </c>
      <c r="J110" s="2" t="s">
        <v>161</v>
      </c>
      <c r="K110" s="2" t="s">
        <v>167</v>
      </c>
    </row>
    <row r="111" spans="1:11" ht="183" customHeight="1" x14ac:dyDescent="0.25">
      <c r="A111" s="38">
        <v>8</v>
      </c>
      <c r="B111" s="7" t="s">
        <v>250</v>
      </c>
      <c r="C111" s="8" t="s">
        <v>106</v>
      </c>
      <c r="D111" s="7" t="s">
        <v>93</v>
      </c>
      <c r="E111" s="15"/>
      <c r="F111" s="50">
        <f>1000-1000</f>
        <v>0</v>
      </c>
      <c r="G111" s="50">
        <f>25000+1000</f>
        <v>26000</v>
      </c>
      <c r="H111" s="50">
        <v>15000</v>
      </c>
      <c r="I111" s="50">
        <f t="shared" si="7"/>
        <v>41000</v>
      </c>
      <c r="J111" s="2" t="s">
        <v>161</v>
      </c>
      <c r="K111" s="2" t="s">
        <v>167</v>
      </c>
    </row>
    <row r="112" spans="1:11" ht="120.75" customHeight="1" x14ac:dyDescent="0.25">
      <c r="A112" s="38">
        <v>9</v>
      </c>
      <c r="B112" s="7" t="s">
        <v>251</v>
      </c>
      <c r="C112" s="8" t="s">
        <v>107</v>
      </c>
      <c r="D112" s="7" t="s">
        <v>93</v>
      </c>
      <c r="E112" s="15"/>
      <c r="F112" s="50">
        <v>270</v>
      </c>
      <c r="G112" s="50">
        <v>0</v>
      </c>
      <c r="H112" s="50">
        <v>0</v>
      </c>
      <c r="I112" s="50">
        <f t="shared" si="7"/>
        <v>270</v>
      </c>
      <c r="J112" s="2" t="s">
        <v>161</v>
      </c>
      <c r="K112" s="23" t="s">
        <v>185</v>
      </c>
    </row>
    <row r="113" spans="1:11" ht="63" customHeight="1" x14ac:dyDescent="0.25">
      <c r="A113" s="38">
        <v>10</v>
      </c>
      <c r="B113" s="7" t="s">
        <v>252</v>
      </c>
      <c r="C113" s="8" t="s">
        <v>108</v>
      </c>
      <c r="D113" s="7" t="s">
        <v>93</v>
      </c>
      <c r="E113" s="15"/>
      <c r="F113" s="50">
        <v>0</v>
      </c>
      <c r="G113" s="50">
        <v>250</v>
      </c>
      <c r="H113" s="50">
        <v>0</v>
      </c>
      <c r="I113" s="50">
        <f t="shared" si="7"/>
        <v>250</v>
      </c>
      <c r="J113" s="2" t="s">
        <v>161</v>
      </c>
      <c r="K113" s="23" t="s">
        <v>185</v>
      </c>
    </row>
    <row r="114" spans="1:11" ht="156" customHeight="1" x14ac:dyDescent="0.25">
      <c r="A114" s="38">
        <v>11</v>
      </c>
      <c r="B114" s="7" t="s">
        <v>253</v>
      </c>
      <c r="C114" s="24" t="s">
        <v>109</v>
      </c>
      <c r="D114" s="7" t="s">
        <v>93</v>
      </c>
      <c r="E114" s="15"/>
      <c r="F114" s="50">
        <v>0</v>
      </c>
      <c r="G114" s="50">
        <v>2000</v>
      </c>
      <c r="H114" s="50">
        <v>0</v>
      </c>
      <c r="I114" s="50">
        <f t="shared" si="7"/>
        <v>2000</v>
      </c>
      <c r="J114" s="2" t="s">
        <v>161</v>
      </c>
      <c r="K114" s="23" t="s">
        <v>185</v>
      </c>
    </row>
    <row r="115" spans="1:11" ht="119.25" customHeight="1" x14ac:dyDescent="0.25">
      <c r="A115" s="38">
        <v>12</v>
      </c>
      <c r="B115" s="7" t="s">
        <v>254</v>
      </c>
      <c r="C115" s="8" t="s">
        <v>110</v>
      </c>
      <c r="D115" s="7" t="s">
        <v>93</v>
      </c>
      <c r="E115" s="15"/>
      <c r="F115" s="50">
        <v>250</v>
      </c>
      <c r="G115" s="50">
        <v>0</v>
      </c>
      <c r="H115" s="50">
        <v>0</v>
      </c>
      <c r="I115" s="50">
        <f t="shared" si="7"/>
        <v>250</v>
      </c>
      <c r="J115" s="2" t="s">
        <v>161</v>
      </c>
      <c r="K115" s="23" t="s">
        <v>185</v>
      </c>
    </row>
    <row r="116" spans="1:11" ht="74.25" customHeight="1" x14ac:dyDescent="0.25">
      <c r="A116" s="38">
        <v>13</v>
      </c>
      <c r="B116" s="7" t="s">
        <v>255</v>
      </c>
      <c r="C116" s="8" t="s">
        <v>111</v>
      </c>
      <c r="D116" s="7" t="s">
        <v>93</v>
      </c>
      <c r="E116" s="15"/>
      <c r="F116" s="50">
        <v>0</v>
      </c>
      <c r="G116" s="50">
        <v>100</v>
      </c>
      <c r="H116" s="50">
        <v>0</v>
      </c>
      <c r="I116" s="50">
        <f t="shared" si="7"/>
        <v>100</v>
      </c>
      <c r="J116" s="2" t="s">
        <v>161</v>
      </c>
      <c r="K116" s="23" t="s">
        <v>185</v>
      </c>
    </row>
    <row r="117" spans="1:11" ht="94.5" customHeight="1" x14ac:dyDescent="0.25">
      <c r="A117" s="38">
        <v>14</v>
      </c>
      <c r="B117" s="7" t="s">
        <v>256</v>
      </c>
      <c r="C117" s="8" t="s">
        <v>112</v>
      </c>
      <c r="D117" s="7" t="s">
        <v>93</v>
      </c>
      <c r="E117" s="15"/>
      <c r="F117" s="50">
        <v>0</v>
      </c>
      <c r="G117" s="50">
        <v>120.7</v>
      </c>
      <c r="H117" s="50">
        <v>0</v>
      </c>
      <c r="I117" s="50">
        <f t="shared" si="7"/>
        <v>120.7</v>
      </c>
      <c r="J117" s="2" t="s">
        <v>161</v>
      </c>
      <c r="K117" s="23" t="s">
        <v>185</v>
      </c>
    </row>
    <row r="118" spans="1:11" ht="106.5" customHeight="1" x14ac:dyDescent="0.25">
      <c r="A118" s="38">
        <v>15</v>
      </c>
      <c r="B118" s="7" t="s">
        <v>257</v>
      </c>
      <c r="C118" s="8" t="s">
        <v>113</v>
      </c>
      <c r="D118" s="7" t="s">
        <v>93</v>
      </c>
      <c r="E118" s="15"/>
      <c r="F118" s="50">
        <v>0</v>
      </c>
      <c r="G118" s="50">
        <v>2200</v>
      </c>
      <c r="H118" s="50">
        <v>0</v>
      </c>
      <c r="I118" s="50">
        <f t="shared" si="7"/>
        <v>2200</v>
      </c>
      <c r="J118" s="2" t="s">
        <v>161</v>
      </c>
      <c r="K118" s="23" t="s">
        <v>185</v>
      </c>
    </row>
    <row r="119" spans="1:11" ht="68.25" customHeight="1" x14ac:dyDescent="0.25">
      <c r="A119" s="38">
        <v>16</v>
      </c>
      <c r="B119" s="7" t="s">
        <v>258</v>
      </c>
      <c r="C119" s="24" t="s">
        <v>114</v>
      </c>
      <c r="D119" s="7"/>
      <c r="E119" s="15"/>
      <c r="F119" s="50">
        <v>0</v>
      </c>
      <c r="G119" s="50">
        <v>3338</v>
      </c>
      <c r="H119" s="50">
        <v>0</v>
      </c>
      <c r="I119" s="50">
        <f t="shared" si="7"/>
        <v>3338</v>
      </c>
      <c r="J119" s="2" t="s">
        <v>161</v>
      </c>
      <c r="K119" s="23" t="s">
        <v>185</v>
      </c>
    </row>
    <row r="120" spans="1:11" ht="113.25" customHeight="1" x14ac:dyDescent="0.25">
      <c r="A120" s="38">
        <v>17</v>
      </c>
      <c r="B120" s="7" t="s">
        <v>259</v>
      </c>
      <c r="C120" s="8" t="s">
        <v>115</v>
      </c>
      <c r="D120" s="7" t="s">
        <v>93</v>
      </c>
      <c r="E120" s="15"/>
      <c r="F120" s="50">
        <v>4500</v>
      </c>
      <c r="G120" s="50">
        <v>0</v>
      </c>
      <c r="H120" s="50">
        <v>0</v>
      </c>
      <c r="I120" s="50">
        <f t="shared" si="7"/>
        <v>4500</v>
      </c>
      <c r="J120" s="2" t="s">
        <v>161</v>
      </c>
      <c r="K120" s="23" t="s">
        <v>185</v>
      </c>
    </row>
    <row r="121" spans="1:11" ht="130.5" customHeight="1" x14ac:dyDescent="0.25">
      <c r="A121" s="38">
        <v>18</v>
      </c>
      <c r="B121" s="7" t="s">
        <v>116</v>
      </c>
      <c r="C121" s="8" t="s">
        <v>117</v>
      </c>
      <c r="D121" s="7" t="s">
        <v>93</v>
      </c>
      <c r="E121" s="15"/>
      <c r="F121" s="50">
        <v>8000</v>
      </c>
      <c r="G121" s="50">
        <v>0</v>
      </c>
      <c r="H121" s="50">
        <v>0</v>
      </c>
      <c r="I121" s="50">
        <f t="shared" si="7"/>
        <v>8000</v>
      </c>
      <c r="J121" s="2" t="s">
        <v>161</v>
      </c>
      <c r="K121" s="23" t="s">
        <v>185</v>
      </c>
    </row>
    <row r="122" spans="1:11" ht="72" customHeight="1" x14ac:dyDescent="0.25">
      <c r="A122" s="38">
        <v>19</v>
      </c>
      <c r="B122" s="7" t="s">
        <v>260</v>
      </c>
      <c r="C122" s="24" t="s">
        <v>118</v>
      </c>
      <c r="D122" s="7" t="s">
        <v>93</v>
      </c>
      <c r="E122" s="15"/>
      <c r="F122" s="50">
        <v>1260</v>
      </c>
      <c r="G122" s="50">
        <v>0</v>
      </c>
      <c r="H122" s="50">
        <v>0</v>
      </c>
      <c r="I122" s="50">
        <f t="shared" si="7"/>
        <v>1260</v>
      </c>
      <c r="J122" s="2" t="s">
        <v>161</v>
      </c>
      <c r="K122" s="23" t="s">
        <v>185</v>
      </c>
    </row>
    <row r="123" spans="1:11" ht="81" customHeight="1" x14ac:dyDescent="0.25">
      <c r="A123" s="38">
        <v>20</v>
      </c>
      <c r="B123" s="7" t="s">
        <v>261</v>
      </c>
      <c r="C123" s="8" t="s">
        <v>119</v>
      </c>
      <c r="D123" s="7" t="s">
        <v>93</v>
      </c>
      <c r="E123" s="15"/>
      <c r="F123" s="50">
        <v>1528.5</v>
      </c>
      <c r="G123" s="50">
        <v>0</v>
      </c>
      <c r="H123" s="50">
        <v>0</v>
      </c>
      <c r="I123" s="50">
        <f t="shared" si="7"/>
        <v>1528.5</v>
      </c>
      <c r="J123" s="2" t="s">
        <v>161</v>
      </c>
      <c r="K123" s="23" t="s">
        <v>185</v>
      </c>
    </row>
    <row r="124" spans="1:11" ht="155.25" customHeight="1" x14ac:dyDescent="0.25">
      <c r="A124" s="38">
        <v>21</v>
      </c>
      <c r="B124" s="7" t="s">
        <v>262</v>
      </c>
      <c r="C124" s="8" t="s">
        <v>120</v>
      </c>
      <c r="D124" s="7" t="s">
        <v>93</v>
      </c>
      <c r="E124" s="15"/>
      <c r="F124" s="50">
        <v>7773.9</v>
      </c>
      <c r="G124" s="50">
        <v>0</v>
      </c>
      <c r="H124" s="50">
        <v>0</v>
      </c>
      <c r="I124" s="50">
        <f t="shared" si="7"/>
        <v>7773.9</v>
      </c>
      <c r="J124" s="2" t="s">
        <v>161</v>
      </c>
      <c r="K124" s="23" t="s">
        <v>185</v>
      </c>
    </row>
    <row r="125" spans="1:11" ht="98.25" customHeight="1" x14ac:dyDescent="0.25">
      <c r="A125" s="38">
        <v>22</v>
      </c>
      <c r="B125" s="7" t="s">
        <v>263</v>
      </c>
      <c r="C125" s="8" t="s">
        <v>121</v>
      </c>
      <c r="D125" s="7" t="s">
        <v>93</v>
      </c>
      <c r="E125" s="15"/>
      <c r="F125" s="50">
        <v>480</v>
      </c>
      <c r="G125" s="50">
        <v>0</v>
      </c>
      <c r="H125" s="50">
        <v>0</v>
      </c>
      <c r="I125" s="50">
        <f t="shared" si="7"/>
        <v>480</v>
      </c>
      <c r="J125" s="2" t="s">
        <v>161</v>
      </c>
      <c r="K125" s="23" t="s">
        <v>185</v>
      </c>
    </row>
    <row r="126" spans="1:11" ht="102" customHeight="1" x14ac:dyDescent="0.25">
      <c r="A126" s="38">
        <v>23</v>
      </c>
      <c r="B126" s="7" t="s">
        <v>264</v>
      </c>
      <c r="C126" s="8" t="s">
        <v>122</v>
      </c>
      <c r="D126" s="7" t="s">
        <v>93</v>
      </c>
      <c r="E126" s="15"/>
      <c r="F126" s="50">
        <f>1800-1800</f>
        <v>0</v>
      </c>
      <c r="G126" s="50">
        <v>1800</v>
      </c>
      <c r="H126" s="50">
        <v>0</v>
      </c>
      <c r="I126" s="50">
        <f t="shared" si="7"/>
        <v>1800</v>
      </c>
      <c r="J126" s="2" t="s">
        <v>161</v>
      </c>
      <c r="K126" s="23" t="s">
        <v>185</v>
      </c>
    </row>
    <row r="127" spans="1:11" ht="92.25" customHeight="1" x14ac:dyDescent="0.25">
      <c r="A127" s="38">
        <v>24</v>
      </c>
      <c r="B127" s="7" t="s">
        <v>265</v>
      </c>
      <c r="C127" s="8" t="s">
        <v>123</v>
      </c>
      <c r="D127" s="7" t="s">
        <v>93</v>
      </c>
      <c r="E127" s="15"/>
      <c r="F127" s="55">
        <f>800</f>
        <v>800</v>
      </c>
      <c r="G127" s="50">
        <v>20000</v>
      </c>
      <c r="H127" s="50">
        <v>26700</v>
      </c>
      <c r="I127" s="48">
        <f t="shared" si="7"/>
        <v>47500</v>
      </c>
      <c r="J127" s="2" t="s">
        <v>161</v>
      </c>
      <c r="K127" s="23" t="s">
        <v>185</v>
      </c>
    </row>
    <row r="128" spans="1:11" ht="79.5" customHeight="1" x14ac:dyDescent="0.25">
      <c r="A128" s="38">
        <v>25</v>
      </c>
      <c r="B128" s="7" t="s">
        <v>266</v>
      </c>
      <c r="C128" s="8" t="s">
        <v>124</v>
      </c>
      <c r="D128" s="7" t="s">
        <v>93</v>
      </c>
      <c r="E128" s="15"/>
      <c r="F128" s="50">
        <v>0</v>
      </c>
      <c r="G128" s="50">
        <v>200</v>
      </c>
      <c r="H128" s="50">
        <v>0</v>
      </c>
      <c r="I128" s="50">
        <f t="shared" si="7"/>
        <v>200</v>
      </c>
      <c r="J128" s="2" t="s">
        <v>161</v>
      </c>
      <c r="K128" s="23" t="s">
        <v>185</v>
      </c>
    </row>
    <row r="129" spans="1:12" ht="88.5" customHeight="1" x14ac:dyDescent="0.25">
      <c r="A129" s="38">
        <v>26</v>
      </c>
      <c r="B129" s="7" t="s">
        <v>267</v>
      </c>
      <c r="C129" s="24" t="s">
        <v>125</v>
      </c>
      <c r="D129" s="7" t="s">
        <v>93</v>
      </c>
      <c r="E129" s="15"/>
      <c r="F129" s="50">
        <v>0</v>
      </c>
      <c r="G129" s="50">
        <v>1900</v>
      </c>
      <c r="H129" s="50">
        <v>0</v>
      </c>
      <c r="I129" s="50">
        <f t="shared" si="7"/>
        <v>1900</v>
      </c>
      <c r="J129" s="2" t="s">
        <v>161</v>
      </c>
      <c r="K129" s="23" t="s">
        <v>185</v>
      </c>
    </row>
    <row r="130" spans="1:12" ht="185.25" customHeight="1" x14ac:dyDescent="0.25">
      <c r="A130" s="38">
        <v>27</v>
      </c>
      <c r="B130" s="7" t="s">
        <v>209</v>
      </c>
      <c r="C130" s="24" t="s">
        <v>210</v>
      </c>
      <c r="D130" s="7" t="s">
        <v>93</v>
      </c>
      <c r="E130" s="15"/>
      <c r="F130" s="50">
        <v>500</v>
      </c>
      <c r="G130" s="50">
        <v>0</v>
      </c>
      <c r="H130" s="50">
        <v>0</v>
      </c>
      <c r="I130" s="50">
        <f t="shared" si="7"/>
        <v>500</v>
      </c>
      <c r="J130" s="7" t="s">
        <v>161</v>
      </c>
      <c r="K130" s="96" t="s">
        <v>185</v>
      </c>
    </row>
    <row r="131" spans="1:12" ht="88.5" customHeight="1" x14ac:dyDescent="0.25">
      <c r="A131" s="38">
        <v>28</v>
      </c>
      <c r="B131" s="7" t="s">
        <v>211</v>
      </c>
      <c r="C131" s="24" t="s">
        <v>212</v>
      </c>
      <c r="D131" s="7" t="s">
        <v>93</v>
      </c>
      <c r="E131" s="15"/>
      <c r="F131" s="50">
        <v>1288</v>
      </c>
      <c r="G131" s="50">
        <v>0</v>
      </c>
      <c r="H131" s="50">
        <v>0</v>
      </c>
      <c r="I131" s="50">
        <f t="shared" si="7"/>
        <v>1288</v>
      </c>
      <c r="J131" s="7" t="s">
        <v>161</v>
      </c>
      <c r="K131" s="96" t="s">
        <v>193</v>
      </c>
    </row>
    <row r="132" spans="1:12" ht="139.5" customHeight="1" x14ac:dyDescent="0.25">
      <c r="A132" s="38">
        <v>29</v>
      </c>
      <c r="B132" s="7" t="s">
        <v>268</v>
      </c>
      <c r="C132" s="24" t="s">
        <v>126</v>
      </c>
      <c r="D132" s="7" t="s">
        <v>93</v>
      </c>
      <c r="E132" s="15"/>
      <c r="F132" s="59">
        <f>8806+1100</f>
        <v>9906</v>
      </c>
      <c r="G132" s="59">
        <v>5000</v>
      </c>
      <c r="H132" s="59">
        <v>10000</v>
      </c>
      <c r="I132" s="59">
        <f t="shared" si="7"/>
        <v>24906</v>
      </c>
      <c r="J132" s="100" t="s">
        <v>204</v>
      </c>
      <c r="K132" s="96" t="s">
        <v>185</v>
      </c>
      <c r="L132" s="47"/>
    </row>
    <row r="133" spans="1:12" ht="20.25" customHeight="1" x14ac:dyDescent="0.3">
      <c r="A133" s="68" t="s">
        <v>186</v>
      </c>
      <c r="B133" s="68"/>
      <c r="C133" s="68"/>
      <c r="D133" s="3"/>
      <c r="E133" s="3"/>
      <c r="F133" s="49">
        <f>SUM(F104:F132)</f>
        <v>65046.400000000001</v>
      </c>
      <c r="G133" s="49">
        <f>SUM(G104:G132)</f>
        <v>85908.7</v>
      </c>
      <c r="H133" s="49">
        <f>SUM(H104:H132)</f>
        <v>70500</v>
      </c>
      <c r="I133" s="49">
        <f>SUM(I104:I132)</f>
        <v>221455.1</v>
      </c>
      <c r="J133" s="3"/>
      <c r="K133" s="3"/>
    </row>
    <row r="134" spans="1:12" ht="18.75" customHeight="1" x14ac:dyDescent="0.3">
      <c r="A134" s="68" t="s">
        <v>187</v>
      </c>
      <c r="B134" s="68"/>
      <c r="C134" s="68"/>
      <c r="D134" s="68"/>
      <c r="E134" s="3"/>
      <c r="F134" s="49">
        <f>F133+F102</f>
        <v>141192.30000000002</v>
      </c>
      <c r="G134" s="49">
        <f>G133+G102</f>
        <v>125000</v>
      </c>
      <c r="H134" s="49">
        <f>H133+H102</f>
        <v>145000</v>
      </c>
      <c r="I134" s="49">
        <f>I133+I102</f>
        <v>411192.30000000005</v>
      </c>
      <c r="J134" s="3"/>
      <c r="K134" s="3"/>
    </row>
    <row r="135" spans="1:12" ht="24" customHeight="1" x14ac:dyDescent="0.25">
      <c r="A135" s="66" t="s">
        <v>127</v>
      </c>
      <c r="B135" s="66"/>
      <c r="C135" s="66"/>
      <c r="D135" s="66"/>
      <c r="E135" s="66"/>
      <c r="F135" s="66"/>
      <c r="G135" s="66"/>
      <c r="H135" s="66"/>
      <c r="I135" s="66"/>
      <c r="J135" s="66"/>
      <c r="K135" s="66"/>
    </row>
    <row r="136" spans="1:12" ht="36.75" customHeight="1" x14ac:dyDescent="0.3">
      <c r="A136" s="67" t="s">
        <v>0</v>
      </c>
      <c r="B136" s="68"/>
      <c r="C136" s="68"/>
      <c r="D136" s="68"/>
      <c r="E136" s="68"/>
      <c r="F136" s="68"/>
      <c r="G136" s="68"/>
      <c r="H136" s="68"/>
      <c r="I136" s="68"/>
      <c r="J136" s="68"/>
      <c r="K136" s="68"/>
    </row>
    <row r="137" spans="1:12" ht="147.75" customHeight="1" x14ac:dyDescent="0.25">
      <c r="A137" s="40">
        <v>1</v>
      </c>
      <c r="B137" s="25" t="s">
        <v>269</v>
      </c>
      <c r="C137" s="25" t="s">
        <v>128</v>
      </c>
      <c r="D137" s="17" t="s">
        <v>129</v>
      </c>
      <c r="E137" s="16"/>
      <c r="F137" s="56">
        <v>45101.73</v>
      </c>
      <c r="G137" s="57">
        <v>0</v>
      </c>
      <c r="H137" s="58">
        <v>0</v>
      </c>
      <c r="I137" s="58">
        <f>F137+G137+H137</f>
        <v>45101.73</v>
      </c>
      <c r="J137" s="2" t="s">
        <v>161</v>
      </c>
      <c r="K137" s="23" t="s">
        <v>188</v>
      </c>
    </row>
    <row r="138" spans="1:12" ht="100.5" customHeight="1" x14ac:dyDescent="0.25">
      <c r="A138" s="72">
        <v>2</v>
      </c>
      <c r="B138" s="69" t="s">
        <v>270</v>
      </c>
      <c r="C138" s="69" t="s">
        <v>130</v>
      </c>
      <c r="D138" s="75" t="s">
        <v>129</v>
      </c>
      <c r="E138" s="76"/>
      <c r="F138" s="57">
        <f>F139+F140</f>
        <v>13612.6</v>
      </c>
      <c r="G138" s="57">
        <f>G139+G140</f>
        <v>0</v>
      </c>
      <c r="H138" s="58">
        <v>0</v>
      </c>
      <c r="I138" s="58">
        <f t="shared" ref="I138:I143" si="8">F138+G138+H138</f>
        <v>13612.6</v>
      </c>
      <c r="J138" s="2" t="s">
        <v>203</v>
      </c>
      <c r="K138" s="77" t="s">
        <v>167</v>
      </c>
    </row>
    <row r="139" spans="1:12" ht="55.5" customHeight="1" x14ac:dyDescent="0.25">
      <c r="A139" s="73"/>
      <c r="B139" s="70"/>
      <c r="C139" s="70"/>
      <c r="D139" s="73"/>
      <c r="E139" s="70"/>
      <c r="F139" s="57">
        <f>10612.566+0.034</f>
        <v>10612.6</v>
      </c>
      <c r="G139" s="57">
        <v>0</v>
      </c>
      <c r="H139" s="58">
        <v>0</v>
      </c>
      <c r="I139" s="58">
        <f t="shared" ref="I139" si="9">F139+G139+H139</f>
        <v>10612.6</v>
      </c>
      <c r="J139" s="2" t="s">
        <v>161</v>
      </c>
      <c r="K139" s="73"/>
    </row>
    <row r="140" spans="1:12" ht="227.25" customHeight="1" x14ac:dyDescent="0.25">
      <c r="A140" s="74"/>
      <c r="B140" s="71"/>
      <c r="C140" s="71"/>
      <c r="D140" s="74"/>
      <c r="E140" s="71"/>
      <c r="F140" s="57">
        <v>3000</v>
      </c>
      <c r="G140" s="57">
        <v>0</v>
      </c>
      <c r="H140" s="58">
        <v>0</v>
      </c>
      <c r="I140" s="58">
        <f t="shared" ref="I140" si="10">F140+G140+H140</f>
        <v>3000</v>
      </c>
      <c r="J140" s="2" t="s">
        <v>197</v>
      </c>
      <c r="K140" s="74"/>
    </row>
    <row r="141" spans="1:12" ht="129" customHeight="1" x14ac:dyDescent="0.25">
      <c r="A141" s="40">
        <v>3</v>
      </c>
      <c r="B141" s="16" t="s">
        <v>271</v>
      </c>
      <c r="C141" s="16" t="s">
        <v>131</v>
      </c>
      <c r="D141" s="17" t="s">
        <v>129</v>
      </c>
      <c r="E141" s="18"/>
      <c r="F141" s="57">
        <v>5800</v>
      </c>
      <c r="G141" s="57">
        <v>0</v>
      </c>
      <c r="H141" s="58">
        <v>0</v>
      </c>
      <c r="I141" s="58">
        <f t="shared" si="8"/>
        <v>5800</v>
      </c>
      <c r="J141" s="2" t="s">
        <v>161</v>
      </c>
      <c r="K141" s="23" t="s">
        <v>188</v>
      </c>
    </row>
    <row r="142" spans="1:12" ht="119.25" customHeight="1" x14ac:dyDescent="0.25">
      <c r="A142" s="40">
        <v>4</v>
      </c>
      <c r="B142" s="16" t="s">
        <v>272</v>
      </c>
      <c r="C142" s="16" t="s">
        <v>132</v>
      </c>
      <c r="D142" s="17" t="s">
        <v>129</v>
      </c>
      <c r="E142" s="18"/>
      <c r="F142" s="57">
        <v>1300</v>
      </c>
      <c r="G142" s="57">
        <v>0</v>
      </c>
      <c r="H142" s="58">
        <v>0</v>
      </c>
      <c r="I142" s="58">
        <f>F142+G142+H142</f>
        <v>1300</v>
      </c>
      <c r="J142" s="2" t="s">
        <v>161</v>
      </c>
      <c r="K142" s="23" t="s">
        <v>188</v>
      </c>
    </row>
    <row r="143" spans="1:12" ht="168" customHeight="1" x14ac:dyDescent="0.25">
      <c r="A143" s="40">
        <v>5</v>
      </c>
      <c r="B143" s="16" t="s">
        <v>273</v>
      </c>
      <c r="C143" s="16" t="s">
        <v>133</v>
      </c>
      <c r="D143" s="17" t="s">
        <v>129</v>
      </c>
      <c r="E143" s="18"/>
      <c r="F143" s="57">
        <v>5163.6099999999997</v>
      </c>
      <c r="G143" s="57">
        <v>0</v>
      </c>
      <c r="H143" s="58">
        <v>0</v>
      </c>
      <c r="I143" s="58">
        <f t="shared" si="8"/>
        <v>5163.6099999999997</v>
      </c>
      <c r="J143" s="2" t="s">
        <v>161</v>
      </c>
      <c r="K143" s="23" t="s">
        <v>188</v>
      </c>
    </row>
    <row r="144" spans="1:12" ht="74.25" customHeight="1" x14ac:dyDescent="0.25">
      <c r="A144" s="40">
        <v>6</v>
      </c>
      <c r="B144" s="16" t="s">
        <v>274</v>
      </c>
      <c r="C144" s="16" t="s">
        <v>134</v>
      </c>
      <c r="D144" s="17" t="s">
        <v>129</v>
      </c>
      <c r="E144" s="18"/>
      <c r="F144" s="56">
        <f>2000+1100</f>
        <v>3100</v>
      </c>
      <c r="G144" s="57">
        <v>0</v>
      </c>
      <c r="H144" s="58">
        <v>0</v>
      </c>
      <c r="I144" s="58">
        <f>F144+G144+H144</f>
        <v>3100</v>
      </c>
      <c r="J144" s="2" t="s">
        <v>161</v>
      </c>
      <c r="K144" s="2" t="s">
        <v>189</v>
      </c>
    </row>
    <row r="145" spans="1:11" ht="190.5" customHeight="1" x14ac:dyDescent="0.25">
      <c r="A145" s="101">
        <v>7</v>
      </c>
      <c r="B145" s="16" t="s">
        <v>213</v>
      </c>
      <c r="C145" s="16" t="s">
        <v>214</v>
      </c>
      <c r="D145" s="102" t="s">
        <v>129</v>
      </c>
      <c r="E145" s="18"/>
      <c r="F145" s="56">
        <v>5000</v>
      </c>
      <c r="G145" s="57">
        <v>0</v>
      </c>
      <c r="H145" s="57">
        <v>0</v>
      </c>
      <c r="I145" s="57">
        <f>F145+G145+H145</f>
        <v>5000</v>
      </c>
      <c r="J145" s="7" t="s">
        <v>161</v>
      </c>
      <c r="K145" s="7" t="s">
        <v>193</v>
      </c>
    </row>
    <row r="146" spans="1:11" ht="105.75" customHeight="1" x14ac:dyDescent="0.25">
      <c r="A146" s="101">
        <v>8</v>
      </c>
      <c r="B146" s="16" t="s">
        <v>215</v>
      </c>
      <c r="C146" s="16" t="s">
        <v>216</v>
      </c>
      <c r="D146" s="102" t="s">
        <v>129</v>
      </c>
      <c r="E146" s="18"/>
      <c r="F146" s="56">
        <v>1812.9</v>
      </c>
      <c r="G146" s="57">
        <v>0</v>
      </c>
      <c r="H146" s="57">
        <v>0</v>
      </c>
      <c r="I146" s="57">
        <f>F146+G146+H146</f>
        <v>1812.9</v>
      </c>
      <c r="J146" s="7" t="s">
        <v>161</v>
      </c>
      <c r="K146" s="7" t="s">
        <v>193</v>
      </c>
    </row>
    <row r="147" spans="1:11" ht="106.5" customHeight="1" x14ac:dyDescent="0.25">
      <c r="A147" s="101">
        <v>9</v>
      </c>
      <c r="B147" s="16" t="s">
        <v>218</v>
      </c>
      <c r="C147" s="16" t="s">
        <v>217</v>
      </c>
      <c r="D147" s="102" t="s">
        <v>129</v>
      </c>
      <c r="E147" s="18"/>
      <c r="F147" s="56">
        <v>353.1</v>
      </c>
      <c r="G147" s="57">
        <v>0</v>
      </c>
      <c r="H147" s="57">
        <v>0</v>
      </c>
      <c r="I147" s="57">
        <f>F147+G147+H147</f>
        <v>353.1</v>
      </c>
      <c r="J147" s="7" t="s">
        <v>161</v>
      </c>
      <c r="K147" s="7" t="s">
        <v>193</v>
      </c>
    </row>
    <row r="148" spans="1:11" ht="74.25" customHeight="1" x14ac:dyDescent="0.25">
      <c r="A148" s="101">
        <v>10</v>
      </c>
      <c r="B148" s="16" t="s">
        <v>219</v>
      </c>
      <c r="C148" s="16" t="s">
        <v>220</v>
      </c>
      <c r="D148" s="102" t="s">
        <v>129</v>
      </c>
      <c r="E148" s="18"/>
      <c r="F148" s="56">
        <v>3000</v>
      </c>
      <c r="G148" s="57">
        <v>0</v>
      </c>
      <c r="H148" s="57">
        <v>0</v>
      </c>
      <c r="I148" s="57">
        <f>F148+G148+H148</f>
        <v>3000</v>
      </c>
      <c r="J148" s="7" t="s">
        <v>161</v>
      </c>
      <c r="K148" s="7" t="s">
        <v>193</v>
      </c>
    </row>
    <row r="149" spans="1:11" ht="21.75" customHeight="1" x14ac:dyDescent="0.3">
      <c r="A149" s="68" t="s">
        <v>190</v>
      </c>
      <c r="B149" s="68"/>
      <c r="C149" s="68"/>
      <c r="D149" s="5"/>
      <c r="E149" s="5"/>
      <c r="F149" s="48">
        <f>F143+F144+F142+F141+F138+F137+F145+F146+F147+F148</f>
        <v>84243.94</v>
      </c>
      <c r="G149" s="48">
        <f t="shared" ref="G149:I149" si="11">G143+G144+G142+G141+G138+G137+G145+G146+G147+G148</f>
        <v>0</v>
      </c>
      <c r="H149" s="48">
        <f t="shared" si="11"/>
        <v>0</v>
      </c>
      <c r="I149" s="48">
        <f t="shared" si="11"/>
        <v>84243.94</v>
      </c>
      <c r="J149" s="5"/>
      <c r="K149" s="5"/>
    </row>
    <row r="150" spans="1:11" ht="33.75" customHeight="1" x14ac:dyDescent="0.3">
      <c r="A150" s="67" t="s">
        <v>2</v>
      </c>
      <c r="B150" s="68"/>
      <c r="C150" s="68"/>
      <c r="D150" s="68"/>
      <c r="E150" s="68"/>
      <c r="F150" s="68"/>
      <c r="G150" s="68"/>
      <c r="H150" s="68"/>
      <c r="I150" s="68"/>
      <c r="J150" s="68"/>
      <c r="K150" s="68"/>
    </row>
    <row r="151" spans="1:11" ht="145.5" customHeight="1" x14ac:dyDescent="0.25">
      <c r="A151" s="38">
        <v>1</v>
      </c>
      <c r="B151" s="26" t="s">
        <v>275</v>
      </c>
      <c r="C151" s="26" t="s">
        <v>135</v>
      </c>
      <c r="D151" s="27" t="s">
        <v>129</v>
      </c>
      <c r="E151" s="15"/>
      <c r="F151" s="59">
        <v>1000</v>
      </c>
      <c r="G151" s="59">
        <v>12826.9</v>
      </c>
      <c r="H151" s="59">
        <v>20900.5</v>
      </c>
      <c r="I151" s="50">
        <f t="shared" ref="I151:I164" si="12">F151+G151+H151</f>
        <v>34727.4</v>
      </c>
      <c r="J151" s="2" t="s">
        <v>161</v>
      </c>
      <c r="K151" s="23" t="s">
        <v>188</v>
      </c>
    </row>
    <row r="152" spans="1:11" ht="132.75" customHeight="1" x14ac:dyDescent="0.25">
      <c r="A152" s="37">
        <v>2</v>
      </c>
      <c r="B152" s="26" t="s">
        <v>276</v>
      </c>
      <c r="C152" s="26" t="s">
        <v>136</v>
      </c>
      <c r="D152" s="27" t="s">
        <v>129</v>
      </c>
      <c r="E152" s="30"/>
      <c r="F152" s="59">
        <f>672+12500</f>
        <v>13172</v>
      </c>
      <c r="G152" s="59">
        <v>2000</v>
      </c>
      <c r="H152" s="59">
        <v>0</v>
      </c>
      <c r="I152" s="59">
        <f t="shared" si="12"/>
        <v>15172</v>
      </c>
      <c r="J152" s="27" t="s">
        <v>161</v>
      </c>
      <c r="K152" s="27" t="s">
        <v>188</v>
      </c>
    </row>
    <row r="153" spans="1:11" ht="132.75" customHeight="1" x14ac:dyDescent="0.25">
      <c r="A153" s="37">
        <v>3</v>
      </c>
      <c r="B153" s="28" t="s">
        <v>277</v>
      </c>
      <c r="C153" s="28" t="s">
        <v>137</v>
      </c>
      <c r="D153" s="11" t="s">
        <v>129</v>
      </c>
      <c r="E153" s="5"/>
      <c r="F153" s="59">
        <f>1000+32754.8-1000</f>
        <v>32754.800000000003</v>
      </c>
      <c r="G153" s="48">
        <v>12710.2</v>
      </c>
      <c r="H153" s="48">
        <v>0</v>
      </c>
      <c r="I153" s="50">
        <f t="shared" si="12"/>
        <v>45465</v>
      </c>
      <c r="J153" s="2" t="s">
        <v>161</v>
      </c>
      <c r="K153" s="23" t="s">
        <v>188</v>
      </c>
    </row>
    <row r="154" spans="1:11" ht="162.75" customHeight="1" x14ac:dyDescent="0.25">
      <c r="A154" s="38">
        <v>4</v>
      </c>
      <c r="B154" s="29" t="s">
        <v>278</v>
      </c>
      <c r="C154" s="29" t="s">
        <v>138</v>
      </c>
      <c r="D154" s="11" t="s">
        <v>129</v>
      </c>
      <c r="E154" s="5"/>
      <c r="F154" s="50">
        <f>400-400</f>
        <v>0</v>
      </c>
      <c r="G154" s="48">
        <v>6000</v>
      </c>
      <c r="H154" s="48">
        <v>0</v>
      </c>
      <c r="I154" s="50">
        <f t="shared" si="12"/>
        <v>6000</v>
      </c>
      <c r="J154" s="2" t="s">
        <v>161</v>
      </c>
      <c r="K154" s="23" t="s">
        <v>188</v>
      </c>
    </row>
    <row r="155" spans="1:11" ht="140.25" customHeight="1" x14ac:dyDescent="0.25">
      <c r="A155" s="37">
        <v>5</v>
      </c>
      <c r="B155" s="28" t="s">
        <v>286</v>
      </c>
      <c r="C155" s="28" t="s">
        <v>139</v>
      </c>
      <c r="D155" s="11" t="s">
        <v>129</v>
      </c>
      <c r="E155" s="15"/>
      <c r="F155" s="48">
        <f>541.58-0.086-0.034</f>
        <v>541.46</v>
      </c>
      <c r="G155" s="48">
        <v>12596.46</v>
      </c>
      <c r="H155" s="48">
        <v>0</v>
      </c>
      <c r="I155" s="50">
        <f t="shared" si="12"/>
        <v>13137.919999999998</v>
      </c>
      <c r="J155" s="2" t="s">
        <v>161</v>
      </c>
      <c r="K155" s="23" t="s">
        <v>188</v>
      </c>
    </row>
    <row r="156" spans="1:11" ht="108" customHeight="1" x14ac:dyDescent="0.25">
      <c r="A156" s="37">
        <v>6</v>
      </c>
      <c r="B156" s="28" t="s">
        <v>287</v>
      </c>
      <c r="C156" s="28" t="s">
        <v>140</v>
      </c>
      <c r="D156" s="11" t="s">
        <v>129</v>
      </c>
      <c r="E156" s="5"/>
      <c r="F156" s="48">
        <f>6408.514+0.086</f>
        <v>6408.6</v>
      </c>
      <c r="G156" s="48">
        <v>0</v>
      </c>
      <c r="H156" s="48">
        <v>0</v>
      </c>
      <c r="I156" s="50">
        <f t="shared" si="12"/>
        <v>6408.6</v>
      </c>
      <c r="J156" s="2" t="s">
        <v>161</v>
      </c>
      <c r="K156" s="2" t="s">
        <v>193</v>
      </c>
    </row>
    <row r="157" spans="1:11" ht="152.25" customHeight="1" x14ac:dyDescent="0.25">
      <c r="A157" s="38">
        <v>7</v>
      </c>
      <c r="B157" s="29" t="s">
        <v>279</v>
      </c>
      <c r="C157" s="29" t="s">
        <v>141</v>
      </c>
      <c r="D157" s="11" t="s">
        <v>129</v>
      </c>
      <c r="E157" s="5"/>
      <c r="F157" s="50">
        <v>0</v>
      </c>
      <c r="G157" s="48">
        <v>20000</v>
      </c>
      <c r="H157" s="48">
        <v>1607.89</v>
      </c>
      <c r="I157" s="50">
        <f t="shared" si="12"/>
        <v>21607.89</v>
      </c>
      <c r="J157" s="2" t="s">
        <v>161</v>
      </c>
      <c r="K157" s="23" t="s">
        <v>188</v>
      </c>
    </row>
    <row r="158" spans="1:11" ht="102.75" customHeight="1" x14ac:dyDescent="0.25">
      <c r="A158" s="37">
        <v>8</v>
      </c>
      <c r="B158" s="26" t="s">
        <v>280</v>
      </c>
      <c r="C158" s="26" t="s">
        <v>142</v>
      </c>
      <c r="D158" s="27" t="s">
        <v>129</v>
      </c>
      <c r="E158" s="15"/>
      <c r="F158" s="50">
        <v>0</v>
      </c>
      <c r="G158" s="50">
        <v>5039.01</v>
      </c>
      <c r="H158" s="50">
        <v>0</v>
      </c>
      <c r="I158" s="50">
        <f t="shared" si="12"/>
        <v>5039.01</v>
      </c>
      <c r="J158" s="2" t="s">
        <v>161</v>
      </c>
      <c r="K158" s="23" t="s">
        <v>188</v>
      </c>
    </row>
    <row r="159" spans="1:11" ht="107.25" customHeight="1" x14ac:dyDescent="0.25">
      <c r="A159" s="37">
        <v>9</v>
      </c>
      <c r="B159" s="26" t="s">
        <v>281</v>
      </c>
      <c r="C159" s="26" t="s">
        <v>143</v>
      </c>
      <c r="D159" s="27" t="s">
        <v>129</v>
      </c>
      <c r="E159" s="15"/>
      <c r="F159" s="50">
        <v>0</v>
      </c>
      <c r="G159" s="50">
        <v>5000</v>
      </c>
      <c r="H159" s="50">
        <v>6620</v>
      </c>
      <c r="I159" s="50">
        <f t="shared" si="12"/>
        <v>11620</v>
      </c>
      <c r="J159" s="2" t="s">
        <v>161</v>
      </c>
      <c r="K159" s="23" t="s">
        <v>188</v>
      </c>
    </row>
    <row r="160" spans="1:11" ht="93.75" customHeight="1" x14ac:dyDescent="0.25">
      <c r="A160" s="38">
        <v>10</v>
      </c>
      <c r="B160" s="26" t="s">
        <v>282</v>
      </c>
      <c r="C160" s="26" t="s">
        <v>144</v>
      </c>
      <c r="D160" s="27" t="s">
        <v>129</v>
      </c>
      <c r="E160" s="30"/>
      <c r="F160" s="50">
        <v>0</v>
      </c>
      <c r="G160" s="59">
        <v>25000</v>
      </c>
      <c r="H160" s="50">
        <v>0</v>
      </c>
      <c r="I160" s="50">
        <f t="shared" si="12"/>
        <v>25000</v>
      </c>
      <c r="J160" s="2" t="s">
        <v>161</v>
      </c>
      <c r="K160" s="23" t="s">
        <v>188</v>
      </c>
    </row>
    <row r="161" spans="1:11" ht="103.5" customHeight="1" x14ac:dyDescent="0.25">
      <c r="A161" s="37">
        <v>11</v>
      </c>
      <c r="B161" s="26" t="s">
        <v>283</v>
      </c>
      <c r="C161" s="26" t="s">
        <v>145</v>
      </c>
      <c r="D161" s="27" t="s">
        <v>129</v>
      </c>
      <c r="E161" s="30"/>
      <c r="F161" s="50">
        <v>0</v>
      </c>
      <c r="G161" s="59">
        <f>23827.43</f>
        <v>23827.43</v>
      </c>
      <c r="H161" s="50">
        <v>91248.82</v>
      </c>
      <c r="I161" s="50">
        <f t="shared" si="12"/>
        <v>115076.25</v>
      </c>
      <c r="J161" s="2" t="s">
        <v>161</v>
      </c>
      <c r="K161" s="23" t="s">
        <v>188</v>
      </c>
    </row>
    <row r="162" spans="1:11" ht="125.25" customHeight="1" x14ac:dyDescent="0.25">
      <c r="A162" s="37">
        <v>12</v>
      </c>
      <c r="B162" s="28" t="s">
        <v>284</v>
      </c>
      <c r="C162" s="28" t="s">
        <v>157</v>
      </c>
      <c r="D162" s="11" t="s">
        <v>129</v>
      </c>
      <c r="E162" s="14"/>
      <c r="F162" s="48">
        <v>0</v>
      </c>
      <c r="G162" s="48">
        <v>20000</v>
      </c>
      <c r="H162" s="53">
        <v>9622.7900000000009</v>
      </c>
      <c r="I162" s="50">
        <f t="shared" si="12"/>
        <v>29622.79</v>
      </c>
      <c r="J162" s="2" t="s">
        <v>161</v>
      </c>
      <c r="K162" s="23" t="s">
        <v>188</v>
      </c>
    </row>
    <row r="163" spans="1:11" ht="125.25" customHeight="1" x14ac:dyDescent="0.25">
      <c r="A163" s="38">
        <v>13</v>
      </c>
      <c r="B163" s="26" t="s">
        <v>226</v>
      </c>
      <c r="C163" s="26" t="s">
        <v>227</v>
      </c>
      <c r="D163" s="27" t="s">
        <v>129</v>
      </c>
      <c r="E163" s="30"/>
      <c r="F163" s="50">
        <v>1400</v>
      </c>
      <c r="G163" s="50">
        <v>0</v>
      </c>
      <c r="H163" s="59">
        <v>0</v>
      </c>
      <c r="I163" s="50">
        <f t="shared" si="12"/>
        <v>1400</v>
      </c>
      <c r="J163" s="7" t="s">
        <v>161</v>
      </c>
      <c r="K163" s="96" t="s">
        <v>188</v>
      </c>
    </row>
    <row r="164" spans="1:11" ht="163.5" customHeight="1" x14ac:dyDescent="0.25">
      <c r="A164" s="37">
        <v>14</v>
      </c>
      <c r="B164" s="28" t="s">
        <v>285</v>
      </c>
      <c r="C164" s="28" t="s">
        <v>146</v>
      </c>
      <c r="D164" s="11" t="s">
        <v>129</v>
      </c>
      <c r="E164" s="14"/>
      <c r="F164" s="48">
        <v>0</v>
      </c>
      <c r="G164" s="48">
        <v>0</v>
      </c>
      <c r="H164" s="53">
        <v>20000</v>
      </c>
      <c r="I164" s="50">
        <f t="shared" si="12"/>
        <v>20000</v>
      </c>
      <c r="J164" s="2" t="s">
        <v>161</v>
      </c>
      <c r="K164" s="23" t="s">
        <v>188</v>
      </c>
    </row>
    <row r="165" spans="1:11" ht="25.5" customHeight="1" x14ac:dyDescent="0.3">
      <c r="A165" s="91" t="s">
        <v>191</v>
      </c>
      <c r="B165" s="91"/>
      <c r="C165" s="91"/>
      <c r="D165" s="19"/>
      <c r="E165" s="3"/>
      <c r="F165" s="60">
        <f>SUM(F151:F164)</f>
        <v>55276.86</v>
      </c>
      <c r="G165" s="60">
        <f>SUM(G151:G164)</f>
        <v>145000</v>
      </c>
      <c r="H165" s="60">
        <f>SUM(H151:H164)</f>
        <v>150000</v>
      </c>
      <c r="I165" s="60">
        <f>SUM(I151:I164)</f>
        <v>350276.86</v>
      </c>
      <c r="J165" s="3"/>
      <c r="K165" s="3"/>
    </row>
    <row r="166" spans="1:11" ht="23.25" customHeight="1" x14ac:dyDescent="0.3">
      <c r="A166" s="64" t="s">
        <v>192</v>
      </c>
      <c r="B166" s="64"/>
      <c r="C166" s="64"/>
      <c r="D166" s="31"/>
      <c r="E166" s="3"/>
      <c r="F166" s="60">
        <f>F165+F149</f>
        <v>139520.79999999999</v>
      </c>
      <c r="G166" s="60">
        <f>G165+G149</f>
        <v>145000</v>
      </c>
      <c r="H166" s="60">
        <f>H165+H149</f>
        <v>150000</v>
      </c>
      <c r="I166" s="60">
        <f>I165+I149</f>
        <v>434520.8</v>
      </c>
      <c r="J166" s="3"/>
      <c r="K166" s="3"/>
    </row>
    <row r="167" spans="1:11" ht="28.5" customHeight="1" x14ac:dyDescent="0.3">
      <c r="A167" s="90" t="s">
        <v>147</v>
      </c>
      <c r="B167" s="90"/>
      <c r="C167" s="90"/>
      <c r="D167" s="21"/>
      <c r="E167" s="22"/>
      <c r="F167" s="61">
        <f>F149+F102+F61+F50+F19+F11+F89</f>
        <v>310717.65850000008</v>
      </c>
      <c r="G167" s="61">
        <f>G149+G102+G61+G50+G19</f>
        <v>116091.3</v>
      </c>
      <c r="H167" s="61">
        <f>H149+H102+H61+H50+H19</f>
        <v>151500</v>
      </c>
      <c r="I167" s="61">
        <f>I149+I102+I61+I50+I19+I11+I89</f>
        <v>578308.95849999995</v>
      </c>
      <c r="J167" s="22"/>
      <c r="K167" s="22"/>
    </row>
    <row r="168" spans="1:11" ht="28.5" customHeight="1" x14ac:dyDescent="0.3">
      <c r="A168" s="65" t="s">
        <v>148</v>
      </c>
      <c r="B168" s="65"/>
      <c r="C168" s="65"/>
      <c r="D168" s="21"/>
      <c r="E168" s="22"/>
      <c r="F168" s="61">
        <f>F165+F133+F95+F85+F78+F71+F57+F46+F15</f>
        <v>165810.46000000002</v>
      </c>
      <c r="G168" s="61">
        <f>G165+G133+G95+G85+G78+G71+G57+G46+G15</f>
        <v>468908.7</v>
      </c>
      <c r="H168" s="61">
        <f>H165+H133+H95+H85+H78+H71+H57+H46+H15</f>
        <v>491500</v>
      </c>
      <c r="I168" s="61">
        <f>I165+I133+I95+I85+I78+I71+I57+I46+I15</f>
        <v>1126219.1599999999</v>
      </c>
      <c r="J168" s="22"/>
      <c r="K168" s="22"/>
    </row>
    <row r="169" spans="1:11" ht="24.75" customHeight="1" x14ac:dyDescent="0.3">
      <c r="A169" s="90" t="s">
        <v>198</v>
      </c>
      <c r="B169" s="90"/>
      <c r="C169" s="90"/>
      <c r="D169" s="21"/>
      <c r="E169" s="22"/>
      <c r="F169" s="61">
        <f>SUM(F167:F168)</f>
        <v>476528.1185000001</v>
      </c>
      <c r="G169" s="61">
        <f t="shared" ref="G169:H169" si="13">SUM(G167:G168)</f>
        <v>585000</v>
      </c>
      <c r="H169" s="61">
        <f t="shared" si="13"/>
        <v>643000</v>
      </c>
      <c r="I169" s="61">
        <f>SUM(I167:I168)</f>
        <v>1704528.1184999999</v>
      </c>
      <c r="J169" s="22"/>
      <c r="K169" s="22"/>
    </row>
    <row r="170" spans="1:11" ht="33" customHeight="1" x14ac:dyDescent="0.3">
      <c r="A170" s="87" t="s">
        <v>201</v>
      </c>
      <c r="B170" s="88"/>
      <c r="C170" s="89"/>
      <c r="D170" s="46"/>
      <c r="E170" s="46"/>
      <c r="F170" s="61">
        <f>240000+10000+51100+45254.8+1100+1500+22029.9+1100</f>
        <v>372084.7</v>
      </c>
      <c r="G170" s="61">
        <v>585000</v>
      </c>
      <c r="H170" s="61">
        <v>643000</v>
      </c>
      <c r="I170" s="61">
        <f>F170+G170+H170</f>
        <v>1600084.7</v>
      </c>
      <c r="J170" s="45"/>
      <c r="K170" s="45"/>
    </row>
    <row r="171" spans="1:11" ht="27.75" customHeight="1" x14ac:dyDescent="0.3">
      <c r="A171" s="87" t="s">
        <v>199</v>
      </c>
      <c r="B171" s="88"/>
      <c r="C171" s="89"/>
      <c r="D171" s="46"/>
      <c r="E171" s="46"/>
      <c r="F171" s="62">
        <f>3000+5806</f>
        <v>8806</v>
      </c>
      <c r="G171" s="62">
        <v>0</v>
      </c>
      <c r="H171" s="62">
        <v>0</v>
      </c>
      <c r="I171" s="62">
        <f>F171+G171+H171</f>
        <v>8806</v>
      </c>
      <c r="J171" s="45"/>
      <c r="K171" s="45"/>
    </row>
    <row r="172" spans="1:11" ht="24.75" customHeight="1" x14ac:dyDescent="0.3">
      <c r="A172" s="87" t="s">
        <v>200</v>
      </c>
      <c r="B172" s="88"/>
      <c r="C172" s="89"/>
      <c r="D172" s="46"/>
      <c r="E172" s="46"/>
      <c r="F172" s="62">
        <f>30000+8896.4185+13742.7+22498.3+14000+1500+5000</f>
        <v>95637.4185</v>
      </c>
      <c r="G172" s="62">
        <v>0</v>
      </c>
      <c r="H172" s="62">
        <v>0</v>
      </c>
      <c r="I172" s="62">
        <f>F172+G172+H172</f>
        <v>95637.4185</v>
      </c>
      <c r="J172" s="45"/>
      <c r="K172" s="45"/>
    </row>
  </sheetData>
  <mergeCells count="88">
    <mergeCell ref="A171:C171"/>
    <mergeCell ref="A172:C172"/>
    <mergeCell ref="A167:C167"/>
    <mergeCell ref="A169:C169"/>
    <mergeCell ref="A134:D134"/>
    <mergeCell ref="A135:K135"/>
    <mergeCell ref="A136:K136"/>
    <mergeCell ref="A149:C149"/>
    <mergeCell ref="A150:K150"/>
    <mergeCell ref="A165:C165"/>
    <mergeCell ref="A170:C170"/>
    <mergeCell ref="A86:D86"/>
    <mergeCell ref="A87:K87"/>
    <mergeCell ref="A88:K88"/>
    <mergeCell ref="A133:C133"/>
    <mergeCell ref="A90:K90"/>
    <mergeCell ref="A95:C95"/>
    <mergeCell ref="A96:D96"/>
    <mergeCell ref="A97:K97"/>
    <mergeCell ref="A98:K98"/>
    <mergeCell ref="A102:C102"/>
    <mergeCell ref="A103:K103"/>
    <mergeCell ref="A84:K84"/>
    <mergeCell ref="A82:A83"/>
    <mergeCell ref="B82:B83"/>
    <mergeCell ref="C82:C83"/>
    <mergeCell ref="D82:D83"/>
    <mergeCell ref="E82:E83"/>
    <mergeCell ref="F82:F83"/>
    <mergeCell ref="G82:G83"/>
    <mergeCell ref="H82:H83"/>
    <mergeCell ref="I82:I83"/>
    <mergeCell ref="J82:J83"/>
    <mergeCell ref="K82:K83"/>
    <mergeCell ref="A81:K81"/>
    <mergeCell ref="A74:K74"/>
    <mergeCell ref="A75:A76"/>
    <mergeCell ref="B75:B76"/>
    <mergeCell ref="C75:C76"/>
    <mergeCell ref="D75:D76"/>
    <mergeCell ref="E75:E76"/>
    <mergeCell ref="F75:F76"/>
    <mergeCell ref="G75:G76"/>
    <mergeCell ref="H75:H76"/>
    <mergeCell ref="I75:I76"/>
    <mergeCell ref="J75:J76"/>
    <mergeCell ref="K75:K76"/>
    <mergeCell ref="A77:K77"/>
    <mergeCell ref="A79:D79"/>
    <mergeCell ref="A80:K80"/>
    <mergeCell ref="A73:K73"/>
    <mergeCell ref="A47:D47"/>
    <mergeCell ref="A48:K48"/>
    <mergeCell ref="A49:K49"/>
    <mergeCell ref="A51:K51"/>
    <mergeCell ref="A57:D57"/>
    <mergeCell ref="A58:D58"/>
    <mergeCell ref="A59:K59"/>
    <mergeCell ref="A60:K60"/>
    <mergeCell ref="A62:K62"/>
    <mergeCell ref="A71:C71"/>
    <mergeCell ref="A72:D72"/>
    <mergeCell ref="C1:I1"/>
    <mergeCell ref="A2:K3"/>
    <mergeCell ref="A5:A6"/>
    <mergeCell ref="B5:B6"/>
    <mergeCell ref="C5:C6"/>
    <mergeCell ref="D5:D6"/>
    <mergeCell ref="E5:E6"/>
    <mergeCell ref="F5:I5"/>
    <mergeCell ref="J5:J6"/>
    <mergeCell ref="K5:K6"/>
    <mergeCell ref="A11:C11"/>
    <mergeCell ref="A7:K7"/>
    <mergeCell ref="A8:K8"/>
    <mergeCell ref="B138:B140"/>
    <mergeCell ref="A138:A140"/>
    <mergeCell ref="D138:D140"/>
    <mergeCell ref="C138:C140"/>
    <mergeCell ref="E138:E140"/>
    <mergeCell ref="K138:K140"/>
    <mergeCell ref="A16:D16"/>
    <mergeCell ref="A15:C15"/>
    <mergeCell ref="A12:K12"/>
    <mergeCell ref="A17:K17"/>
    <mergeCell ref="A18:K18"/>
    <mergeCell ref="A20:K20"/>
    <mergeCell ref="A46:C46"/>
  </mergeCells>
  <pageMargins left="0.59055118110236227" right="0.19685039370078741" top="0.39370078740157483" bottom="0.19685039370078741" header="0" footer="0"/>
  <pageSetup paperSize="9" scale="63" orientation="landscape" r:id="rId1"/>
  <rowBreaks count="20" manualBreakCount="20">
    <brk id="16" max="16383" man="1"/>
    <brk id="23" max="16383" man="1"/>
    <brk id="27" max="10" man="1"/>
    <brk id="31" max="10" man="1"/>
    <brk id="34" max="16383" man="1"/>
    <brk id="38" max="16383" man="1"/>
    <brk id="42" max="10" man="1"/>
    <brk id="47" max="16383" man="1"/>
    <brk id="53" max="16383" man="1"/>
    <brk id="61" max="10" man="1"/>
    <brk id="72" max="16383" man="1"/>
    <brk id="91" max="16383" man="1"/>
    <brk id="96" max="16383" man="1"/>
    <brk id="109" max="16383" man="1"/>
    <brk id="119" max="16383" man="1"/>
    <brk id="124" max="10" man="1"/>
    <brk id="134" max="16383" man="1"/>
    <brk id="140" max="10" man="1"/>
    <brk id="151" max="16383" man="1"/>
    <brk id="156"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Консолідований перелік (2)</vt:lpstr>
      <vt:lpstr>'Консолідований перелік (2)'!Заголовки_для_друку</vt:lpstr>
      <vt:lpstr>'Консолідований перелік (2)'!Область_друку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2026-04-27T07:48:38Z</cp:lastPrinted>
  <dcterms:created xsi:type="dcterms:W3CDTF">2015-06-05T18:19:34Z</dcterms:created>
  <dcterms:modified xsi:type="dcterms:W3CDTF">2026-05-06T05:40:29Z</dcterms:modified>
</cp:coreProperties>
</file>