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ЭтаКнига" defaultThemeVersion="124226"/>
  <mc:AlternateContent xmlns:mc="http://schemas.openxmlformats.org/markup-compatibility/2006">
    <mc:Choice Requires="x15">
      <x15ac:absPath xmlns:x15ac="http://schemas.microsoft.com/office/spreadsheetml/2010/11/ac" url="C:\Users\101400323\Desktop\Post\"/>
    </mc:Choice>
  </mc:AlternateContent>
  <xr:revisionPtr revIDLastSave="0" documentId="8_{7E64D966-A748-45FF-ADA8-039ACB276588}" xr6:coauthVersionLast="47" xr6:coauthVersionMax="47" xr10:uidLastSave="{00000000-0000-0000-0000-000000000000}"/>
  <bookViews>
    <workbookView xWindow="-120" yWindow="-120" windowWidth="29040" windowHeight="15990" tabRatio="800" activeTab="4" xr2:uid="{DBC0033A-0A92-4955-AE48-91D386D717D6}"/>
  </bookViews>
  <sheets>
    <sheet name="Дод 1 доходи" sheetId="61" r:id="rId1"/>
    <sheet name="дод 2 джерела" sheetId="64" r:id="rId2"/>
    <sheet name="дод.3 " sheetId="56" r:id="rId3"/>
    <sheet name="дод 3.1" sheetId="30" r:id="rId4"/>
    <sheet name="дод.4 трансф" sheetId="60" r:id="rId5"/>
    <sheet name="дод 5 публ ін " sheetId="69" r:id="rId6"/>
    <sheet name="дод 5,1 публ ін " sheetId="68" r:id="rId7"/>
    <sheet name="дод.6 прогр" sheetId="5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A50" localSheetId="7">[1]Пер!$N$34</definedName>
    <definedName name="____________A50">[1]Пер!$N$34</definedName>
    <definedName name="____________A51" localSheetId="7">[1]Пер!$N$33</definedName>
    <definedName name="____________A51">[1]Пер!$N$33</definedName>
    <definedName name="____________HAV80">#REF!</definedName>
    <definedName name="____________mes09">#REF!</definedName>
    <definedName name="____________Mes1">#REF!</definedName>
    <definedName name="____________Mes2">#REF!</definedName>
    <definedName name="____________NS80">#REF!</definedName>
    <definedName name="____________PCH3">#REF!</definedName>
    <definedName name="____________PV3">#REF!</definedName>
    <definedName name="___________A50">[2]Пер!$N$34</definedName>
    <definedName name="___________A51">[2]Пер!$N$33</definedName>
    <definedName name="___________HAV80">#REF!</definedName>
    <definedName name="___________mes09">#REF!</definedName>
    <definedName name="___________Mes1">#REF!</definedName>
    <definedName name="___________Mes2">#REF!</definedName>
    <definedName name="___________NS80">#REF!</definedName>
    <definedName name="___________PCH3">#REF!</definedName>
    <definedName name="___________PV3">#REF!</definedName>
    <definedName name="__________A50">[2]Пер!$N$34</definedName>
    <definedName name="__________A51">[2]Пер!$N$33</definedName>
    <definedName name="__________HAV80">#REF!</definedName>
    <definedName name="__________mes09">#REF!</definedName>
    <definedName name="__________Mes1">#REF!</definedName>
    <definedName name="__________Mes2">#REF!</definedName>
    <definedName name="__________NS80">#REF!</definedName>
    <definedName name="__________PCH3">#REF!</definedName>
    <definedName name="__________PV3">#REF!</definedName>
    <definedName name="_________A50">[2]Пер!$N$34</definedName>
    <definedName name="_________A51">[2]Пер!$N$33</definedName>
    <definedName name="_________HAV80">#REF!</definedName>
    <definedName name="_________mes09">#REF!</definedName>
    <definedName name="_________Mes1">#REF!</definedName>
    <definedName name="_________Mes2">#REF!</definedName>
    <definedName name="_________NS80">#REF!</definedName>
    <definedName name="_________PCH3">#REF!</definedName>
    <definedName name="_________PV3">#REF!</definedName>
    <definedName name="________A50">[2]Пер!$N$34</definedName>
    <definedName name="________A51">[2]Пер!$N$33</definedName>
    <definedName name="________HAV80">#REF!</definedName>
    <definedName name="________mes09">#REF!</definedName>
    <definedName name="________Mes1">#REF!</definedName>
    <definedName name="________Mes2">#REF!</definedName>
    <definedName name="________NS80">#REF!</definedName>
    <definedName name="________PCH3">#REF!</definedName>
    <definedName name="________PV3">#REF!</definedName>
    <definedName name="_______A50">[2]Пер!$N$34</definedName>
    <definedName name="_______A51">[2]Пер!$N$33</definedName>
    <definedName name="_______HAV80">#REF!</definedName>
    <definedName name="_______mes09">#REF!</definedName>
    <definedName name="_______Mes1">#REF!</definedName>
    <definedName name="_______Mes2">#REF!</definedName>
    <definedName name="_______NS80">#REF!</definedName>
    <definedName name="_______PCH3">#REF!</definedName>
    <definedName name="_______PV3">#REF!</definedName>
    <definedName name="______A50">[2]Пер!$N$34</definedName>
    <definedName name="______A51">[2]Пер!$N$33</definedName>
    <definedName name="______HAV80">#REF!</definedName>
    <definedName name="______mes09">#REF!</definedName>
    <definedName name="______Mes1">#REF!</definedName>
    <definedName name="______Mes2">#REF!</definedName>
    <definedName name="______NS80">#REF!</definedName>
    <definedName name="______PCH3">#REF!</definedName>
    <definedName name="______PV3">#REF!</definedName>
    <definedName name="_____A50">[2]Пер!$N$34</definedName>
    <definedName name="_____A51">[2]Пер!$N$33</definedName>
    <definedName name="_____d2">#REF!</definedName>
    <definedName name="_____dod44">[2]Пер!$N$34</definedName>
    <definedName name="_____HAV80">#REF!</definedName>
    <definedName name="_____mes09">#REF!</definedName>
    <definedName name="_____Mes1">#REF!</definedName>
    <definedName name="_____Mes2">#REF!</definedName>
    <definedName name="_____NS80">#REF!</definedName>
    <definedName name="_____PCH3">#REF!</definedName>
    <definedName name="_____PV3">#REF!</definedName>
    <definedName name="____A50">[2]Пер!$N$34</definedName>
    <definedName name="____A51">[2]Пер!$N$33</definedName>
    <definedName name="____d2">#REF!</definedName>
    <definedName name="____dod44">[2]Пер!$N$34</definedName>
    <definedName name="____HAV80">#REF!</definedName>
    <definedName name="____mes09">#REF!</definedName>
    <definedName name="____Mes1">#REF!</definedName>
    <definedName name="____Mes2">#REF!</definedName>
    <definedName name="____NS80">#REF!</definedName>
    <definedName name="____PCH3">#REF!</definedName>
    <definedName name="____PV3">#REF!</definedName>
    <definedName name="___A50">[2]Пер!$N$34</definedName>
    <definedName name="___A51">[2]Пер!$N$33</definedName>
    <definedName name="___d2">#REF!</definedName>
    <definedName name="___dod4">[2]Пер!$N$34</definedName>
    <definedName name="___dod44">[2]Пер!$N$34</definedName>
    <definedName name="___HAV80">#REF!</definedName>
    <definedName name="___mes09">#REF!</definedName>
    <definedName name="___Mes1">#REF!</definedName>
    <definedName name="___Mes2">#REF!</definedName>
    <definedName name="___NS80">#REF!</definedName>
    <definedName name="___PCH3">#REF!</definedName>
    <definedName name="___PV3">#REF!</definedName>
    <definedName name="___T110100">'[3]110100:240603'!$R$8</definedName>
    <definedName name="__A50">[4]Пер!$N$34</definedName>
    <definedName name="__A51">[4]Пер!$N$33</definedName>
    <definedName name="__d2">#REF!</definedName>
    <definedName name="__dod4">[2]Пер!$N$34</definedName>
    <definedName name="__dod44">[2]Пер!$N$34</definedName>
    <definedName name="__HAV80">#REF!</definedName>
    <definedName name="__mes09">#REF!</definedName>
    <definedName name="__Mes1">#REF!</definedName>
    <definedName name="__Mes2">#REF!</definedName>
    <definedName name="__NS80">#REF!</definedName>
    <definedName name="__PCH3">#REF!</definedName>
    <definedName name="__PV3">#REF!</definedName>
    <definedName name="__T110100">'[3]110100:240603'!$R$8</definedName>
    <definedName name="_123">#REF!</definedName>
    <definedName name="_A50">[4]Пер!$N$34</definedName>
    <definedName name="_A51">[4]Пер!$N$33</definedName>
    <definedName name="_d2">#REF!</definedName>
    <definedName name="_dod4">[2]Пер!$N$34</definedName>
    <definedName name="_dod44">[2]Пер!$N$34</definedName>
    <definedName name="_FilterDatabase" hidden="1">#REF!</definedName>
    <definedName name="_HAV80">#REF!</definedName>
    <definedName name="_mes09">#REF!</definedName>
    <definedName name="_Mes1">#REF!</definedName>
    <definedName name="_Mes2">#REF!</definedName>
    <definedName name="_NS80">#REF!</definedName>
    <definedName name="_PCH3">#REF!</definedName>
    <definedName name="_PV3">#REF!</definedName>
    <definedName name="_T110100">'[3]110100:240603'!$R$8</definedName>
    <definedName name="_Б21000">#REF!</definedName>
    <definedName name="_Б22000">#REF!</definedName>
    <definedName name="_Б22100">#REF!</definedName>
    <definedName name="_Б22110">#REF!</definedName>
    <definedName name="_Б22111">#REF!</definedName>
    <definedName name="_Б22112">#REF!</definedName>
    <definedName name="_Б22200">#REF!</definedName>
    <definedName name="_Б23000">#REF!</definedName>
    <definedName name="_Б24000">#REF!</definedName>
    <definedName name="_Б25000">#REF!</definedName>
    <definedName name="_Б41000">#REF!</definedName>
    <definedName name="_Б42000">#REF!</definedName>
    <definedName name="_Б43000">#REF!</definedName>
    <definedName name="_Б44000">#REF!</definedName>
    <definedName name="_Б45000">#REF!</definedName>
    <definedName name="_Б46000">#REF!</definedName>
    <definedName name="_В010100">#REF!</definedName>
    <definedName name="_В010200">#REF!</definedName>
    <definedName name="_В040000">#REF!</definedName>
    <definedName name="_В050000">#REF!</definedName>
    <definedName name="_В060000">#REF!</definedName>
    <definedName name="_В070000">#REF!</definedName>
    <definedName name="_В080000">#REF!</definedName>
    <definedName name="_В090000">#REF!</definedName>
    <definedName name="_В090200">#REF!</definedName>
    <definedName name="_В090201">#REF!</definedName>
    <definedName name="_В090202">#REF!</definedName>
    <definedName name="_В090203">#REF!</definedName>
    <definedName name="_В090300">#REF!</definedName>
    <definedName name="_В090301">#REF!</definedName>
    <definedName name="_В090302">#REF!</definedName>
    <definedName name="_В090303">#REF!</definedName>
    <definedName name="_В090304">#REF!</definedName>
    <definedName name="_В090305">#REF!</definedName>
    <definedName name="_В090306">#REF!</definedName>
    <definedName name="_В090307">#REF!</definedName>
    <definedName name="_В090400">#REF!</definedName>
    <definedName name="_В090405">#REF!</definedName>
    <definedName name="_В090412">#REF!</definedName>
    <definedName name="_В090601">#REF!</definedName>
    <definedName name="_В090700">#REF!</definedName>
    <definedName name="_В090900">#REF!</definedName>
    <definedName name="_В091100">#REF!</definedName>
    <definedName name="_В091200">#REF!</definedName>
    <definedName name="_В100000">#REF!</definedName>
    <definedName name="_В100100">#REF!</definedName>
    <definedName name="_В100103">#REF!</definedName>
    <definedName name="_В100200">#REF!</definedName>
    <definedName name="_В100203">#REF!</definedName>
    <definedName name="_В100204">#REF!</definedName>
    <definedName name="_В110000">#REF!</definedName>
    <definedName name="_В120000">#REF!</definedName>
    <definedName name="_В130000">#REF!</definedName>
    <definedName name="_В140000">#REF!</definedName>
    <definedName name="_В140102">#REF!</definedName>
    <definedName name="_В150000">#REF!</definedName>
    <definedName name="_В150101">#REF!</definedName>
    <definedName name="_В160000">#REF!</definedName>
    <definedName name="_В160100">#REF!</definedName>
    <definedName name="_В160103">#REF!</definedName>
    <definedName name="_В160200">#REF!</definedName>
    <definedName name="_В160300">#REF!</definedName>
    <definedName name="_В160304">#REF!</definedName>
    <definedName name="_В170000">#REF!</definedName>
    <definedName name="_В170100">#REF!</definedName>
    <definedName name="_В170101">#REF!</definedName>
    <definedName name="_В170300">#REF!</definedName>
    <definedName name="_В170303">#REF!</definedName>
    <definedName name="_В170600">#REF!</definedName>
    <definedName name="_В170601">#REF!</definedName>
    <definedName name="_В170700">#REF!</definedName>
    <definedName name="_В170703">#REF!</definedName>
    <definedName name="_В200000">#REF!</definedName>
    <definedName name="_В210000">#REF!</definedName>
    <definedName name="_В210200">#REF!</definedName>
    <definedName name="_В240000">#REF!</definedName>
    <definedName name="_В240600">#REF!</definedName>
    <definedName name="_В250000">#REF!</definedName>
    <definedName name="_В250102">#REF!</definedName>
    <definedName name="_В250200">#REF!</definedName>
    <definedName name="_В250301">#REF!</definedName>
    <definedName name="_В250307">#REF!</definedName>
    <definedName name="_В250500">#REF!</definedName>
    <definedName name="_В250501">#REF!</definedName>
    <definedName name="_В250502">#REF!</definedName>
    <definedName name="_Д100000">#REF!</definedName>
    <definedName name="_Д110000">#REF!</definedName>
    <definedName name="_Д110100">#REF!</definedName>
    <definedName name="_Д110200">#REF!</definedName>
    <definedName name="_Д120000">#REF!</definedName>
    <definedName name="_Д120200">#REF!</definedName>
    <definedName name="_Д130000">#REF!</definedName>
    <definedName name="_Д130100">#REF!</definedName>
    <definedName name="_Д130200">#REF!</definedName>
    <definedName name="_Д130300">#REF!</definedName>
    <definedName name="_Д130500">#REF!</definedName>
    <definedName name="_Д140000">#REF!</definedName>
    <definedName name="_Д140601">#REF!</definedName>
    <definedName name="_Д140602">#REF!</definedName>
    <definedName name="_Д140603">#REF!</definedName>
    <definedName name="_Д140700">#REF!</definedName>
    <definedName name="_Д160000">#REF!</definedName>
    <definedName name="_Д160100">#REF!</definedName>
    <definedName name="_Д160200">#REF!</definedName>
    <definedName name="_Д160300">#REF!</definedName>
    <definedName name="_Д200000">#REF!</definedName>
    <definedName name="_Д210000">#REF!</definedName>
    <definedName name="_Д210700">#REF!</definedName>
    <definedName name="_Д220000">#REF!</definedName>
    <definedName name="_Д220800">#REF!</definedName>
    <definedName name="_Д220900">#REF!</definedName>
    <definedName name="_Д230000">#REF!</definedName>
    <definedName name="_Д240000">#REF!</definedName>
    <definedName name="_Д240800">#REF!</definedName>
    <definedName name="_Д400000">#REF!</definedName>
    <definedName name="_Д410100">#REF!</definedName>
    <definedName name="_Д410400">#REF!</definedName>
    <definedName name="_Д500000">#REF!</definedName>
    <definedName name="_Д500800">#REF!</definedName>
    <definedName name="_Д500900">#REF!</definedName>
    <definedName name="_Е1000">#REF!</definedName>
    <definedName name="_Е1100">#REF!</definedName>
    <definedName name="_Е1110">#REF!</definedName>
    <definedName name="_Е1120">#REF!</definedName>
    <definedName name="_Е1130">#REF!</definedName>
    <definedName name="_Е1140">#REF!</definedName>
    <definedName name="_Е1150">#REF!</definedName>
    <definedName name="_Е1160">#REF!</definedName>
    <definedName name="_Е1161">#REF!</definedName>
    <definedName name="_Е1162">#REF!</definedName>
    <definedName name="_Е1163">#REF!</definedName>
    <definedName name="_Е1164">#REF!</definedName>
    <definedName name="_Е1170">#REF!</definedName>
    <definedName name="_Е1200">#REF!</definedName>
    <definedName name="_Е1300">#REF!</definedName>
    <definedName name="_Е1340">#REF!</definedName>
    <definedName name="_Е2000">#REF!</definedName>
    <definedName name="_Е2100">#REF!</definedName>
    <definedName name="_Е2110">#REF!</definedName>
    <definedName name="_Е2120">#REF!</definedName>
    <definedName name="_Е2130">#REF!</definedName>
    <definedName name="_Е2200">#REF!</definedName>
    <definedName name="_Е2300">#REF!</definedName>
    <definedName name="_Е3000">#REF!</definedName>
    <definedName name="_Е4000">#REF!</definedName>
    <definedName name="_ІБ900501">#REF!</definedName>
    <definedName name="_ІБ900502">#REF!</definedName>
    <definedName name="_ІВ900201">#REF!</definedName>
    <definedName name="_ІВ900202">#REF!</definedName>
    <definedName name="_ІД900101">#REF!</definedName>
    <definedName name="_ІД900102">#REF!</definedName>
    <definedName name="_ІЕ900203">#REF!</definedName>
    <definedName name="_ІЕ900300">#REF!</definedName>
    <definedName name="_ІФ900400">#REF!</definedName>
    <definedName name="_Ф100000">#REF!</definedName>
    <definedName name="_Ф101000">#REF!</definedName>
    <definedName name="_Ф102000">#REF!</definedName>
    <definedName name="_Ф201000">#REF!</definedName>
    <definedName name="_Ф201010">#REF!</definedName>
    <definedName name="_Ф201011">#REF!</definedName>
    <definedName name="_Ф201012">#REF!</definedName>
    <definedName name="_Ф201020">#REF!</definedName>
    <definedName name="_Ф201021">#REF!</definedName>
    <definedName name="_Ф201022">#REF!</definedName>
    <definedName name="_Ф201030">#REF!</definedName>
    <definedName name="_Ф201031">#REF!</definedName>
    <definedName name="_Ф201032">#REF!</definedName>
    <definedName name="_Ф202000">#REF!</definedName>
    <definedName name="_Ф202010">#REF!</definedName>
    <definedName name="_Ф202011">#REF!</definedName>
    <definedName name="_Ф202012">#REF!</definedName>
    <definedName name="_Ф203000">#REF!</definedName>
    <definedName name="_Ф203010">#REF!</definedName>
    <definedName name="_Ф203011">#REF!</definedName>
    <definedName name="_Ф203012">#REF!</definedName>
    <definedName name="_Ф204000">#REF!</definedName>
    <definedName name="_Ф205000">#REF!</definedName>
    <definedName name="_Ф206000">#REF!</definedName>
    <definedName name="_Ф206001">#REF!</definedName>
    <definedName name="_Ф206002">#REF!</definedName>
    <definedName name="_xlnm._FilterDatabase" hidden="1">#N/A</definedName>
    <definedName name="aa">#REF!</definedName>
    <definedName name="add">#REF!</definedName>
    <definedName name="asdf">#REF!</definedName>
    <definedName name="AVT">#REF!</definedName>
    <definedName name="bb">#REF!</definedName>
    <definedName name="bbb">#REF!</definedName>
    <definedName name="BEC">#REF!</definedName>
    <definedName name="CREXPORT">#REF!</definedName>
    <definedName name="DKS">#REF!</definedName>
    <definedName name="dod">#REF!</definedName>
    <definedName name="dod_4">#REF!</definedName>
    <definedName name="dodat1">[2]Пер!$N$33</definedName>
    <definedName name="dodik">#REF!</definedName>
    <definedName name="DON1KC">#REF!</definedName>
    <definedName name="Dt">#REF!</definedName>
    <definedName name="fg">#REF!</definedName>
    <definedName name="HAVSTJAG">#REF!</definedName>
    <definedName name="hg">#REF!</definedName>
    <definedName name="hhhh">#REF!</definedName>
    <definedName name="HKC">#REF!</definedName>
    <definedName name="HSKC">#REF!</definedName>
    <definedName name="jhjhjhj">#REF!</definedName>
    <definedName name="kj">#REF!</definedName>
    <definedName name="M">[2]Пер!$N$34</definedName>
    <definedName name="Mes">#REF!</definedName>
    <definedName name="Mes_Txt">#REF!</definedName>
    <definedName name="Mes_Txt2">#REF!</definedName>
    <definedName name="MTS">[5]Пер!$N$33</definedName>
    <definedName name="MTS_Txt">#REF!</definedName>
    <definedName name="n" localSheetId="5" hidden="1">{#N/A,#N/A,FALSE,"Лист4"}</definedName>
    <definedName name="n" localSheetId="6" hidden="1">{#N/A,#N/A,FALSE,"Лист4"}</definedName>
    <definedName name="N">[2]Пер!$N$33</definedName>
    <definedName name="NAVDON">#REF!</definedName>
    <definedName name="NDO">#REF!</definedName>
    <definedName name="NK">#REF!</definedName>
    <definedName name="NKS">#REF!</definedName>
    <definedName name="NST">#REF!</definedName>
    <definedName name="NSTS">#REF!</definedName>
    <definedName name="Obl_Reg">[6]reg!$B$1:$N$541</definedName>
    <definedName name="oblastja">#REF!</definedName>
    <definedName name="plat123_Запрос">#REF!</definedName>
    <definedName name="platniki">#REF!</definedName>
    <definedName name="Print_Area" localSheetId="7">'дод.6 прогр'!$A$2:$J$109</definedName>
    <definedName name="Print_Titles" localSheetId="2">'дод.3 '!$7:$10</definedName>
    <definedName name="Print_Titles" localSheetId="7">'дод.6 прогр'!$7:$8</definedName>
    <definedName name="qqqq">#REF!</definedName>
    <definedName name="RR_Txt">#REF!</definedName>
    <definedName name="user">[2]Пер!$N$34</definedName>
    <definedName name="user1">[2]Пер!$N$33</definedName>
    <definedName name="wrn.Інструкція." localSheetId="5" hidden="1">{#N/A,#N/A,FALSE,"Лист4"}</definedName>
    <definedName name="wrn.Інструкція." localSheetId="6" hidden="1">{#N/A,#N/A,FALSE,"Лист4"}</definedName>
    <definedName name="wrn.Інструкція." hidden="1">{#N/A,#N/A,FALSE,"Лист4"}</definedName>
    <definedName name="Z_03B0B3DA_D3A4_42AD_B307_1A4E0842AF4B_.wvu.PrintArea" localSheetId="2" hidden="1">'дод.3 '!$A$3:$P$11</definedName>
    <definedName name="Z_03B0B3DA_D3A4_42AD_B307_1A4E0842AF4B_.wvu.PrintArea" localSheetId="7" hidden="1">'дод.6 прогр'!$A$2:$J$109</definedName>
    <definedName name="Z_03B0B3DA_D3A4_42AD_B307_1A4E0842AF4B_.wvu.PrintTitles" localSheetId="2" hidden="1">'дод.3 '!$7:$10</definedName>
    <definedName name="Z_03B0B3DA_D3A4_42AD_B307_1A4E0842AF4B_.wvu.PrintTitles" localSheetId="7" hidden="1">'дод.6 прогр'!$7:$8</definedName>
    <definedName name="Z_1424C569_718F_47D6_BC5A_D67C1E6BA45C_.wvu.PrintArea" localSheetId="2" hidden="1">'дод.3 '!$A$3:$P$11</definedName>
    <definedName name="Z_1424C569_718F_47D6_BC5A_D67C1E6BA45C_.wvu.PrintTitles" localSheetId="2" hidden="1">'дод.3 '!$7:$10</definedName>
    <definedName name="Z_1424C569_718F_47D6_BC5A_D67C1E6BA45C_.wvu.PrintTitles" localSheetId="7" hidden="1">'дод.6 прогр'!$7:$7</definedName>
    <definedName name="Z_22AB7979_3641_4765_88D7_090745087408_.wvu.PrintTitles" localSheetId="0" hidden="1">'Дод 1 доходи'!$9:$11</definedName>
    <definedName name="Z_28F31DBC_87D4_4408_9096_870B6397EBE3_.wvu.PrintArea" localSheetId="2" hidden="1">'дод.3 '!#REF!</definedName>
    <definedName name="Z_28F31DBC_87D4_4408_9096_870B6397EBE3_.wvu.PrintArea" localSheetId="7" hidden="1">'дод.6 прогр'!#REF!</definedName>
    <definedName name="Z_2B54D999_3764_411C_B077_B7657B8A935D_.wvu.PrintArea" localSheetId="7" hidden="1">'дод.6 прогр'!$A$2:$J$109</definedName>
    <definedName name="Z_2B54D999_3764_411C_B077_B7657B8A935D_.wvu.PrintTitles" localSheetId="2" hidden="1">'дод.3 '!$7:$10</definedName>
    <definedName name="Z_2B54D999_3764_411C_B077_B7657B8A935D_.wvu.PrintTitles" localSheetId="7" hidden="1">'дод.6 прогр'!$7:$9</definedName>
    <definedName name="Z_54ABD1B6_01DF_4CB9_8961_142341E3A7FC_.wvu.PrintArea" localSheetId="0" hidden="1">'Дод 1 доходи'!$A$1:$F$12</definedName>
    <definedName name="Z_54ABD1B6_01DF_4CB9_8961_142341E3A7FC_.wvu.PrintTitles" localSheetId="0" hidden="1">'Дод 1 доходи'!$9:$11</definedName>
    <definedName name="Z_88A3CD89_E364_46F3_84ED_2968A5B4342D_.wvu.PrintTitles" localSheetId="0" hidden="1">'Дод 1 доходи'!$9:$11</definedName>
    <definedName name="Z_B88CE7C0_040F_4A82_9AE4_42F5D2AA8B03_.wvu.PrintArea" localSheetId="7" hidden="1">'дод.6 прогр'!$A$2:$J$109</definedName>
    <definedName name="Z_B88CE7C0_040F_4A82_9AE4_42F5D2AA8B03_.wvu.PrintTitles" localSheetId="2" hidden="1">'дод.3 '!$7:$10</definedName>
    <definedName name="Z_B88CE7C0_040F_4A82_9AE4_42F5D2AA8B03_.wvu.PrintTitles" localSheetId="7" hidden="1">'дод.6 прогр'!$7:$9</definedName>
    <definedName name="Z_EF537109_2A8F_40EA_A773_76FC6E763118_.wvu.PrintArea" localSheetId="0" hidden="1">'Дод 1 доходи'!$A$1:$F$12</definedName>
    <definedName name="Z_EF537109_2A8F_40EA_A773_76FC6E763118_.wvu.PrintTitles" localSheetId="0" hidden="1">'Дод 1 доходи'!$9:$11</definedName>
    <definedName name="Z_F77A72E6_2539_44AF_98BC_D6931CD3707D_.wvu.PrintTitles" localSheetId="2" hidden="1">'дод.3 '!$7:$10</definedName>
    <definedName name="Z_F77A72E6_2539_44AF_98BC_D6931CD3707D_.wvu.PrintTitles" localSheetId="7" hidden="1">'дод.6 прогр'!$7:$8</definedName>
    <definedName name="zloch">#REF!</definedName>
    <definedName name="ZmUpl">#REF!</definedName>
    <definedName name="аа" localSheetId="5" hidden="1">{#N/A,#N/A,FALSE,"Лист4"}</definedName>
    <definedName name="аа" localSheetId="6" hidden="1">{#N/A,#N/A,FALSE,"Лист4"}</definedName>
    <definedName name="аа">#REF!</definedName>
    <definedName name="аааа" localSheetId="5" hidden="1">{#N/A,#N/A,FALSE,"Лист4"}</definedName>
    <definedName name="аааа" localSheetId="6" hidden="1">{#N/A,#N/A,FALSE,"Лист4"}</definedName>
    <definedName name="аааа" hidden="1">{#N/A,#N/A,FALSE,"Лист4"}</definedName>
    <definedName name="ааааа" localSheetId="5" hidden="1">{#N/A,#N/A,FALSE,"Лист4"}</definedName>
    <definedName name="ааааа" localSheetId="6" hidden="1">{#N/A,#N/A,FALSE,"Лист4"}</definedName>
    <definedName name="ааааа" hidden="1">{#N/A,#N/A,FALSE,"Лист4"}</definedName>
    <definedName name="аааг" localSheetId="5" hidden="1">{#N/A,#N/A,FALSE,"Лист4"}</definedName>
    <definedName name="аааг" localSheetId="6" hidden="1">{#N/A,#N/A,FALSE,"Лист4"}</definedName>
    <definedName name="аааг" hidden="1">{#N/A,#N/A,FALSE,"Лист4"}</definedName>
    <definedName name="ааао" localSheetId="5" hidden="1">{#N/A,#N/A,FALSE,"Лист4"}</definedName>
    <definedName name="ааао" localSheetId="6" hidden="1">{#N/A,#N/A,FALSE,"Лист4"}</definedName>
    <definedName name="ааао" hidden="1">{#N/A,#N/A,FALSE,"Лист4"}</definedName>
    <definedName name="аааоркк" localSheetId="5" hidden="1">{#N/A,#N/A,FALSE,"Лист4"}</definedName>
    <definedName name="аааоркк" localSheetId="6" hidden="1">{#N/A,#N/A,FALSE,"Лист4"}</definedName>
    <definedName name="аааоркк" hidden="1">{#N/A,#N/A,FALSE,"Лист4"}</definedName>
    <definedName name="аарр" localSheetId="5" hidden="1">{#N/A,#N/A,FALSE,"Лист4"}</definedName>
    <definedName name="аарр" localSheetId="6" hidden="1">{#N/A,#N/A,FALSE,"Лист4"}</definedName>
    <definedName name="аарр" hidden="1">{#N/A,#N/A,FALSE,"Лист4"}</definedName>
    <definedName name="амп" localSheetId="5" hidden="1">{#N/A,#N/A,FALSE,"Лист4"}</definedName>
    <definedName name="амп" localSheetId="6" hidden="1">{#N/A,#N/A,FALSE,"Лист4"}</definedName>
    <definedName name="амп" hidden="1">{#N/A,#N/A,FALSE,"Лист4"}</definedName>
    <definedName name="ап" localSheetId="5" hidden="1">{#N/A,#N/A,FALSE,"Лист4"}</definedName>
    <definedName name="ап" localSheetId="6" hidden="1">{#N/A,#N/A,FALSE,"Лист4"}</definedName>
    <definedName name="ап" hidden="1">{#N/A,#N/A,FALSE,"Лист4"}</definedName>
    <definedName name="апро" localSheetId="5" hidden="1">{#N/A,#N/A,FALSE,"Лист4"}</definedName>
    <definedName name="апро" localSheetId="6" hidden="1">{#N/A,#N/A,FALSE,"Лист4"}</definedName>
    <definedName name="апро" hidden="1">{#N/A,#N/A,FALSE,"Лист4"}</definedName>
    <definedName name="аунуну" localSheetId="5" hidden="1">{#N/A,#N/A,FALSE,"Лист4"}</definedName>
    <definedName name="аунуну" localSheetId="6" hidden="1">{#N/A,#N/A,FALSE,"Лист4"}</definedName>
    <definedName name="аунуну" hidden="1">{#N/A,#N/A,FALSE,"Лист4"}</definedName>
    <definedName name="б2000">#REF!</definedName>
    <definedName name="б22110">#REF!</definedName>
    <definedName name="б24">#REF!</definedName>
    <definedName name="б25">#REF!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 localSheetId="5" hidden="1">{#N/A,#N/A,FALSE,"Лист4"}</definedName>
    <definedName name="бб" localSheetId="6" hidden="1">{#N/A,#N/A,FALSE,"Лист4"}</definedName>
    <definedName name="бб" hidden="1">{#N/A,#N/A,FALSE,"Лист4"}</definedName>
    <definedName name="БББ">#REF!</definedName>
    <definedName name="В">#REF!</definedName>
    <definedName name="В68">#REF!</definedName>
    <definedName name="вап" localSheetId="5" hidden="1">{#N/A,#N/A,FALSE,"Лист4"}</definedName>
    <definedName name="вап" localSheetId="6" hidden="1">{#N/A,#N/A,FALSE,"Лист4"}</definedName>
    <definedName name="вап" hidden="1">{#N/A,#N/A,FALSE,"Лист4"}</definedName>
    <definedName name="вапа" localSheetId="5" hidden="1">{#N/A,#N/A,FALSE,"Лист4"}</definedName>
    <definedName name="вапа" localSheetId="6" hidden="1">{#N/A,#N/A,FALSE,"Лист4"}</definedName>
    <definedName name="вапа" hidden="1">{#N/A,#N/A,FALSE,"Лист4"}</definedName>
    <definedName name="вапро" localSheetId="5" hidden="1">{#N/A,#N/A,FALSE,"Лист4"}</definedName>
    <definedName name="вапро" localSheetId="6" hidden="1">{#N/A,#N/A,FALSE,"Лист4"}</definedName>
    <definedName name="вапро" hidden="1">{#N/A,#N/A,FALSE,"Лист4"}</definedName>
    <definedName name="вау" localSheetId="5" hidden="1">{#N/A,#N/A,FALSE,"Лист4"}</definedName>
    <definedName name="вау" localSheetId="6" hidden="1">{#N/A,#N/A,FALSE,"Лист4"}</definedName>
    <definedName name="вау" hidden="1">{#N/A,#N/A,FALSE,"Лист4"}</definedName>
    <definedName name="вв" localSheetId="5" hidden="1">{#N/A,#N/A,FALSE,"Лист4"}</definedName>
    <definedName name="вв" localSheetId="6" hidden="1">{#N/A,#N/A,FALSE,"Лист4"}</definedName>
    <definedName name="вв">'[9]основная(1)'!$B$4:$F$6</definedName>
    <definedName name="вмр" localSheetId="5" hidden="1">{#N/A,#N/A,FALSE,"Лист4"}</definedName>
    <definedName name="вмр" localSheetId="6" hidden="1">{#N/A,#N/A,FALSE,"Лист4"}</definedName>
    <definedName name="вмр" hidden="1">{#N/A,#N/A,FALSE,"Лист4"}</definedName>
    <definedName name="вруу" localSheetId="5" hidden="1">{#N/A,#N/A,FALSE,"Лист4"}</definedName>
    <definedName name="вруу" localSheetId="6" hidden="1">{#N/A,#N/A,FALSE,"Лист4"}</definedName>
    <definedName name="вруу" hidden="1">{#N/A,#N/A,FALSE,"Лист4"}</definedName>
    <definedName name="врууунуууу" localSheetId="5" hidden="1">{#N/A,#N/A,FALSE,"Лист4"}</definedName>
    <definedName name="врууунуууу" localSheetId="6" hidden="1">{#N/A,#N/A,FALSE,"Лист4"}</definedName>
    <definedName name="врууунуууу" hidden="1">{#N/A,#N/A,FALSE,"Лист4"}</definedName>
    <definedName name="вс">#REF!</definedName>
    <definedName name="гг" localSheetId="5" hidden="1">{#N/A,#N/A,FALSE,"Лист4"}</definedName>
    <definedName name="гг" localSheetId="6" hidden="1">{#N/A,#N/A,FALSE,"Лист4"}</definedName>
    <definedName name="гг" hidden="1">{#N/A,#N/A,FALSE,"Лист4"}</definedName>
    <definedName name="ггг" localSheetId="5" hidden="1">{#N/A,#N/A,FALSE,"Лист4"}</definedName>
    <definedName name="ггг" localSheetId="6" hidden="1">{#N/A,#N/A,FALSE,"Лист4"}</definedName>
    <definedName name="ггг" hidden="1">{#N/A,#N/A,FALSE,"Лист4"}</definedName>
    <definedName name="гго" localSheetId="5" hidden="1">{#N/A,#N/A,FALSE,"Лист4"}</definedName>
    <definedName name="гго" localSheetId="6" hidden="1">{#N/A,#N/A,FALSE,"Лист4"}</definedName>
    <definedName name="гго" hidden="1">{#N/A,#N/A,FALSE,"Лист4"}</definedName>
    <definedName name="ггшшз" localSheetId="5" hidden="1">{#N/A,#N/A,FALSE,"Лист4"}</definedName>
    <definedName name="ггшшз" localSheetId="6" hidden="1">{#N/A,#N/A,FALSE,"Лист4"}</definedName>
    <definedName name="ггшшз" hidden="1">{#N/A,#N/A,FALSE,"Лист4"}</definedName>
    <definedName name="ГПР">#REF!</definedName>
    <definedName name="гр" localSheetId="5" hidden="1">{#N/A,#N/A,FALSE,"Лист4"}</definedName>
    <definedName name="гр" localSheetId="6" hidden="1">{#N/A,#N/A,FALSE,"Лист4"}</definedName>
    <definedName name="гр" hidden="1">{#N/A,#N/A,FALSE,"Лист4"}</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#REF!</definedName>
    <definedName name="ДБпл_живі_міс">#REF!</definedName>
    <definedName name="ДБпл_живі_рік">#REF!</definedName>
    <definedName name="ДБпл_прогн_міс_дата">#REF!</definedName>
    <definedName name="ДБпл_прогн_рік_дата">#REF!</definedName>
    <definedName name="ДБпл_факт_міс">#REF!</definedName>
    <definedName name="ДБпл_факт_рік">#REF!</definedName>
    <definedName name="ддд" localSheetId="5" hidden="1">{#N/A,#N/A,FALSE,"Лист4"}</definedName>
    <definedName name="ддд" localSheetId="6" hidden="1">{#N/A,#N/A,FALSE,"Лист4"}</definedName>
    <definedName name="ддд" hidden="1">{#N/A,#N/A,FALSE,"Лист4"}</definedName>
    <definedName name="День">[10]ЗДМмісяць!$G$1</definedName>
    <definedName name="довидка">#REF!</definedName>
    <definedName name="дод_СПД">#REF!</definedName>
    <definedName name="Друк">'[7]Начни с меня'!$C$23</definedName>
    <definedName name="е" localSheetId="5" hidden="1">{#N/A,#N/A,FALSE,"Лист4"}</definedName>
    <definedName name="е" localSheetId="6" hidden="1">{#N/A,#N/A,FALSE,"Лист4"}</definedName>
    <definedName name="е" hidden="1">{#N/A,#N/A,FALSE,"Лист4"}</definedName>
    <definedName name="ее" localSheetId="5" hidden="1">{#N/A,#N/A,FALSE,"Лист4"}</definedName>
    <definedName name="ее" localSheetId="6" hidden="1">{#N/A,#N/A,FALSE,"Лист4"}</definedName>
    <definedName name="ее" hidden="1">{#N/A,#N/A,FALSE,"Лист4"}</definedName>
    <definedName name="ееге" localSheetId="5" hidden="1">{#N/A,#N/A,FALSE,"Лист4"}</definedName>
    <definedName name="ееге" localSheetId="6" hidden="1">{#N/A,#N/A,FALSE,"Лист4"}</definedName>
    <definedName name="ееге" hidden="1">{#N/A,#N/A,FALSE,"Лист4"}</definedName>
    <definedName name="еегше" localSheetId="5" hidden="1">{#N/A,#N/A,FALSE,"Лист4"}</definedName>
    <definedName name="еегше" localSheetId="6" hidden="1">{#N/A,#N/A,FALSE,"Лист4"}</definedName>
    <definedName name="еегше" hidden="1">{#N/A,#N/A,FALSE,"Лист4"}</definedName>
    <definedName name="еее" localSheetId="5" hidden="1">{#N/A,#N/A,FALSE,"Лист4"}</definedName>
    <definedName name="еее" localSheetId="6" hidden="1">{#N/A,#N/A,FALSE,"Лист4"}</definedName>
    <definedName name="еее" hidden="1">{#N/A,#N/A,FALSE,"Лист4"}</definedName>
    <definedName name="ееее" localSheetId="5" hidden="1">{#N/A,#N/A,FALSE,"Лист4"}</definedName>
    <definedName name="ееее" localSheetId="6" hidden="1">{#N/A,#N/A,FALSE,"Лист4"}</definedName>
    <definedName name="ееее" hidden="1">{#N/A,#N/A,FALSE,"Лист4"}</definedName>
    <definedName name="ееекк" localSheetId="5" hidden="1">{#N/A,#N/A,FALSE,"Лист4"}</definedName>
    <definedName name="ееекк" localSheetId="6" hidden="1">{#N/A,#N/A,FALSE,"Лист4"}</definedName>
    <definedName name="ееекк" hidden="1">{#N/A,#N/A,FALSE,"Лист4"}</definedName>
    <definedName name="еепке" localSheetId="5" hidden="1">{#N/A,#N/A,FALSE,"Лист4"}</definedName>
    <definedName name="еепке" localSheetId="6" hidden="1">{#N/A,#N/A,FALSE,"Лист4"}</definedName>
    <definedName name="еепке" hidden="1">{#N/A,#N/A,FALSE,"Лист4"}</definedName>
    <definedName name="еешгег" localSheetId="5" hidden="1">{#N/A,#N/A,FALSE,"Лист4"}</definedName>
    <definedName name="еешгег" localSheetId="6" hidden="1">{#N/A,#N/A,FALSE,"Лист4"}</definedName>
    <definedName name="еешгег" hidden="1">{#N/A,#N/A,FALSE,"Лист4"}</definedName>
    <definedName name="екуц" localSheetId="5" hidden="1">{#N/A,#N/A,FALSE,"Лист4"}</definedName>
    <definedName name="екуц" localSheetId="6" hidden="1">{#N/A,#N/A,FALSE,"Лист4"}</definedName>
    <definedName name="екуц" hidden="1">{#N/A,#N/A,FALSE,"Лист4"}</definedName>
    <definedName name="енг" localSheetId="5" hidden="1">{#N/A,#N/A,FALSE,"Лист4"}</definedName>
    <definedName name="енг" localSheetId="6" hidden="1">{#N/A,#N/A,FALSE,"Лист4"}</definedName>
    <definedName name="енг" hidden="1">{#N/A,#N/A,FALSE,"Лист4"}</definedName>
    <definedName name="епи" localSheetId="5" hidden="1">{#N/A,#N/A,FALSE,"Лист4"}</definedName>
    <definedName name="епи" localSheetId="6" hidden="1">{#N/A,#N/A,FALSE,"Лист4"}</definedName>
    <definedName name="епи" hidden="1">{#N/A,#N/A,FALSE,"Лист4"}</definedName>
    <definedName name="ешгееуу" localSheetId="5" hidden="1">{#N/A,#N/A,FALSE,"Лист4"}</definedName>
    <definedName name="ешгееуу" localSheetId="6" hidden="1">{#N/A,#N/A,FALSE,"Лист4"}</definedName>
    <definedName name="ешгееуу" hidden="1">{#N/A,#N/A,FALSE,"Лист4"}</definedName>
    <definedName name="є" localSheetId="5" hidden="1">{#N/A,#N/A,FALSE,"Лист4"}</definedName>
    <definedName name="є" localSheetId="6" hidden="1">{#N/A,#N/A,FALSE,"Лист4"}</definedName>
    <definedName name="є" hidden="1">{#N/A,#N/A,FALSE,"Лист4"}</definedName>
    <definedName name="єєє" localSheetId="5" hidden="1">{#N/A,#N/A,FALSE,"Лист4"}</definedName>
    <definedName name="єєє" localSheetId="6" hidden="1">{#N/A,#N/A,FALSE,"Лист4"}</definedName>
    <definedName name="єєє" hidden="1">{#N/A,#N/A,FALSE,"Лист4"}</definedName>
    <definedName name="єєєєєє" localSheetId="5" hidden="1">{#N/A,#N/A,FALSE,"Лист4"}</definedName>
    <definedName name="єєєєєє" localSheetId="6" hidden="1">{#N/A,#N/A,FALSE,"Лист4"}</definedName>
    <definedName name="єєєєєє" hidden="1">{#N/A,#N/A,FALSE,"Лист4"}</definedName>
    <definedName name="єєєєєєє" localSheetId="5" hidden="1">{#N/A,#N/A,FALSE,"Лист4"}</definedName>
    <definedName name="єєєєєєє" localSheetId="6" hidden="1">{#N/A,#N/A,FALSE,"Лист4"}</definedName>
    <definedName name="єєєєєєє" hidden="1">{#N/A,#N/A,FALSE,"Лист4"}</definedName>
    <definedName name="єєєєєєє." localSheetId="5" hidden="1">{#N/A,#N/A,FALSE,"Лист4"}</definedName>
    <definedName name="єєєєєєє." localSheetId="6" hidden="1">{#N/A,#N/A,FALSE,"Лист4"}</definedName>
    <definedName name="єєєєєєє." hidden="1">{#N/A,#N/A,FALSE,"Лист4"}</definedName>
    <definedName name="єж" localSheetId="5" hidden="1">{#N/A,#N/A,FALSE,"Лист4"}</definedName>
    <definedName name="єж" localSheetId="6" hidden="1">{#N/A,#N/A,FALSE,"Лист4"}</definedName>
    <definedName name="єж" hidden="1">{#N/A,#N/A,FALSE,"Лист4"}</definedName>
    <definedName name="жж" localSheetId="5" hidden="1">{#N/A,#N/A,FALSE,"Лист4"}</definedName>
    <definedName name="жж" localSheetId="6" hidden="1">{#N/A,#N/A,FALSE,"Лист4"}</definedName>
    <definedName name="жж">#REF!</definedName>
    <definedName name="житлове" localSheetId="5" hidden="1">{#N/A,#N/A,FALSE,"Лист4"}</definedName>
    <definedName name="житлове" localSheetId="6" hidden="1">{#N/A,#N/A,FALSE,"Лист4"}</definedName>
    <definedName name="житлове" hidden="1">{#N/A,#N/A,FALSE,"Лист4"}</definedName>
    <definedName name="_xlnm.Print_Titles" localSheetId="0">'Дод 1 доходи'!$9:$11</definedName>
    <definedName name="_xlnm.Print_Titles" localSheetId="3">'дод 3.1'!$9:$12</definedName>
    <definedName name="_xlnm.Print_Titles" localSheetId="5">'дод 5 публ ін '!$7:$8</definedName>
    <definedName name="_xlnm.Print_Titles" localSheetId="6">'дод 5,1 публ ін '!$7:$8</definedName>
    <definedName name="_xlnm.Print_Titles" localSheetId="2">'дод.3 '!$7:$10</definedName>
    <definedName name="_xlnm.Print_Titles" localSheetId="7">'дод.6 прогр'!$7:$8</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здоровя" localSheetId="5" hidden="1">{#N/A,#N/A,FALSE,"Лист4"}</definedName>
    <definedName name="здоровя" localSheetId="6" hidden="1">{#N/A,#N/A,FALSE,"Лист4"}</definedName>
    <definedName name="здоровя" hidden="1">{#N/A,#N/A,FALSE,"Лист4"}</definedName>
    <definedName name="зз" localSheetId="5" hidden="1">{#N/A,#N/A,FALSE,"Лист4"}</definedName>
    <definedName name="зз" localSheetId="6" hidden="1">{#N/A,#N/A,FALSE,"Лист4"}</definedName>
    <definedName name="зз" hidden="1">{#N/A,#N/A,FALSE,"Лист4"}</definedName>
    <definedName name="ззз" localSheetId="5" hidden="1">{#N/A,#N/A,FALSE,"Лист4"}</definedName>
    <definedName name="ззз" localSheetId="6" hidden="1">{#N/A,#N/A,FALSE,"Лист4"}</definedName>
    <definedName name="ззз" hidden="1">{#N/A,#N/A,FALSE,"Лист4"}</definedName>
    <definedName name="зззз" localSheetId="5" hidden="1">{#N/A,#N/A,FALSE,"Лист4"}</definedName>
    <definedName name="зззз" localSheetId="6" hidden="1">{#N/A,#N/A,FALSE,"Лист4"}</definedName>
    <definedName name="зззз" hidden="1">{#N/A,#N/A,FALSE,"Лист4"}</definedName>
    <definedName name="ип" localSheetId="5" hidden="1">{#N/A,#N/A,FALSE,"Лист4"}</definedName>
    <definedName name="ип" localSheetId="6" hidden="1">{#N/A,#N/A,FALSE,"Лист4"}</definedName>
    <definedName name="ип" hidden="1">{#N/A,#N/A,FALSE,"Лист4"}</definedName>
    <definedName name="ить" localSheetId="5" hidden="1">{#N/A,#N/A,FALSE,"Лист4"}</definedName>
    <definedName name="ить" localSheetId="6" hidden="1">{#N/A,#N/A,FALSE,"Лист4"}</definedName>
    <definedName name="ить" hidden="1">{#N/A,#N/A,FALSE,"Лист4"}</definedName>
    <definedName name="І">#REF!</definedName>
    <definedName name="іваа" localSheetId="5" hidden="1">{#N/A,#N/A,FALSE,"Лист4"}</definedName>
    <definedName name="іваа" localSheetId="6" hidden="1">{#N/A,#N/A,FALSE,"Лист4"}</definedName>
    <definedName name="іваа" hidden="1">{#N/A,#N/A,FALSE,"Лист4"}</definedName>
    <definedName name="івап" localSheetId="5" hidden="1">{#N/A,#N/A,FALSE,"Лист4"}</definedName>
    <definedName name="івап" localSheetId="6" hidden="1">{#N/A,#N/A,FALSE,"Лист4"}</definedName>
    <definedName name="івап" hidden="1">{#N/A,#N/A,FALSE,"Лист4"}</definedName>
    <definedName name="івпа" localSheetId="5" hidden="1">{#N/A,#N/A,FALSE,"Лист4"}</definedName>
    <definedName name="івпа" localSheetId="6" hidden="1">{#N/A,#N/A,FALSE,"Лист4"}</definedName>
    <definedName name="івпа" hidden="1">{#N/A,#N/A,FALSE,"Лист4"}</definedName>
    <definedName name="іі" localSheetId="5" hidden="1">{#N/A,#N/A,FALSE,"Лист4"}</definedName>
    <definedName name="іі" localSheetId="6" hidden="1">{#N/A,#N/A,FALSE,"Лист4"}</definedName>
    <definedName name="іі" hidden="1">{#N/A,#N/A,FALSE,"Лист4"}</definedName>
    <definedName name="ііі" localSheetId="5" hidden="1">{#N/A,#N/A,FALSE,"Лист4"}</definedName>
    <definedName name="ііі" localSheetId="6" hidden="1">{#N/A,#N/A,FALSE,"Лист4"}</definedName>
    <definedName name="ііі" hidden="1">{#N/A,#N/A,FALSE,"Лист4"}</definedName>
    <definedName name="іііі" localSheetId="5" hidden="1">{#N/A,#N/A,FALSE,"Лист4"}</definedName>
    <definedName name="іііі" localSheetId="6" hidden="1">{#N/A,#N/A,FALSE,"Лист4"}</definedName>
    <definedName name="іііі" hidden="1">{#N/A,#N/A,FALSE,"Лист4"}</definedName>
    <definedName name="ін" localSheetId="5" hidden="1">{#N/A,#N/A,FALSE,"Лист4"}</definedName>
    <definedName name="ін" localSheetId="6" hidden="1">{#N/A,#N/A,FALSE,"Лист4"}</definedName>
    <definedName name="ін" hidden="1">{#N/A,#N/A,FALSE,"Лист4"}</definedName>
    <definedName name="інші" localSheetId="5" hidden="1">{#N/A,#N/A,FALSE,"Лист4"}</definedName>
    <definedName name="інші" localSheetId="6" hidden="1">{#N/A,#N/A,FALSE,"Лист4"}</definedName>
    <definedName name="інші" hidden="1">{#N/A,#N/A,FALSE,"Лист4"}</definedName>
    <definedName name="іук" localSheetId="5" hidden="1">{#N/A,#N/A,FALSE,"Лист4"}</definedName>
    <definedName name="іук" localSheetId="6" hidden="1">{#N/A,#N/A,FALSE,"Лист4"}</definedName>
    <definedName name="іук" hidden="1">{#N/A,#N/A,FALSE,"Лист4"}</definedName>
    <definedName name="їжд" localSheetId="5" hidden="1">{#N/A,#N/A,FALSE,"Лист4"}</definedName>
    <definedName name="їжд" localSheetId="6" hidden="1">{#N/A,#N/A,FALSE,"Лист4"}</definedName>
    <definedName name="їжд" hidden="1">{#N/A,#N/A,FALSE,"Лист4"}</definedName>
    <definedName name="ййй" localSheetId="5" hidden="1">{#N/A,#N/A,FALSE,"Лист4"}</definedName>
    <definedName name="ййй" localSheetId="6" hidden="1">{#N/A,#N/A,FALSE,"Лист4"}</definedName>
    <definedName name="ййй" hidden="1">{#N/A,#N/A,FALSE,"Лист4"}</definedName>
    <definedName name="йййй" localSheetId="5" hidden="1">{#N/A,#N/A,FALSE,"Лист4"}</definedName>
    <definedName name="йййй" localSheetId="6" hidden="1">{#N/A,#N/A,FALSE,"Лист4"}</definedName>
    <definedName name="йййй">#REF!</definedName>
    <definedName name="кгккг" localSheetId="5" hidden="1">{#N/A,#N/A,FALSE,"Лист4"}</definedName>
    <definedName name="кгккг" localSheetId="6" hidden="1">{#N/A,#N/A,FALSE,"Лист4"}</definedName>
    <definedName name="кгккг" hidden="1">{#N/A,#N/A,FALSE,"Лист4"}</definedName>
    <definedName name="кгкккк" localSheetId="5" hidden="1">{#N/A,#N/A,FALSE,"Лист4"}</definedName>
    <definedName name="кгкккк" localSheetId="6" hidden="1">{#N/A,#N/A,FALSE,"Лист4"}</definedName>
    <definedName name="кгкккк" hidden="1">{#N/A,#N/A,FALSE,"Лист4"}</definedName>
    <definedName name="кеуц" localSheetId="5" hidden="1">{#N/A,#N/A,FALSE,"Лист4"}</definedName>
    <definedName name="кеуц" localSheetId="6" hidden="1">{#N/A,#N/A,FALSE,"Лист4"}</definedName>
    <definedName name="кеуц" hidden="1">{#N/A,#N/A,FALSE,"Лист4"}</definedName>
    <definedName name="кк" localSheetId="5" hidden="1">{#N/A,#N/A,FALSE,"Лист4"}</definedName>
    <definedName name="кк" localSheetId="6" hidden="1">{#N/A,#N/A,FALSE,"Лист4"}</definedName>
    <definedName name="кк" hidden="1">{#N/A,#N/A,FALSE,"Лист4"}</definedName>
    <definedName name="ккгкг" localSheetId="5" hidden="1">{#N/A,#N/A,FALSE,"Лист4"}</definedName>
    <definedName name="ккгкг" localSheetId="6" hidden="1">{#N/A,#N/A,FALSE,"Лист4"}</definedName>
    <definedName name="ккгкг" hidden="1">{#N/A,#N/A,FALSE,"Лист4"}</definedName>
    <definedName name="ккк" localSheetId="5" hidden="1">{#N/A,#N/A,FALSE,"Лист4"}</definedName>
    <definedName name="ккк" localSheetId="6" hidden="1">{#N/A,#N/A,FALSE,"Лист4"}</definedName>
    <definedName name="ккк" hidden="1">{#N/A,#N/A,FALSE,"Лист4"}</definedName>
    <definedName name="кккну" localSheetId="5" hidden="1">{#N/A,#N/A,FALSE,"Лист4"}</definedName>
    <definedName name="кккну" localSheetId="6" hidden="1">{#N/A,#N/A,FALSE,"Лист4"}</definedName>
    <definedName name="кккну" hidden="1">{#N/A,#N/A,FALSE,"Лист4"}</definedName>
    <definedName name="кккокк" localSheetId="5" hidden="1">{#N/A,#N/A,FALSE,"Лист4"}</definedName>
    <definedName name="кккокк" localSheetId="6" hidden="1">{#N/A,#N/A,FALSE,"Лист4"}</definedName>
    <definedName name="кккокк" hidden="1">{#N/A,#N/A,FALSE,"Лист4"}</definedName>
    <definedName name="комунальне" localSheetId="5" hidden="1">{#N/A,#N/A,FALSE,"Лист4"}</definedName>
    <definedName name="комунальне" localSheetId="6" hidden="1">{#N/A,#N/A,FALSE,"Лист4"}</definedName>
    <definedName name="комунальне" hidden="1">{#N/A,#N/A,FALSE,"Лист4"}</definedName>
    <definedName name="кот" localSheetId="5" hidden="1">{#N/A,#N/A,FALSE,"Лист4"}</definedName>
    <definedName name="кот" localSheetId="6" hidden="1">{#N/A,#N/A,FALSE,"Лист4"}</definedName>
    <definedName name="кот" hidden="1">{#N/A,#N/A,FALSE,"Лист4"}</definedName>
    <definedName name="кр" localSheetId="5" hidden="1">{#N/A,#N/A,FALSE,"Лист4"}</definedName>
    <definedName name="кр" localSheetId="6" hidden="1">{#N/A,#N/A,FALSE,"Лист4"}</definedName>
    <definedName name="кр" hidden="1">{#N/A,#N/A,FALSE,"Лист4"}</definedName>
    <definedName name="культура" localSheetId="5" hidden="1">{#N/A,#N/A,FALSE,"Лист4"}</definedName>
    <definedName name="культура" localSheetId="6" hidden="1">{#N/A,#N/A,FALSE,"Лист4"}</definedName>
    <definedName name="культура" hidden="1">{#N/A,#N/A,FALSE,"Лист4"}</definedName>
    <definedName name="л" localSheetId="5" hidden="1">{#N/A,#N/A,FALSE,"Лист4"}</definedName>
    <definedName name="л" localSheetId="6" hidden="1">{#N/A,#N/A,FALSE,"Лист4"}</definedName>
    <definedName name="л" hidden="1">{#N/A,#N/A,FALSE,"Лист4"}</definedName>
    <definedName name="лд" localSheetId="5" hidden="1">{#N/A,#N/A,FALSE,"Лист4"}</definedName>
    <definedName name="лд" localSheetId="6" hidden="1">{#N/A,#N/A,FALSE,"Лист4"}</definedName>
    <definedName name="лд" hidden="1">{#N/A,#N/A,FALSE,"Лист4"}</definedName>
    <definedName name="лл" localSheetId="5" hidden="1">{#N/A,#N/A,FALSE,"Лист4"}</definedName>
    <definedName name="лл" localSheetId="6" hidden="1">{#N/A,#N/A,FALSE,"Лист4"}</definedName>
    <definedName name="лл" hidden="1">{#N/A,#N/A,FALSE,"Лист4"}</definedName>
    <definedName name="ллл" localSheetId="5" hidden="1">{#N/A,#N/A,FALSE,"Лист4"}</definedName>
    <definedName name="ллл" localSheetId="6" hidden="1">{#N/A,#N/A,FALSE,"Лист4"}</definedName>
    <definedName name="ллл" hidden="1">{#N/A,#N/A,FALSE,"Лист4"}</definedName>
    <definedName name="ллллл">#REF!</definedName>
    <definedName name="лнпллпл" localSheetId="5" hidden="1">{#N/A,#N/A,FALSE,"Лист4"}</definedName>
    <definedName name="лнпллпл" localSheetId="6" hidden="1">{#N/A,#N/A,FALSE,"Лист4"}</definedName>
    <definedName name="лнпллпл" hidden="1">{#N/A,#N/A,FALSE,"Лист4"}</definedName>
    <definedName name="мак" localSheetId="5" hidden="1">{#N/A,#N/A,FALSE,"Лист4"}</definedName>
    <definedName name="мак" localSheetId="6" hidden="1">{#N/A,#N/A,FALSE,"Лист4"}</definedName>
    <definedName name="мак" hidden="1">{#N/A,#N/A,FALSE,"Лист4"}</definedName>
    <definedName name="мінфін">#REF!</definedName>
    <definedName name="Місяць1">'[7]Начни с меня'!$C$9</definedName>
    <definedName name="Місяць2">'[7]Начни с меня'!$H$9</definedName>
    <definedName name="мм" localSheetId="5" hidden="1">{#N/A,#N/A,FALSE,"Лист4"}</definedName>
    <definedName name="мм" localSheetId="6" hidden="1">{#N/A,#N/A,FALSE,"Лист4"}</definedName>
    <definedName name="мм" hidden="1">{#N/A,#N/A,FALSE,"Лист4"}</definedName>
    <definedName name="мпе" localSheetId="5" hidden="1">{#N/A,#N/A,FALSE,"Лист4"}</definedName>
    <definedName name="мпе" localSheetId="6" hidden="1">{#N/A,#N/A,FALSE,"Лист4"}</definedName>
    <definedName name="мпе" hidden="1">{#N/A,#N/A,FALSE,"Лист4"}</definedName>
    <definedName name="нгнгш" localSheetId="5" hidden="1">{#N/A,#N/A,FALSE,"Лист4"}</definedName>
    <definedName name="нгнгш" localSheetId="6" hidden="1">{#N/A,#N/A,FALSE,"Лист4"}</definedName>
    <definedName name="нгнгш" hidden="1">{#N/A,#N/A,FALSE,"Лист4"}</definedName>
    <definedName name="ннггг" localSheetId="5" hidden="1">{#N/A,#N/A,FALSE,"Лист4"}</definedName>
    <definedName name="ннггг" localSheetId="6" hidden="1">{#N/A,#N/A,FALSE,"Лист4"}</definedName>
    <definedName name="ннггг" hidden="1">{#N/A,#N/A,FALSE,"Лист4"}</definedName>
    <definedName name="ннн" localSheetId="5" hidden="1">{#N/A,#N/A,FALSE,"Лист4"}</definedName>
    <definedName name="ннн" localSheetId="6" hidden="1">{#N/A,#N/A,FALSE,"Лист4"}</definedName>
    <definedName name="ннн" hidden="1">{#N/A,#N/A,FALSE,"Лист4"}</definedName>
    <definedName name="ннннг" localSheetId="5" hidden="1">{#N/A,#N/A,FALSE,"Лист4"}</definedName>
    <definedName name="ннннг" localSheetId="6" hidden="1">{#N/A,#N/A,FALSE,"Лист4"}</definedName>
    <definedName name="ннннг" hidden="1">{#N/A,#N/A,FALSE,"Лист4"}</definedName>
    <definedName name="нннннннн" localSheetId="5" hidden="1">{#N/A,#N/A,FALSE,"Лист4"}</definedName>
    <definedName name="нннннннн" localSheetId="6" hidden="1">{#N/A,#N/A,FALSE,"Лист4"}</definedName>
    <definedName name="нннннннн" hidden="1">{#N/A,#N/A,FALSE,"Лист4"}</definedName>
    <definedName name="ннншенгке" localSheetId="5" hidden="1">{#N/A,#N/A,FALSE,"Лист4"}</definedName>
    <definedName name="ннншенгке" localSheetId="6" hidden="1">{#N/A,#N/A,FALSE,"Лист4"}</definedName>
    <definedName name="ннншенгке" hidden="1">{#N/A,#N/A,FALSE,"Лист4"}</definedName>
    <definedName name="нншекк" localSheetId="5" hidden="1">{#N/A,#N/A,FALSE,"Лист4"}</definedName>
    <definedName name="нншекк" localSheetId="6" hidden="1">{#N/A,#N/A,FALSE,"Лист4"}</definedName>
    <definedName name="нншекк" hidden="1">{#N/A,#N/A,FALSE,"Лист4"}</definedName>
    <definedName name="_xlnm.Print_Area" localSheetId="0">'Дод 1 доходи'!$A$1:$F$51</definedName>
    <definedName name="_xlnm.Print_Area" localSheetId="3">'дод 3.1'!$A$1:$P$175</definedName>
    <definedName name="_xlnm.Print_Area" localSheetId="5">'дод 5 публ ін '!$B$1:$O$158</definedName>
    <definedName name="_xlnm.Print_Area" localSheetId="6">'дод 5,1 публ ін '!$B$1:$O$78</definedName>
    <definedName name="_xlnm.Print_Area" localSheetId="2">'дод.3 '!$A$1:$P$120</definedName>
    <definedName name="_xlnm.Print_Area" localSheetId="4">'дод.4 трансф'!$A$1:$D$104</definedName>
    <definedName name="_xlnm.Print_Area" localSheetId="7">'дод.6 прогр'!$A$1:$J$112</definedName>
    <definedName name="_xlnm.Print_Area">#REF!</definedName>
    <definedName name="оггне" localSheetId="5" hidden="1">{#N/A,#N/A,FALSE,"Лист4"}</definedName>
    <definedName name="оггне" localSheetId="6" hidden="1">{#N/A,#N/A,FALSE,"Лист4"}</definedName>
    <definedName name="оггне" hidden="1">{#N/A,#N/A,FALSE,"Лист4"}</definedName>
    <definedName name="оллд" localSheetId="5" hidden="1">{#N/A,#N/A,FALSE,"Лист4"}</definedName>
    <definedName name="оллд" localSheetId="6" hidden="1">{#N/A,#N/A,FALSE,"Лист4"}</definedName>
    <definedName name="оллд" hidden="1">{#N/A,#N/A,FALSE,"Лист4"}</definedName>
    <definedName name="олол" localSheetId="5" hidden="1">{#N/A,#N/A,FALSE,"Лист4"}</definedName>
    <definedName name="олол" localSheetId="6" hidden="1">{#N/A,#N/A,FALSE,"Лист4"}</definedName>
    <definedName name="олол" hidden="1">{#N/A,#N/A,FALSE,"Лист4"}</definedName>
    <definedName name="оо" localSheetId="5" hidden="1">{#N/A,#N/A,FALSE,"Лист4"}</definedName>
    <definedName name="оо" localSheetId="6" hidden="1">{#N/A,#N/A,FALSE,"Лист4"}</definedName>
    <definedName name="оо" hidden="1">{#N/A,#N/A,FALSE,"Лист4"}</definedName>
    <definedName name="ооо" localSheetId="5" hidden="1">{#N/A,#N/A,FALSE,"Лист4"}</definedName>
    <definedName name="ооо" localSheetId="6" hidden="1">{#N/A,#N/A,FALSE,"Лист4"}</definedName>
    <definedName name="ооо" hidden="1">{#N/A,#N/A,FALSE,"Лист4"}</definedName>
    <definedName name="оооооо">#REF!</definedName>
    <definedName name="орнг" localSheetId="5" hidden="1">{#N/A,#N/A,FALSE,"Лист4"}</definedName>
    <definedName name="орнг" localSheetId="6" hidden="1">{#N/A,#N/A,FALSE,"Лист4"}</definedName>
    <definedName name="орнг" hidden="1">{#N/A,#N/A,FALSE,"Лист4"}</definedName>
    <definedName name="освіта" localSheetId="5" hidden="1">{#N/A,#N/A,FALSE,"Лист4"}</definedName>
    <definedName name="освіта" localSheetId="6" hidden="1">{#N/A,#N/A,FALSE,"Лист4"}</definedName>
    <definedName name="освіта" hidden="1">{#N/A,#N/A,FALSE,"Лист4"}</definedName>
    <definedName name="ох" localSheetId="5" hidden="1">{#N/A,#N/A,FALSE,"Лист4"}</definedName>
    <definedName name="ох" localSheetId="6" hidden="1">{#N/A,#N/A,FALSE,"Лист4"}</definedName>
    <definedName name="ох" hidden="1">{#N/A,#N/A,FALSE,"Лист4"}</definedName>
    <definedName name="охорона" localSheetId="5" hidden="1">{#N/A,#N/A,FALSE,"Лист4"}</definedName>
    <definedName name="охорона" localSheetId="6" hidden="1">{#N/A,#N/A,FALSE,"Лист4"}</definedName>
    <definedName name="охорона" hidden="1">{#N/A,#N/A,FALSE,"Лист4"}</definedName>
    <definedName name="плеккккг" localSheetId="5" hidden="1">{#N/A,#N/A,FALSE,"Лист4"}</definedName>
    <definedName name="плеккккг" localSheetId="6" hidden="1">{#N/A,#N/A,FALSE,"Лист4"}</definedName>
    <definedName name="плеккккг" hidden="1">{#N/A,#N/A,FALSE,"Лист4"}</definedName>
    <definedName name="пллеелш" localSheetId="5" hidden="1">{#N/A,#N/A,FALSE,"Лист4"}</definedName>
    <definedName name="пллеелш" localSheetId="6" hidden="1">{#N/A,#N/A,FALSE,"Лист4"}</definedName>
    <definedName name="пллеелш" hidden="1">{#N/A,#N/A,FALSE,"Лист4"}</definedName>
    <definedName name="попле" localSheetId="5" hidden="1">{#N/A,#N/A,FALSE,"Лист4"}</definedName>
    <definedName name="попле" localSheetId="6" hidden="1">{#N/A,#N/A,FALSE,"Лист4"}</definedName>
    <definedName name="попле" hidden="1">{#N/A,#N/A,FALSE,"Лист4"}</definedName>
    <definedName name="пот" localSheetId="5" hidden="1">{#N/A,#N/A,FALSE,"Лист4"}</definedName>
    <definedName name="пот" localSheetId="6" hidden="1">{#N/A,#N/A,FALSE,"Лист4"}</definedName>
    <definedName name="пот" hidden="1">{#N/A,#N/A,FALSE,"Лист4"}</definedName>
    <definedName name="пп" localSheetId="5" hidden="1">{#N/A,#N/A,FALSE,"Лист4"}</definedName>
    <definedName name="пп" localSheetId="6" hidden="1">{#N/A,#N/A,FALSE,"Лист4"}</definedName>
    <definedName name="пп" hidden="1">{#N/A,#N/A,FALSE,"Лист4"}</definedName>
    <definedName name="ппше" localSheetId="5" hidden="1">{#N/A,#N/A,FALSE,"Лист4"}</definedName>
    <definedName name="ппше" localSheetId="6" hidden="1">{#N/A,#N/A,FALSE,"Лист4"}</definedName>
    <definedName name="ппше" hidden="1">{#N/A,#N/A,FALSE,"Лист4"}</definedName>
    <definedName name="про" localSheetId="5" hidden="1">{#N/A,#N/A,FALSE,"Лист4"}</definedName>
    <definedName name="про" localSheetId="6" hidden="1">{#N/A,#N/A,FALSE,"Лист4"}</definedName>
    <definedName name="про" hidden="1">{#N/A,#N/A,FALSE,"Лист4"}</definedName>
    <definedName name="прое" localSheetId="5" hidden="1">{#N/A,#N/A,FALSE,"Лист4"}</definedName>
    <definedName name="прое" localSheetId="6" hidden="1">{#N/A,#N/A,FALSE,"Лист4"}</definedName>
    <definedName name="прое" hidden="1">{#N/A,#N/A,FALSE,"Лист4"}</definedName>
    <definedName name="прои" localSheetId="5" hidden="1">{#N/A,#N/A,FALSE,"Лист4"}</definedName>
    <definedName name="прои" localSheetId="6" hidden="1">{#N/A,#N/A,FALSE,"Лист4"}</definedName>
    <definedName name="прои" hidden="1">{#N/A,#N/A,FALSE,"Лист4"}</definedName>
    <definedName name="проол">#REF!</definedName>
    <definedName name="Рік">[10]ЗДМмісяць!$C$1</definedName>
    <definedName name="розрах">[13]Пер!$N$33</definedName>
    <definedName name="рор" localSheetId="5" hidden="1">{#N/A,#N/A,FALSE,"Лист4"}</definedName>
    <definedName name="рор" localSheetId="6" hidden="1">{#N/A,#N/A,FALSE,"Лист4"}</definedName>
    <definedName name="рор" hidden="1">{#N/A,#N/A,FALSE,"Лист4"}</definedName>
    <definedName name="роро" localSheetId="5" hidden="1">{#N/A,#N/A,FALSE,"Лист4"}</definedName>
    <definedName name="роро" localSheetId="6" hidden="1">{#N/A,#N/A,FALSE,"Лист4"}</definedName>
    <definedName name="роро" hidden="1">{#N/A,#N/A,FALSE,"Лист4"}</definedName>
    <definedName name="РРБ">#REF!</definedName>
    <definedName name="РРБази">#REF!</definedName>
    <definedName name="рррр" localSheetId="5" hidden="1">{#N/A,#N/A,FALSE,"Лист4"}</definedName>
    <definedName name="рррр" localSheetId="6" hidden="1">{#N/A,#N/A,FALSE,"Лист4"}</definedName>
    <definedName name="рррр">#REF!</definedName>
    <definedName name="ррррр">#REF!</definedName>
    <definedName name="с">#REF!</definedName>
    <definedName name="сми" localSheetId="5" hidden="1">{#N/A,#N/A,FALSE,"Лист4"}</definedName>
    <definedName name="сми" localSheetId="6" hidden="1">{#N/A,#N/A,FALSE,"Лист4"}</definedName>
    <definedName name="сми" hidden="1">{#N/A,#N/A,FALSE,"Лист4"}</definedName>
    <definedName name="СПД">#REF!</definedName>
    <definedName name="Список_областей">[10]ЗДМмісяць!$A$9:$A$35</definedName>
    <definedName name="сс" localSheetId="5" hidden="1">{#N/A,#N/A,FALSE,"Лист4"}</definedName>
    <definedName name="сс" localSheetId="6" hidden="1">{#N/A,#N/A,FALSE,"Лист4"}</definedName>
    <definedName name="сс" hidden="1">{#N/A,#N/A,FALSE,"Лист4"}</definedName>
    <definedName name="сум" localSheetId="5" hidden="1">{#N/A,#N/A,FALSE,"Лист4"}</definedName>
    <definedName name="сум" localSheetId="6" hidden="1">{#N/A,#N/A,FALSE,"Лист4"}</definedName>
    <definedName name="сум" hidden="1">{#N/A,#N/A,FALSE,"Лист4"}</definedName>
    <definedName name="Суми" localSheetId="5" hidden="1">{#N/A,#N/A,FALSE,"Лист4"}</definedName>
    <definedName name="Суми" localSheetId="6" hidden="1">{#N/A,#N/A,FALSE,"Лист4"}</definedName>
    <definedName name="Суми" hidden="1">{#N/A,#N/A,FALSE,"Лист4"}</definedName>
    <definedName name="счу" localSheetId="5" hidden="1">{#N/A,#N/A,FALSE,"Лист4"}</definedName>
    <definedName name="счу" localSheetId="6" hidden="1">{#N/A,#N/A,FALSE,"Лист4"}</definedName>
    <definedName name="счу" hidden="1">{#N/A,#N/A,FALSE,"Лист4"}</definedName>
    <definedName name="счя" localSheetId="5" hidden="1">{#N/A,#N/A,FALSE,"Лист4"}</definedName>
    <definedName name="счя" localSheetId="6" hidden="1">{#N/A,#N/A,FALSE,"Лист4"}</definedName>
    <definedName name="счя" hidden="1">{#N/A,#N/A,FALSE,"Лист4"}</definedName>
    <definedName name="тБюджет">[14]D!$AC$8</definedName>
    <definedName name="ТекГод">[14]D!$AC$7</definedName>
    <definedName name="Текст_дата">[10]ЗДМмісяць!$F$2</definedName>
    <definedName name="тогн" localSheetId="5" hidden="1">{#N/A,#N/A,FALSE,"Лист4"}</definedName>
    <definedName name="тогн" localSheetId="6" hidden="1">{#N/A,#N/A,FALSE,"Лист4"}</definedName>
    <definedName name="тогн" hidden="1">{#N/A,#N/A,FALSE,"Лист4"}</definedName>
    <definedName name="тПериод">[14]D!$AC$9</definedName>
    <definedName name="трн" localSheetId="5" hidden="1">{#N/A,#N/A,FALSE,"Лист4"}</definedName>
    <definedName name="трн" localSheetId="6" hidden="1">{#N/A,#N/A,FALSE,"Лист4"}</definedName>
    <definedName name="трн" hidden="1">{#N/A,#N/A,FALSE,"Лист4"}</definedName>
    <definedName name="ттт" localSheetId="5" hidden="1">{#N/A,#N/A,FALSE,"Лист4"}</definedName>
    <definedName name="ттт" localSheetId="6" hidden="1">{#N/A,#N/A,FALSE,"Лист4"}</definedName>
    <definedName name="ттт" hidden="1">{#N/A,#N/A,FALSE,"Лист4"}</definedName>
    <definedName name="ть" localSheetId="5" hidden="1">{#N/A,#N/A,FALSE,"Лист4"}</definedName>
    <definedName name="ть" localSheetId="6" hidden="1">{#N/A,#N/A,FALSE,"Лист4"}</definedName>
    <definedName name="ть" hidden="1">{#N/A,#N/A,FALSE,"Лист4"}</definedName>
    <definedName name="уа" localSheetId="5" hidden="1">{#N/A,#N/A,FALSE,"Лист4"}</definedName>
    <definedName name="уа" localSheetId="6" hidden="1">{#N/A,#N/A,FALSE,"Лист4"}</definedName>
    <definedName name="уа" hidden="1">{#N/A,#N/A,FALSE,"Лист4"}</definedName>
    <definedName name="увке" localSheetId="5" hidden="1">{#N/A,#N/A,FALSE,"Лист4"}</definedName>
    <definedName name="увке" localSheetId="6" hidden="1">{#N/A,#N/A,FALSE,"Лист4"}</definedName>
    <definedName name="увке" hidden="1">{#N/A,#N/A,FALSE,"Лист4"}</definedName>
    <definedName name="уеунукнун" localSheetId="5" hidden="1">{#N/A,#N/A,FALSE,"Лист4"}</definedName>
    <definedName name="уеунукнун" localSheetId="6" hidden="1">{#N/A,#N/A,FALSE,"Лист4"}</definedName>
    <definedName name="уеунукнун" hidden="1">{#N/A,#N/A,FALSE,"Лист4"}</definedName>
    <definedName name="уке" localSheetId="5" hidden="1">{#N/A,#N/A,FALSE,"Лист4"}</definedName>
    <definedName name="уке" localSheetId="6" hidden="1">{#N/A,#N/A,FALSE,"Лист4"}</definedName>
    <definedName name="уке" hidden="1">{#N/A,#N/A,FALSE,"Лист4"}</definedName>
    <definedName name="укй" localSheetId="5" hidden="1">{#N/A,#N/A,FALSE,"Лист4"}</definedName>
    <definedName name="укй" localSheetId="6" hidden="1">{#N/A,#N/A,FALSE,"Лист4"}</definedName>
    <definedName name="укй" hidden="1">{#N/A,#N/A,FALSE,"Лист4"}</definedName>
    <definedName name="укунн" localSheetId="5" hidden="1">{#N/A,#N/A,FALSE,"Лист4"}</definedName>
    <definedName name="укунн" localSheetId="6" hidden="1">{#N/A,#N/A,FALSE,"Лист4"}</definedName>
    <definedName name="укунн" hidden="1">{#N/A,#N/A,FALSE,"Лист4"}</definedName>
    <definedName name="унунен" localSheetId="5" hidden="1">{#N/A,#N/A,FALSE,"Лист4"}</definedName>
    <definedName name="унунен" localSheetId="6" hidden="1">{#N/A,#N/A,FALSE,"Лист4"}</definedName>
    <definedName name="унунен" hidden="1">{#N/A,#N/A,FALSE,"Лист4"}</definedName>
    <definedName name="унунун" localSheetId="5" hidden="1">{#N/A,#N/A,FALSE,"Лист4"}</definedName>
    <definedName name="унунун" localSheetId="6" hidden="1">{#N/A,#N/A,FALSE,"Лист4"}</definedName>
    <definedName name="унунун" hidden="1">{#N/A,#N/A,FALSE,"Лист4"}</definedName>
    <definedName name="унуу" localSheetId="5" hidden="1">{#N/A,#N/A,FALSE,"Лист4"}</definedName>
    <definedName name="унуу" localSheetId="6" hidden="1">{#N/A,#N/A,FALSE,"Лист4"}</definedName>
    <definedName name="унуу" hidden="1">{#N/A,#N/A,FALSE,"Лист4"}</definedName>
    <definedName name="унуун" localSheetId="5" hidden="1">{#N/A,#N/A,FALSE,"Лист4"}</definedName>
    <definedName name="унуун" localSheetId="6" hidden="1">{#N/A,#N/A,FALSE,"Лист4"}</definedName>
    <definedName name="унуун" hidden="1">{#N/A,#N/A,FALSE,"Лист4"}</definedName>
    <definedName name="унууу" localSheetId="5" hidden="1">{#N/A,#N/A,FALSE,"Лист4"}</definedName>
    <definedName name="унууу" localSheetId="6" hidden="1">{#N/A,#N/A,FALSE,"Лист4"}</definedName>
    <definedName name="унууу" hidden="1">{#N/A,#N/A,FALSE,"Лист4"}</definedName>
    <definedName name="управ" localSheetId="5" hidden="1">{#N/A,#N/A,FALSE,"Лист4"}</definedName>
    <definedName name="управ" localSheetId="6" hidden="1">{#N/A,#N/A,FALSE,"Лист4"}</definedName>
    <definedName name="управ" hidden="1">{#N/A,#N/A,FALSE,"Лист4"}</definedName>
    <definedName name="управління" localSheetId="5" hidden="1">{#N/A,#N/A,FALSE,"Лист4"}</definedName>
    <definedName name="управління" localSheetId="6" hidden="1">{#N/A,#N/A,FALSE,"Лист4"}</definedName>
    <definedName name="управління" hidden="1">{#N/A,#N/A,FALSE,"Лист4"}</definedName>
    <definedName name="уукее" localSheetId="5" hidden="1">{#N/A,#N/A,FALSE,"Лист4"}</definedName>
    <definedName name="уукее" localSheetId="6" hidden="1">{#N/A,#N/A,FALSE,"Лист4"}</definedName>
    <definedName name="уукее" hidden="1">{#N/A,#N/A,FALSE,"Лист4"}</definedName>
    <definedName name="ууннну" localSheetId="5" hidden="1">{#N/A,#N/A,FALSE,"Лист4"}</definedName>
    <definedName name="ууннну" localSheetId="6" hidden="1">{#N/A,#N/A,FALSE,"Лист4"}</definedName>
    <definedName name="ууннну" hidden="1">{#N/A,#N/A,FALSE,"Лист4"}</definedName>
    <definedName name="ууну" localSheetId="5" hidden="1">{#N/A,#N/A,FALSE,"Лист4"}</definedName>
    <definedName name="ууну" localSheetId="6" hidden="1">{#N/A,#N/A,FALSE,"Лист4"}</definedName>
    <definedName name="ууну" hidden="1">{#N/A,#N/A,FALSE,"Лист4"}</definedName>
    <definedName name="уунунг" localSheetId="5" hidden="1">{#N/A,#N/A,FALSE,"Лист4"}</definedName>
    <definedName name="уунунг" localSheetId="6" hidden="1">{#N/A,#N/A,FALSE,"Лист4"}</definedName>
    <definedName name="уунунг" hidden="1">{#N/A,#N/A,FALSE,"Лист4"}</definedName>
    <definedName name="уунунууу" localSheetId="5" hidden="1">{#N/A,#N/A,FALSE,"Лист4"}</definedName>
    <definedName name="уунунууу" localSheetId="6" hidden="1">{#N/A,#N/A,FALSE,"Лист4"}</definedName>
    <definedName name="уунунууу" hidden="1">{#N/A,#N/A,FALSE,"Лист4"}</definedName>
    <definedName name="уунуурр" localSheetId="5" hidden="1">{#N/A,#N/A,FALSE,"Лист4"}</definedName>
    <definedName name="уунуурр" localSheetId="6" hidden="1">{#N/A,#N/A,FALSE,"Лист4"}</definedName>
    <definedName name="уунуурр" hidden="1">{#N/A,#N/A,FALSE,"Лист4"}</definedName>
    <definedName name="уунуууу" localSheetId="5" hidden="1">{#N/A,#N/A,FALSE,"Лист4"}</definedName>
    <definedName name="уунуууу" localSheetId="6" hidden="1">{#N/A,#N/A,FALSE,"Лист4"}</definedName>
    <definedName name="уунуууу" hidden="1">{#N/A,#N/A,FALSE,"Лист4"}</definedName>
    <definedName name="ууу" localSheetId="5" hidden="1">{#N/A,#N/A,FALSE,"Лист4"}</definedName>
    <definedName name="ууу" localSheetId="6" hidden="1">{#N/A,#N/A,FALSE,"Лист4"}</definedName>
    <definedName name="ууу" hidden="1">{#N/A,#N/A,FALSE,"Лист4"}</definedName>
    <definedName name="ууунну" localSheetId="5" hidden="1">{#N/A,#N/A,FALSE,"Лист4"}</definedName>
    <definedName name="ууунну" localSheetId="6" hidden="1">{#N/A,#N/A,FALSE,"Лист4"}</definedName>
    <definedName name="ууунну" hidden="1">{#N/A,#N/A,FALSE,"Лист4"}</definedName>
    <definedName name="ууунууууу" localSheetId="5" hidden="1">{#N/A,#N/A,FALSE,"Лист4"}</definedName>
    <definedName name="ууунууууу" localSheetId="6" hidden="1">{#N/A,#N/A,FALSE,"Лист4"}</definedName>
    <definedName name="ууунууууу" hidden="1">{#N/A,#N/A,FALSE,"Лист4"}</definedName>
    <definedName name="уууу" localSheetId="5" hidden="1">{#N/A,#N/A,FALSE,"Лист4"}</definedName>
    <definedName name="уууу" localSheetId="6" hidden="1">{#N/A,#N/A,FALSE,"Лист4"}</definedName>
    <definedName name="уууу" hidden="1">{#N/A,#N/A,FALSE,"Лист4"}</definedName>
    <definedName name="уууу32" localSheetId="5" hidden="1">{#N/A,#N/A,FALSE,"Лист4"}</definedName>
    <definedName name="уууу32" localSheetId="6" hidden="1">{#N/A,#N/A,FALSE,"Лист4"}</definedName>
    <definedName name="уууу32" hidden="1">{#N/A,#N/A,FALSE,"Лист4"}</definedName>
    <definedName name="уууун" localSheetId="5" hidden="1">{#N/A,#N/A,FALSE,"Лист4"}</definedName>
    <definedName name="уууун" localSheetId="6" hidden="1">{#N/A,#N/A,FALSE,"Лист4"}</definedName>
    <definedName name="уууун" hidden="1">{#N/A,#N/A,FALSE,"Лист4"}</definedName>
    <definedName name="фф" localSheetId="5" hidden="1">{#N/A,#N/A,FALSE,"Лист4"}</definedName>
    <definedName name="фф" localSheetId="6" hidden="1">{#N/A,#N/A,FALSE,"Лист4"}</definedName>
    <definedName name="фф" hidden="1">{#N/A,#N/A,FALSE,"Лист4"}</definedName>
    <definedName name="ффф" localSheetId="5" hidden="1">{#N/A,#N/A,FALSE,"Лист4"}</definedName>
    <definedName name="ффф" localSheetId="6" hidden="1">{#N/A,#N/A,FALSE,"Лист4"}</definedName>
    <definedName name="ффф" hidden="1">{#N/A,#N/A,FALSE,"Лист4"}</definedName>
    <definedName name="фффф" localSheetId="5" hidden="1">{#N/A,#N/A,FALSE,"Лист4"}</definedName>
    <definedName name="фффф" localSheetId="6" hidden="1">{#N/A,#N/A,FALSE,"Лист4"}</definedName>
    <definedName name="фффф" hidden="1">{#N/A,#N/A,FALSE,"Лист4"}</definedName>
    <definedName name="ффффф" localSheetId="5" hidden="1">{#N/A,#N/A,FALSE,"Лист4"}</definedName>
    <definedName name="ффффф" localSheetId="6" hidden="1">{#N/A,#N/A,FALSE,"Лист4"}</definedName>
    <definedName name="ффффф" hidden="1">{#N/A,#N/A,FALSE,"Лист4"}</definedName>
    <definedName name="хз" localSheetId="5" hidden="1">{#N/A,#N/A,FALSE,"Лист4"}</definedName>
    <definedName name="хз" localSheetId="6" hidden="1">{#N/A,#N/A,FALSE,"Лист4"}</definedName>
    <definedName name="хз" hidden="1">{#N/A,#N/A,FALSE,"Лист4"}</definedName>
    <definedName name="хїз" localSheetId="5" hidden="1">{#N/A,#N/A,FALSE,"Лист4"}</definedName>
    <definedName name="хїз" localSheetId="6" hidden="1">{#N/A,#N/A,FALSE,"Лист4"}</definedName>
    <definedName name="хїз" hidden="1">{#N/A,#N/A,FALSE,"Лист4"}</definedName>
    <definedName name="ххх" localSheetId="5" hidden="1">{#N/A,#N/A,FALSE,"Лист4"}</definedName>
    <definedName name="ххх" localSheetId="6" hidden="1">{#N/A,#N/A,FALSE,"Лист4"}</definedName>
    <definedName name="ххх" hidden="1">{#N/A,#N/A,FALSE,"Лист4"}</definedName>
    <definedName name="ц" localSheetId="5" hidden="1">{#N/A,#N/A,FALSE,"Лист4"}</definedName>
    <definedName name="ц" localSheetId="6" hidden="1">{#N/A,#N/A,FALSE,"Лист4"}</definedName>
    <definedName name="ц" hidden="1">{#N/A,#N/A,FALSE,"Лист4"}</definedName>
    <definedName name="цва" localSheetId="5" hidden="1">{#N/A,#N/A,FALSE,"Лист4"}</definedName>
    <definedName name="цва" localSheetId="6" hidden="1">{#N/A,#N/A,FALSE,"Лист4"}</definedName>
    <definedName name="цва" hidden="1">{#N/A,#N/A,FALSE,"Лист4"}</definedName>
    <definedName name="цекццецце" localSheetId="5" hidden="1">{#N/A,#N/A,FALSE,"Лист4"}</definedName>
    <definedName name="цекццецце" localSheetId="6" hidden="1">{#N/A,#N/A,FALSE,"Лист4"}</definedName>
    <definedName name="цекццецце" hidden="1">{#N/A,#N/A,FALSE,"Лист4"}</definedName>
    <definedName name="цеце" localSheetId="5" hidden="1">{#N/A,#N/A,FALSE,"Лист4"}</definedName>
    <definedName name="цеце" localSheetId="6" hidden="1">{#N/A,#N/A,FALSE,"Лист4"}</definedName>
    <definedName name="цеце" hidden="1">{#N/A,#N/A,FALSE,"Лист4"}</definedName>
    <definedName name="цецеце" localSheetId="5" hidden="1">{#N/A,#N/A,FALSE,"Лист4"}</definedName>
    <definedName name="цецеце" localSheetId="6" hidden="1">{#N/A,#N/A,FALSE,"Лист4"}</definedName>
    <definedName name="цецеце" hidden="1">{#N/A,#N/A,FALSE,"Лист4"}</definedName>
    <definedName name="цук" localSheetId="5" hidden="1">{#N/A,#N/A,FALSE,"Лист4"}</definedName>
    <definedName name="цук" localSheetId="6" hidden="1">{#N/A,#N/A,FALSE,"Лист4"}</definedName>
    <definedName name="цук" hidden="1">{#N/A,#N/A,FALSE,"Лист4"}</definedName>
    <definedName name="цуку" localSheetId="5" hidden="1">{#N/A,#N/A,FALSE,"Лист4"}</definedName>
    <definedName name="цуку" localSheetId="6" hidden="1">{#N/A,#N/A,FALSE,"Лист4"}</definedName>
    <definedName name="цуку" hidden="1">{#N/A,#N/A,FALSE,"Лист4"}</definedName>
    <definedName name="цууу" localSheetId="5" hidden="1">{#N/A,#N/A,FALSE,"Лист4"}</definedName>
    <definedName name="цууу" localSheetId="6" hidden="1">{#N/A,#N/A,FALSE,"Лист4"}</definedName>
    <definedName name="цууу" hidden="1">{#N/A,#N/A,FALSE,"Лист4"}</definedName>
    <definedName name="цц" localSheetId="5" hidden="1">{#N/A,#N/A,FALSE,"Лист4"}</definedName>
    <definedName name="цц" localSheetId="6" hidden="1">{#N/A,#N/A,FALSE,"Лист4"}</definedName>
    <definedName name="цц" hidden="1">{#N/A,#N/A,FALSE,"Лист4"}</definedName>
    <definedName name="ццвва" localSheetId="5" hidden="1">{#N/A,#N/A,FALSE,"Лист4"}</definedName>
    <definedName name="ццвва" localSheetId="6" hidden="1">{#N/A,#N/A,FALSE,"Лист4"}</definedName>
    <definedName name="ццвва" hidden="1">{#N/A,#N/A,FALSE,"Лист4"}</definedName>
    <definedName name="ццецц" localSheetId="5" hidden="1">{#N/A,#N/A,FALSE,"Лист4"}</definedName>
    <definedName name="ццецц" localSheetId="6" hidden="1">{#N/A,#N/A,FALSE,"Лист4"}</definedName>
    <definedName name="ццецц" hidden="1">{#N/A,#N/A,FALSE,"Лист4"}</definedName>
    <definedName name="ццеццке" localSheetId="5" hidden="1">{#N/A,#N/A,FALSE,"Лист4"}</definedName>
    <definedName name="ццеццке" localSheetId="6" hidden="1">{#N/A,#N/A,FALSE,"Лист4"}</definedName>
    <definedName name="ццеццке" hidden="1">{#N/A,#N/A,FALSE,"Лист4"}</definedName>
    <definedName name="ццеццкевап" localSheetId="5" hidden="1">{#N/A,#N/A,FALSE,"Лист4"}</definedName>
    <definedName name="ццеццкевап" localSheetId="6" hidden="1">{#N/A,#N/A,FALSE,"Лист4"}</definedName>
    <definedName name="ццеццкевап" hidden="1">{#N/A,#N/A,FALSE,"Лист4"}</definedName>
    <definedName name="ццке" localSheetId="5" hidden="1">{#N/A,#N/A,FALSE,"Лист4"}</definedName>
    <definedName name="ццке" localSheetId="6" hidden="1">{#N/A,#N/A,FALSE,"Лист4"}</definedName>
    <definedName name="ццке" hidden="1">{#N/A,#N/A,FALSE,"Лист4"}</definedName>
    <definedName name="ццук" localSheetId="5" hidden="1">{#N/A,#N/A,FALSE,"Лист4"}</definedName>
    <definedName name="ццук" localSheetId="6" hidden="1">{#N/A,#N/A,FALSE,"Лист4"}</definedName>
    <definedName name="ццук" hidden="1">{#N/A,#N/A,FALSE,"Лист4"}</definedName>
    <definedName name="цццецц" localSheetId="5" hidden="1">{#N/A,#N/A,FALSE,"Лист4"}</definedName>
    <definedName name="цццецц" localSheetId="6" hidden="1">{#N/A,#N/A,FALSE,"Лист4"}</definedName>
    <definedName name="цццецц" hidden="1">{#N/A,#N/A,FALSE,"Лист4"}</definedName>
    <definedName name="цццкеец" localSheetId="5" hidden="1">{#N/A,#N/A,FALSE,"Лист4"}</definedName>
    <definedName name="цццкеец" localSheetId="6" hidden="1">{#N/A,#N/A,FALSE,"Лист4"}</definedName>
    <definedName name="цццкеец" hidden="1">{#N/A,#N/A,FALSE,"Лист4"}</definedName>
    <definedName name="цццц" localSheetId="5" hidden="1">{#N/A,#N/A,FALSE,"Лист4"}</definedName>
    <definedName name="цццц" localSheetId="6" hidden="1">{#N/A,#N/A,FALSE,"Лист4"}</definedName>
    <definedName name="цццц" hidden="1">{#N/A,#N/A,FALSE,"Лист4"}</definedName>
    <definedName name="ццццкц" localSheetId="5" hidden="1">{#N/A,#N/A,FALSE,"Лист4"}</definedName>
    <definedName name="ццццкц" localSheetId="6" hidden="1">{#N/A,#N/A,FALSE,"Лист4"}</definedName>
    <definedName name="ццццкц" hidden="1">{#N/A,#N/A,FALSE,"Лист4"}</definedName>
    <definedName name="ццццц" localSheetId="5" hidden="1">{#N/A,#N/A,FALSE,"Лист4"}</definedName>
    <definedName name="ццццц" localSheetId="6" hidden="1">{#N/A,#N/A,FALSE,"Лист4"}</definedName>
    <definedName name="ццццц" hidden="1">{#N/A,#N/A,FALSE,"Лист4"}</definedName>
    <definedName name="цццццц" localSheetId="5" hidden="1">{#N/A,#N/A,FALSE,"Лист4"}</definedName>
    <definedName name="цццццц" localSheetId="6" hidden="1">{#N/A,#N/A,FALSE,"Лист4"}</definedName>
    <definedName name="цццццц" hidden="1">{#N/A,#N/A,FALSE,"Лист4"}</definedName>
    <definedName name="чву" localSheetId="5" hidden="1">{#N/A,#N/A,FALSE,"Лист4"}</definedName>
    <definedName name="чву" localSheetId="6" hidden="1">{#N/A,#N/A,FALSE,"Лист4"}</definedName>
    <definedName name="чву" hidden="1">{#N/A,#N/A,FALSE,"Лист4"}</definedName>
    <definedName name="чч" localSheetId="5" hidden="1">{#N/A,#N/A,FALSE,"Лист4"}</definedName>
    <definedName name="чч" localSheetId="6" hidden="1">{#N/A,#N/A,FALSE,"Лист4"}</definedName>
    <definedName name="чч" hidden="1">{#N/A,#N/A,FALSE,"Лист4"}</definedName>
    <definedName name="ччч" localSheetId="5" hidden="1">{#N/A,#N/A,FALSE,"Лист4"}</definedName>
    <definedName name="ччч" localSheetId="6" hidden="1">{#N/A,#N/A,FALSE,"Лист4"}</definedName>
    <definedName name="ччч" hidden="1">{#N/A,#N/A,FALSE,"Лист4"}</definedName>
    <definedName name="шш" localSheetId="5" hidden="1">{#N/A,#N/A,FALSE,"Лист4"}</definedName>
    <definedName name="шш" localSheetId="6" hidden="1">{#N/A,#N/A,FALSE,"Лист4"}</definedName>
    <definedName name="шш" hidden="1">{#N/A,#N/A,FALSE,"Лист4"}</definedName>
    <definedName name="шшшш" localSheetId="5" hidden="1">{#N/A,#N/A,FALSE,"Лист4"}</definedName>
    <definedName name="шшшш" localSheetId="6" hidden="1">{#N/A,#N/A,FALSE,"Лист4"}</definedName>
    <definedName name="шшшш" hidden="1">{#N/A,#N/A,FALSE,"Лист4"}</definedName>
    <definedName name="щщ" localSheetId="5" hidden="1">{#N/A,#N/A,FALSE,"Лист4"}</definedName>
    <definedName name="щщ" localSheetId="6" hidden="1">{#N/A,#N/A,FALSE,"Лист4"}</definedName>
    <definedName name="щщ">#REF!</definedName>
    <definedName name="щщщ" localSheetId="5" hidden="1">{#N/A,#N/A,FALSE,"Лист4"}</definedName>
    <definedName name="щщщ" localSheetId="6" hidden="1">{#N/A,#N/A,FALSE,"Лист4"}</definedName>
    <definedName name="щщщ" hidden="1">{#N/A,#N/A,FALSE,"Лист4"}</definedName>
    <definedName name="щщщшг" localSheetId="5" hidden="1">{#N/A,#N/A,FALSE,"Лист4"}</definedName>
    <definedName name="щщщшг" localSheetId="6" hidden="1">{#N/A,#N/A,FALSE,"Лист4"}</definedName>
    <definedName name="щщщшг" hidden="1">{#N/A,#N/A,FALSE,"Лист4"}</definedName>
    <definedName name="юю" localSheetId="5" hidden="1">{#N/A,#N/A,FALSE,"Лист4"}</definedName>
    <definedName name="юю" localSheetId="6" hidden="1">{#N/A,#N/A,FALSE,"Лист4"}</definedName>
    <definedName name="юю" hidden="1">{#N/A,#N/A,FALSE,"Лист4"}</definedName>
    <definedName name="ююю" localSheetId="5" hidden="1">{#N/A,#N/A,FALSE,"Лист4"}</definedName>
    <definedName name="ююю" localSheetId="6" hidden="1">{#N/A,#N/A,FALSE,"Лист4"}</definedName>
    <definedName name="ююю" hidden="1">{#N/A,#N/A,FALSE,"Лист4"}</definedName>
    <definedName name="яяя" localSheetId="5" hidden="1">{#N/A,#N/A,FALSE,"Лист4"}</definedName>
    <definedName name="яяя" localSheetId="6" hidden="1">{#N/A,#N/A,FALSE,"Лист4"}</definedName>
    <definedName name="яяя" hidden="1">{#N/A,#N/A,FALSE,"Лист4"}</definedName>
    <definedName name="яяяя" localSheetId="5" hidden="1">{#N/A,#N/A,FALSE,"Лист4"}</definedName>
    <definedName name="яяяя" localSheetId="6" hidden="1">{#N/A,#N/A,FALSE,"Лист4"}</definedName>
    <definedName name="яяяя" hidden="1">{#N/A,#N/A,FALSE,"Лист4"}</definedName>
  </definedNames>
  <calcPr calcId="191029" fullCalcOnLoad="1"/>
  <extLst>
    <ext xmlns:xcalcf="http://schemas.microsoft.com/office/spreadsheetml/2018/calcfeatures" uri="{B58B0392-4F1F-4190-BB64-5DF3571DCE5F}">
      <xcalcf:calcFeatures>
        <xcalcf:feature name="microsoft.com:Single"/>
        <xcalcf:feature name="microsoft.com:CNMTM"/>
      </xcalcf:calcFeatures>
    </ext>
  </extLst>
</workbook>
</file>

<file path=xl/calcChain.xml><?xml version="1.0" encoding="utf-8"?>
<calcChain xmlns="http://schemas.openxmlformats.org/spreadsheetml/2006/main">
  <c r="O141" i="30" l="1"/>
  <c r="L141" i="30"/>
  <c r="O29" i="30"/>
  <c r="D61" i="60"/>
  <c r="D60" i="60"/>
  <c r="D13" i="60"/>
  <c r="D45" i="61"/>
  <c r="M65" i="69"/>
  <c r="O103" i="30"/>
  <c r="K103" i="30"/>
  <c r="D42" i="60"/>
  <c r="E118" i="56"/>
  <c r="F138" i="30"/>
  <c r="F137" i="30"/>
  <c r="G138" i="30"/>
  <c r="G137" i="30"/>
  <c r="H138" i="30"/>
  <c r="I138" i="30"/>
  <c r="L138" i="30"/>
  <c r="L137" i="30"/>
  <c r="M138" i="30"/>
  <c r="M137" i="30"/>
  <c r="N138" i="30"/>
  <c r="E138" i="30"/>
  <c r="E137" i="30"/>
  <c r="J139" i="30"/>
  <c r="E139" i="30"/>
  <c r="D38" i="60"/>
  <c r="D35" i="60"/>
  <c r="P15" i="56"/>
  <c r="P16" i="56"/>
  <c r="P17" i="56"/>
  <c r="P14" i="56"/>
  <c r="F118" i="56"/>
  <c r="G118" i="56"/>
  <c r="H118" i="56"/>
  <c r="I118" i="56"/>
  <c r="J118" i="56"/>
  <c r="K118" i="56"/>
  <c r="L118" i="56"/>
  <c r="M118" i="56"/>
  <c r="N118" i="56"/>
  <c r="O118" i="56"/>
  <c r="P118" i="56"/>
  <c r="J95" i="30"/>
  <c r="K45" i="68"/>
  <c r="L45" i="68"/>
  <c r="M45" i="68"/>
  <c r="N45" i="68"/>
  <c r="O45" i="68"/>
  <c r="J46" i="68"/>
  <c r="J45" i="68"/>
  <c r="L101" i="30"/>
  <c r="N101" i="30"/>
  <c r="N100" i="30"/>
  <c r="F102" i="30"/>
  <c r="F101" i="30"/>
  <c r="G102" i="30"/>
  <c r="G101" i="30"/>
  <c r="H102" i="30"/>
  <c r="H101" i="30"/>
  <c r="I102" i="30"/>
  <c r="I101" i="30"/>
  <c r="K102" i="30"/>
  <c r="K101" i="30"/>
  <c r="L102" i="30"/>
  <c r="M102" i="30"/>
  <c r="M101" i="30"/>
  <c r="N102" i="30"/>
  <c r="O102" i="30"/>
  <c r="O101" i="30"/>
  <c r="E102" i="30"/>
  <c r="E101" i="30"/>
  <c r="P103" i="30"/>
  <c r="P102" i="30"/>
  <c r="P101" i="30"/>
  <c r="J103" i="30"/>
  <c r="J102" i="30"/>
  <c r="J101" i="30"/>
  <c r="F39" i="30"/>
  <c r="E39" i="30"/>
  <c r="E14" i="64"/>
  <c r="D13" i="61"/>
  <c r="D39" i="61"/>
  <c r="E13" i="61"/>
  <c r="E39" i="61"/>
  <c r="F13" i="61"/>
  <c r="F39" i="61"/>
  <c r="C13" i="61"/>
  <c r="C39" i="61"/>
  <c r="D33" i="61"/>
  <c r="E33" i="61"/>
  <c r="F33" i="61"/>
  <c r="C33" i="61"/>
  <c r="D34" i="61"/>
  <c r="E34" i="61"/>
  <c r="F34" i="61"/>
  <c r="C34" i="61"/>
  <c r="D14" i="61"/>
  <c r="E14" i="61"/>
  <c r="F14" i="61"/>
  <c r="C14" i="61"/>
  <c r="F22" i="61"/>
  <c r="D25" i="61"/>
  <c r="E25" i="61"/>
  <c r="F25" i="61"/>
  <c r="C25" i="61"/>
  <c r="D30" i="61"/>
  <c r="E30" i="61"/>
  <c r="F30" i="61"/>
  <c r="C30" i="61"/>
  <c r="D31" i="61"/>
  <c r="E31" i="61"/>
  <c r="F31" i="61"/>
  <c r="C31" i="61"/>
  <c r="D28" i="61"/>
  <c r="E28" i="61"/>
  <c r="F28" i="61"/>
  <c r="C28" i="61"/>
  <c r="D26" i="61"/>
  <c r="E26" i="61"/>
  <c r="F26" i="61"/>
  <c r="C26" i="61"/>
  <c r="C27" i="61"/>
  <c r="C29" i="61"/>
  <c r="C32" i="61"/>
  <c r="C35" i="61"/>
  <c r="C38" i="61"/>
  <c r="D19" i="61"/>
  <c r="E19" i="61"/>
  <c r="F19" i="61"/>
  <c r="C20" i="61"/>
  <c r="D15" i="61"/>
  <c r="E15" i="61"/>
  <c r="F15" i="61"/>
  <c r="F171" i="30"/>
  <c r="F170" i="30"/>
  <c r="G171" i="30"/>
  <c r="G170" i="30"/>
  <c r="H171" i="30"/>
  <c r="H170" i="30"/>
  <c r="I171" i="30"/>
  <c r="I170" i="30"/>
  <c r="J171" i="30"/>
  <c r="J170" i="30"/>
  <c r="K171" i="30"/>
  <c r="K170" i="30"/>
  <c r="L171" i="30"/>
  <c r="L170" i="30"/>
  <c r="M171" i="30"/>
  <c r="M170" i="30"/>
  <c r="N171" i="30"/>
  <c r="N170" i="30"/>
  <c r="O171" i="30"/>
  <c r="O170" i="30"/>
  <c r="P171" i="30"/>
  <c r="P170" i="30"/>
  <c r="E171" i="30"/>
  <c r="E170" i="30"/>
  <c r="F91" i="30"/>
  <c r="I91" i="30"/>
  <c r="I89" i="30"/>
  <c r="I88" i="30"/>
  <c r="O149" i="30"/>
  <c r="O147" i="30"/>
  <c r="O146" i="30"/>
  <c r="K149" i="30"/>
  <c r="K147" i="30"/>
  <c r="K146" i="30"/>
  <c r="F114" i="30"/>
  <c r="F113" i="30"/>
  <c r="G114" i="30"/>
  <c r="G113" i="30"/>
  <c r="H114" i="30"/>
  <c r="H113" i="30"/>
  <c r="I114" i="30"/>
  <c r="I113" i="30"/>
  <c r="J114" i="30"/>
  <c r="J113" i="30"/>
  <c r="K114" i="30"/>
  <c r="K113" i="30"/>
  <c r="L114" i="30"/>
  <c r="L113" i="30"/>
  <c r="M114" i="30"/>
  <c r="M113" i="30"/>
  <c r="N114" i="30"/>
  <c r="N113" i="30"/>
  <c r="O114" i="30"/>
  <c r="O113" i="30"/>
  <c r="E115" i="30"/>
  <c r="P115" i="30"/>
  <c r="P114" i="30"/>
  <c r="P113" i="30"/>
  <c r="G79" i="58"/>
  <c r="F108" i="30"/>
  <c r="F107" i="30"/>
  <c r="G108" i="30"/>
  <c r="G107" i="30"/>
  <c r="H108" i="30"/>
  <c r="H107" i="30"/>
  <c r="I108" i="30"/>
  <c r="I107" i="30"/>
  <c r="J108" i="30"/>
  <c r="J107" i="30"/>
  <c r="K108" i="30"/>
  <c r="K107" i="30"/>
  <c r="L108" i="30"/>
  <c r="L107" i="30"/>
  <c r="M108" i="30"/>
  <c r="M107" i="30"/>
  <c r="N108" i="30"/>
  <c r="N107" i="30"/>
  <c r="O108" i="30"/>
  <c r="O107" i="30"/>
  <c r="E109" i="30"/>
  <c r="E108" i="30"/>
  <c r="E107" i="30"/>
  <c r="H11" i="58"/>
  <c r="I11" i="58"/>
  <c r="J11" i="58"/>
  <c r="J10" i="58"/>
  <c r="G13" i="58"/>
  <c r="G12" i="58"/>
  <c r="G11" i="58"/>
  <c r="G10" i="58"/>
  <c r="D12" i="64"/>
  <c r="D18" i="64"/>
  <c r="D17" i="64"/>
  <c r="D11" i="64"/>
  <c r="F12" i="64"/>
  <c r="F11" i="64"/>
  <c r="D21" i="64"/>
  <c r="E21" i="64"/>
  <c r="F21" i="64"/>
  <c r="C21" i="64"/>
  <c r="C14" i="64"/>
  <c r="C20" i="64"/>
  <c r="C13" i="64"/>
  <c r="E12" i="64"/>
  <c r="E11" i="64"/>
  <c r="E149" i="30"/>
  <c r="I150" i="30"/>
  <c r="I147" i="30"/>
  <c r="I146" i="30"/>
  <c r="J150" i="30"/>
  <c r="J94" i="69"/>
  <c r="J93" i="69"/>
  <c r="O93" i="69"/>
  <c r="O92" i="69"/>
  <c r="N93" i="69"/>
  <c r="N92" i="69"/>
  <c r="M93" i="69"/>
  <c r="M92" i="69"/>
  <c r="L93" i="69"/>
  <c r="K93" i="69"/>
  <c r="J146" i="69"/>
  <c r="J145" i="69"/>
  <c r="J144" i="69"/>
  <c r="O145" i="69"/>
  <c r="O144" i="69"/>
  <c r="N145" i="69"/>
  <c r="N144" i="69"/>
  <c r="M145" i="69"/>
  <c r="M144" i="69"/>
  <c r="L145" i="69"/>
  <c r="L144" i="69"/>
  <c r="K145" i="69"/>
  <c r="K144" i="69"/>
  <c r="J128" i="69"/>
  <c r="J127" i="69"/>
  <c r="J126" i="69"/>
  <c r="O127" i="69"/>
  <c r="O126" i="69"/>
  <c r="N127" i="69"/>
  <c r="N126" i="69"/>
  <c r="M127" i="69"/>
  <c r="M126" i="69"/>
  <c r="L127" i="69"/>
  <c r="K127" i="69"/>
  <c r="K126" i="69"/>
  <c r="L126" i="69"/>
  <c r="K120" i="69"/>
  <c r="J120" i="69"/>
  <c r="J119" i="69"/>
  <c r="K95" i="69"/>
  <c r="K97" i="69"/>
  <c r="K101" i="69"/>
  <c r="K104" i="69"/>
  <c r="K103" i="69"/>
  <c r="K106" i="69"/>
  <c r="K107" i="69"/>
  <c r="K110" i="69"/>
  <c r="K112" i="69"/>
  <c r="K111" i="69"/>
  <c r="K100" i="69"/>
  <c r="K99" i="69"/>
  <c r="K92" i="69"/>
  <c r="K113" i="69"/>
  <c r="L95" i="69"/>
  <c r="L97" i="69"/>
  <c r="L101" i="69"/>
  <c r="L103" i="69"/>
  <c r="L105" i="69"/>
  <c r="L107" i="69"/>
  <c r="L109" i="69"/>
  <c r="L111" i="69"/>
  <c r="L99" i="69"/>
  <c r="L92" i="69"/>
  <c r="L113" i="69"/>
  <c r="M95" i="69"/>
  <c r="M97" i="69"/>
  <c r="M101" i="69"/>
  <c r="M103" i="69"/>
  <c r="M105" i="69"/>
  <c r="M107" i="69"/>
  <c r="M109" i="69"/>
  <c r="M111" i="69"/>
  <c r="M99" i="69"/>
  <c r="M113" i="69"/>
  <c r="N95" i="69"/>
  <c r="N97" i="69"/>
  <c r="N101" i="69"/>
  <c r="N103" i="69"/>
  <c r="N105" i="69"/>
  <c r="N107" i="69"/>
  <c r="N109" i="69"/>
  <c r="N111" i="69"/>
  <c r="N99" i="69"/>
  <c r="N113" i="69"/>
  <c r="O95" i="69"/>
  <c r="O97" i="69"/>
  <c r="O101" i="69"/>
  <c r="O103" i="69"/>
  <c r="O107" i="69"/>
  <c r="O109" i="69"/>
  <c r="O111" i="69"/>
  <c r="O113" i="69"/>
  <c r="J96" i="69"/>
  <c r="J95" i="69"/>
  <c r="J98" i="69"/>
  <c r="J97" i="69"/>
  <c r="J102" i="69"/>
  <c r="J101" i="69"/>
  <c r="J108" i="69"/>
  <c r="J107" i="69"/>
  <c r="J114" i="69"/>
  <c r="J113" i="69"/>
  <c r="K43" i="69"/>
  <c r="K46" i="69"/>
  <c r="K42" i="69"/>
  <c r="K50" i="69"/>
  <c r="K52" i="69"/>
  <c r="K55" i="69"/>
  <c r="K58" i="69"/>
  <c r="K61" i="69"/>
  <c r="K64" i="69"/>
  <c r="K68" i="69"/>
  <c r="K67" i="69"/>
  <c r="K70" i="69"/>
  <c r="K73" i="69"/>
  <c r="K72" i="69"/>
  <c r="K74" i="69"/>
  <c r="K77" i="69"/>
  <c r="J77" i="69"/>
  <c r="J76" i="69"/>
  <c r="K76" i="69"/>
  <c r="K78" i="69"/>
  <c r="K80" i="69"/>
  <c r="K82" i="69"/>
  <c r="K84" i="69"/>
  <c r="K86" i="69"/>
  <c r="K88" i="69"/>
  <c r="K90" i="69"/>
  <c r="L43" i="69"/>
  <c r="L46" i="69"/>
  <c r="L49" i="69"/>
  <c r="L42" i="69"/>
  <c r="L52" i="69"/>
  <c r="L55" i="69"/>
  <c r="L58" i="69"/>
  <c r="L61" i="69"/>
  <c r="L64" i="69"/>
  <c r="L67" i="69"/>
  <c r="L70" i="69"/>
  <c r="L72" i="69"/>
  <c r="L74" i="69"/>
  <c r="L76" i="69"/>
  <c r="L78" i="69"/>
  <c r="L80" i="69"/>
  <c r="L82" i="69"/>
  <c r="L84" i="69"/>
  <c r="L86" i="69"/>
  <c r="L88" i="69"/>
  <c r="L90" i="69"/>
  <c r="M43" i="69"/>
  <c r="M46" i="69"/>
  <c r="M49" i="69"/>
  <c r="M52" i="69"/>
  <c r="M55" i="69"/>
  <c r="M58" i="69"/>
  <c r="M42" i="69"/>
  <c r="M61" i="69"/>
  <c r="M64" i="69"/>
  <c r="M67" i="69"/>
  <c r="M70" i="69"/>
  <c r="M72" i="69"/>
  <c r="M74" i="69"/>
  <c r="M76" i="69"/>
  <c r="M78" i="69"/>
  <c r="M80" i="69"/>
  <c r="M82" i="69"/>
  <c r="M84" i="69"/>
  <c r="M86" i="69"/>
  <c r="M88" i="69"/>
  <c r="M90" i="69"/>
  <c r="N43" i="69"/>
  <c r="N46" i="69"/>
  <c r="N42" i="69"/>
  <c r="N49" i="69"/>
  <c r="N52" i="69"/>
  <c r="N55" i="69"/>
  <c r="N58" i="69"/>
  <c r="N61" i="69"/>
  <c r="N64" i="69"/>
  <c r="N67" i="69"/>
  <c r="N70" i="69"/>
  <c r="N74" i="69"/>
  <c r="N76" i="69"/>
  <c r="N78" i="69"/>
  <c r="N80" i="69"/>
  <c r="N82" i="69"/>
  <c r="N84" i="69"/>
  <c r="N86" i="69"/>
  <c r="N88" i="69"/>
  <c r="N90" i="69"/>
  <c r="O43" i="69"/>
  <c r="O46" i="69"/>
  <c r="O49" i="69"/>
  <c r="O42" i="69"/>
  <c r="O52" i="69"/>
  <c r="O55" i="69"/>
  <c r="O58" i="69"/>
  <c r="O61" i="69"/>
  <c r="O67" i="69"/>
  <c r="O70" i="69"/>
  <c r="O74" i="69"/>
  <c r="O76" i="69"/>
  <c r="O78" i="69"/>
  <c r="O80" i="69"/>
  <c r="O82" i="69"/>
  <c r="O84" i="69"/>
  <c r="O86" i="69"/>
  <c r="O88" i="69"/>
  <c r="O90" i="69"/>
  <c r="J44" i="69"/>
  <c r="J45" i="69"/>
  <c r="J47" i="69"/>
  <c r="J46" i="69"/>
  <c r="J48" i="69"/>
  <c r="J51" i="69"/>
  <c r="J53" i="69"/>
  <c r="J52" i="69"/>
  <c r="J54" i="69"/>
  <c r="J56" i="69"/>
  <c r="J55" i="69"/>
  <c r="J57" i="69"/>
  <c r="J59" i="69"/>
  <c r="J58" i="69"/>
  <c r="J60" i="69"/>
  <c r="J62" i="69"/>
  <c r="J61" i="69"/>
  <c r="J63" i="69"/>
  <c r="J65" i="69"/>
  <c r="J64" i="69"/>
  <c r="J66" i="69"/>
  <c r="J68" i="69"/>
  <c r="J67" i="69"/>
  <c r="J69" i="69"/>
  <c r="J71" i="69"/>
  <c r="J70" i="69"/>
  <c r="J75" i="69"/>
  <c r="J74" i="69"/>
  <c r="J79" i="69"/>
  <c r="J78" i="69"/>
  <c r="J81" i="69"/>
  <c r="J80" i="69"/>
  <c r="J83" i="69"/>
  <c r="J82" i="69"/>
  <c r="J85" i="69"/>
  <c r="J84" i="69"/>
  <c r="J87" i="69"/>
  <c r="J86" i="69"/>
  <c r="J89" i="69"/>
  <c r="J88" i="69"/>
  <c r="J91" i="69"/>
  <c r="J90" i="69"/>
  <c r="K36" i="69"/>
  <c r="J36" i="69"/>
  <c r="J35" i="69"/>
  <c r="K29" i="69"/>
  <c r="K12" i="69"/>
  <c r="K58" i="68"/>
  <c r="J61" i="68"/>
  <c r="J60" i="68"/>
  <c r="J63" i="68"/>
  <c r="J62" i="68"/>
  <c r="J65" i="68"/>
  <c r="J64" i="68"/>
  <c r="K60" i="68"/>
  <c r="K62" i="68"/>
  <c r="K64" i="68"/>
  <c r="L60" i="68"/>
  <c r="L62" i="68"/>
  <c r="L64" i="68"/>
  <c r="L57" i="68"/>
  <c r="M60" i="68"/>
  <c r="M62" i="68"/>
  <c r="M64" i="68"/>
  <c r="N60" i="68"/>
  <c r="N57" i="68"/>
  <c r="N62" i="68"/>
  <c r="N64" i="68"/>
  <c r="O60" i="68"/>
  <c r="O62" i="68"/>
  <c r="O64" i="68"/>
  <c r="L58" i="68"/>
  <c r="M58" i="68"/>
  <c r="M57" i="68"/>
  <c r="N58" i="68"/>
  <c r="O58" i="68"/>
  <c r="J59" i="68"/>
  <c r="J58" i="68"/>
  <c r="K55" i="68"/>
  <c r="K43" i="68"/>
  <c r="K22" i="68"/>
  <c r="K25" i="68"/>
  <c r="K29" i="68"/>
  <c r="K28" i="68"/>
  <c r="K31" i="68"/>
  <c r="K34" i="68"/>
  <c r="K37" i="68"/>
  <c r="K40" i="68"/>
  <c r="K47" i="68"/>
  <c r="K49" i="68"/>
  <c r="K51" i="68"/>
  <c r="K53" i="68"/>
  <c r="L43" i="68"/>
  <c r="L22" i="68"/>
  <c r="L25" i="68"/>
  <c r="L28" i="68"/>
  <c r="L31" i="68"/>
  <c r="L34" i="68"/>
  <c r="L37" i="68"/>
  <c r="L40" i="68"/>
  <c r="L47" i="68"/>
  <c r="L21" i="68"/>
  <c r="L49" i="68"/>
  <c r="L51" i="68"/>
  <c r="L53" i="68"/>
  <c r="L55" i="68"/>
  <c r="M43" i="68"/>
  <c r="M22" i="68"/>
  <c r="M25" i="68"/>
  <c r="M28" i="68"/>
  <c r="M31" i="68"/>
  <c r="M34" i="68"/>
  <c r="M37" i="68"/>
  <c r="M40" i="68"/>
  <c r="M47" i="68"/>
  <c r="M21" i="68"/>
  <c r="M75" i="68"/>
  <c r="M49" i="68"/>
  <c r="M51" i="68"/>
  <c r="M53" i="68"/>
  <c r="M55" i="68"/>
  <c r="N43" i="68"/>
  <c r="N22" i="68"/>
  <c r="N25" i="68"/>
  <c r="N28" i="68"/>
  <c r="N31" i="68"/>
  <c r="N34" i="68"/>
  <c r="N37" i="68"/>
  <c r="N21" i="68"/>
  <c r="N40" i="68"/>
  <c r="N47" i="68"/>
  <c r="N49" i="68"/>
  <c r="N51" i="68"/>
  <c r="N53" i="68"/>
  <c r="N55" i="68"/>
  <c r="O43" i="68"/>
  <c r="O22" i="68"/>
  <c r="O25" i="68"/>
  <c r="O28" i="68"/>
  <c r="O31" i="68"/>
  <c r="O34" i="68"/>
  <c r="O21" i="68"/>
  <c r="O37" i="68"/>
  <c r="O40" i="68"/>
  <c r="O47" i="68"/>
  <c r="O49" i="68"/>
  <c r="O51" i="68"/>
  <c r="O53" i="68"/>
  <c r="O55" i="68"/>
  <c r="J56" i="68"/>
  <c r="J55" i="68"/>
  <c r="J44" i="68"/>
  <c r="J43" i="68"/>
  <c r="J23" i="68"/>
  <c r="J22" i="68"/>
  <c r="J24" i="68"/>
  <c r="J26" i="68"/>
  <c r="J27" i="68"/>
  <c r="J30" i="68"/>
  <c r="J32" i="68"/>
  <c r="J33" i="68"/>
  <c r="J31" i="68"/>
  <c r="J35" i="68"/>
  <c r="J36" i="68"/>
  <c r="J38" i="68"/>
  <c r="J39" i="68"/>
  <c r="J37" i="68"/>
  <c r="J41" i="68"/>
  <c r="J42" i="68"/>
  <c r="J48" i="68"/>
  <c r="J47" i="68"/>
  <c r="J50" i="68"/>
  <c r="J49" i="68"/>
  <c r="J52" i="68"/>
  <c r="J51" i="68"/>
  <c r="J54" i="68"/>
  <c r="J53" i="68"/>
  <c r="H137" i="30"/>
  <c r="I137" i="30"/>
  <c r="J140" i="30"/>
  <c r="J141" i="30"/>
  <c r="J142" i="30"/>
  <c r="O143" i="30"/>
  <c r="O138" i="30"/>
  <c r="O137" i="30"/>
  <c r="J144" i="30"/>
  <c r="J145" i="30"/>
  <c r="K141" i="30"/>
  <c r="K138" i="30"/>
  <c r="K137" i="30"/>
  <c r="K130" i="30"/>
  <c r="K143" i="30"/>
  <c r="N137" i="30"/>
  <c r="E140" i="30"/>
  <c r="E141" i="30"/>
  <c r="E142" i="30"/>
  <c r="E143" i="30"/>
  <c r="E144" i="30"/>
  <c r="E145" i="30"/>
  <c r="J12" i="68"/>
  <c r="J11" i="68"/>
  <c r="J14" i="68"/>
  <c r="J13" i="68"/>
  <c r="J20" i="68"/>
  <c r="J19" i="68"/>
  <c r="J18" i="68"/>
  <c r="J17" i="68"/>
  <c r="J16" i="68"/>
  <c r="J15" i="68"/>
  <c r="K16" i="68"/>
  <c r="K15" i="68"/>
  <c r="L16" i="68"/>
  <c r="L15" i="68"/>
  <c r="M16" i="68"/>
  <c r="M15" i="68"/>
  <c r="N16" i="68"/>
  <c r="N15" i="68"/>
  <c r="O15" i="68"/>
  <c r="K134" i="30"/>
  <c r="K132" i="30"/>
  <c r="K131" i="30"/>
  <c r="K11" i="68"/>
  <c r="K10" i="68"/>
  <c r="L10" i="68"/>
  <c r="M10" i="68"/>
  <c r="N10" i="68"/>
  <c r="O10" i="68"/>
  <c r="K19" i="68"/>
  <c r="L19" i="68"/>
  <c r="L18" i="68"/>
  <c r="M19" i="68"/>
  <c r="M18" i="68"/>
  <c r="N18" i="68"/>
  <c r="O18" i="68"/>
  <c r="O13" i="69"/>
  <c r="O10" i="69"/>
  <c r="O15" i="69"/>
  <c r="O17" i="69"/>
  <c r="O20" i="69"/>
  <c r="O19" i="69"/>
  <c r="O22" i="69"/>
  <c r="O116" i="69"/>
  <c r="O115" i="69"/>
  <c r="O119" i="69"/>
  <c r="O118" i="69"/>
  <c r="O121" i="69"/>
  <c r="O124" i="69"/>
  <c r="O123" i="69"/>
  <c r="O142" i="69"/>
  <c r="O141" i="69"/>
  <c r="O134" i="69"/>
  <c r="O133" i="69"/>
  <c r="O130" i="69"/>
  <c r="O129" i="69"/>
  <c r="O137" i="69"/>
  <c r="O139" i="69"/>
  <c r="O136" i="69"/>
  <c r="O148" i="69"/>
  <c r="O147" i="69"/>
  <c r="O151" i="69"/>
  <c r="O150" i="69"/>
  <c r="O154" i="69"/>
  <c r="O153" i="69"/>
  <c r="N13" i="69"/>
  <c r="N15" i="69"/>
  <c r="N17" i="69"/>
  <c r="N10" i="69"/>
  <c r="N20" i="69"/>
  <c r="N19" i="69"/>
  <c r="N28" i="69"/>
  <c r="N22" i="69"/>
  <c r="N116" i="69"/>
  <c r="N115" i="69"/>
  <c r="N119" i="69"/>
  <c r="N118" i="69"/>
  <c r="N121" i="69"/>
  <c r="N124" i="69"/>
  <c r="N123" i="69"/>
  <c r="N142" i="69"/>
  <c r="N141" i="69"/>
  <c r="N134" i="69"/>
  <c r="N133" i="69"/>
  <c r="N130" i="69"/>
  <c r="N129" i="69"/>
  <c r="N137" i="69"/>
  <c r="N136" i="69"/>
  <c r="N139" i="69"/>
  <c r="N148" i="69"/>
  <c r="N147" i="69"/>
  <c r="N151" i="69"/>
  <c r="N150" i="69"/>
  <c r="N154" i="69"/>
  <c r="N153" i="69"/>
  <c r="M14" i="69"/>
  <c r="M15" i="69"/>
  <c r="M17" i="69"/>
  <c r="M20" i="69"/>
  <c r="M19" i="69"/>
  <c r="M28" i="69"/>
  <c r="M22" i="69"/>
  <c r="M116" i="69"/>
  <c r="M115" i="69"/>
  <c r="M119" i="69"/>
  <c r="M121" i="69"/>
  <c r="M118" i="69"/>
  <c r="M124" i="69"/>
  <c r="M123" i="69"/>
  <c r="M142" i="69"/>
  <c r="M141" i="69"/>
  <c r="M134" i="69"/>
  <c r="M133" i="69"/>
  <c r="M130" i="69"/>
  <c r="M129" i="69"/>
  <c r="M137" i="69"/>
  <c r="M136" i="69"/>
  <c r="M139" i="69"/>
  <c r="M148" i="69"/>
  <c r="M147" i="69"/>
  <c r="M151" i="69"/>
  <c r="M150" i="69"/>
  <c r="M154" i="69"/>
  <c r="M153" i="69"/>
  <c r="M33" i="69"/>
  <c r="M32" i="69"/>
  <c r="M35" i="69"/>
  <c r="M38" i="69"/>
  <c r="M40" i="69"/>
  <c r="M37" i="69"/>
  <c r="L13" i="69"/>
  <c r="L10" i="69"/>
  <c r="L11" i="69"/>
  <c r="L15" i="69"/>
  <c r="L17" i="69"/>
  <c r="L20" i="69"/>
  <c r="L26" i="69"/>
  <c r="L19" i="69"/>
  <c r="L28" i="69"/>
  <c r="L22" i="69"/>
  <c r="L116" i="69"/>
  <c r="L115" i="69"/>
  <c r="L119" i="69"/>
  <c r="L118" i="69"/>
  <c r="L121" i="69"/>
  <c r="L124" i="69"/>
  <c r="L123" i="69"/>
  <c r="L142" i="69"/>
  <c r="L141" i="69"/>
  <c r="L134" i="69"/>
  <c r="L133" i="69"/>
  <c r="L130" i="69"/>
  <c r="L129" i="69"/>
  <c r="L137" i="69"/>
  <c r="L139" i="69"/>
  <c r="L136" i="69"/>
  <c r="L148" i="69"/>
  <c r="L147" i="69"/>
  <c r="L151" i="69"/>
  <c r="L150" i="69"/>
  <c r="L154" i="69"/>
  <c r="L153" i="69"/>
  <c r="L33" i="69"/>
  <c r="L35" i="69"/>
  <c r="L32" i="69"/>
  <c r="L38" i="69"/>
  <c r="L40" i="69"/>
  <c r="L37" i="69"/>
  <c r="K13" i="69"/>
  <c r="K11" i="69"/>
  <c r="K10" i="69"/>
  <c r="K15" i="69"/>
  <c r="K17" i="69"/>
  <c r="K20" i="69"/>
  <c r="K19" i="69"/>
  <c r="K26" i="69"/>
  <c r="K30" i="69"/>
  <c r="K22" i="69"/>
  <c r="K116" i="69"/>
  <c r="K115" i="69"/>
  <c r="K122" i="69"/>
  <c r="K121" i="69"/>
  <c r="K124" i="69"/>
  <c r="K123" i="69"/>
  <c r="K143" i="69"/>
  <c r="K142" i="69"/>
  <c r="K141" i="69"/>
  <c r="K135" i="69"/>
  <c r="K134" i="69"/>
  <c r="K133" i="69"/>
  <c r="K130" i="69"/>
  <c r="K129" i="69"/>
  <c r="K138" i="69"/>
  <c r="K137" i="69"/>
  <c r="K136" i="69"/>
  <c r="K139" i="69"/>
  <c r="K149" i="69"/>
  <c r="K148" i="69"/>
  <c r="K147" i="69"/>
  <c r="K151" i="69"/>
  <c r="K150" i="69"/>
  <c r="K155" i="69"/>
  <c r="K154" i="69"/>
  <c r="K153" i="69"/>
  <c r="K33" i="69"/>
  <c r="K32" i="69"/>
  <c r="K35" i="69"/>
  <c r="K38" i="69"/>
  <c r="K41" i="69"/>
  <c r="J41" i="69"/>
  <c r="J40" i="69"/>
  <c r="J12" i="69"/>
  <c r="J11" i="69"/>
  <c r="J16" i="69"/>
  <c r="J15" i="69"/>
  <c r="J18" i="69"/>
  <c r="J17" i="69"/>
  <c r="J21" i="69"/>
  <c r="J20" i="69"/>
  <c r="J19" i="69"/>
  <c r="J24" i="69"/>
  <c r="J27" i="69"/>
  <c r="J26" i="69"/>
  <c r="J31" i="69"/>
  <c r="J30" i="69"/>
  <c r="J23" i="69"/>
  <c r="J22" i="69"/>
  <c r="J117" i="69"/>
  <c r="J116" i="69"/>
  <c r="J115" i="69"/>
  <c r="J125" i="69"/>
  <c r="J124" i="69"/>
  <c r="J123" i="69"/>
  <c r="J143" i="69"/>
  <c r="J142" i="69"/>
  <c r="J141" i="69"/>
  <c r="J135" i="69"/>
  <c r="J134" i="69"/>
  <c r="J133" i="69"/>
  <c r="J131" i="69"/>
  <c r="J132" i="69"/>
  <c r="J130" i="69"/>
  <c r="J129" i="69"/>
  <c r="J140" i="69"/>
  <c r="J139" i="69"/>
  <c r="J149" i="69"/>
  <c r="J148" i="69"/>
  <c r="J147" i="69"/>
  <c r="J152" i="69"/>
  <c r="J151" i="69"/>
  <c r="J150" i="69"/>
  <c r="J34" i="69"/>
  <c r="J33" i="69"/>
  <c r="J32" i="69"/>
  <c r="J39" i="69"/>
  <c r="J38" i="69"/>
  <c r="I67" i="69"/>
  <c r="N38" i="69"/>
  <c r="N33" i="69"/>
  <c r="J25" i="69"/>
  <c r="O67" i="68"/>
  <c r="O66" i="68"/>
  <c r="O70" i="68"/>
  <c r="O69" i="68"/>
  <c r="O73" i="68"/>
  <c r="O72" i="68"/>
  <c r="N67" i="68"/>
  <c r="N66" i="68"/>
  <c r="N70" i="68"/>
  <c r="N69" i="68"/>
  <c r="N73" i="68"/>
  <c r="N72" i="68"/>
  <c r="M67" i="68"/>
  <c r="M66" i="68"/>
  <c r="M70" i="68"/>
  <c r="M69" i="68"/>
  <c r="M73" i="68"/>
  <c r="M72" i="68"/>
  <c r="L13" i="68"/>
  <c r="L67" i="68"/>
  <c r="L66" i="68"/>
  <c r="L70" i="68"/>
  <c r="L69" i="68"/>
  <c r="L73" i="68"/>
  <c r="L72" i="68"/>
  <c r="K13" i="68"/>
  <c r="K67" i="68"/>
  <c r="K66" i="68"/>
  <c r="K70" i="68"/>
  <c r="K69" i="68"/>
  <c r="K73" i="68"/>
  <c r="K72" i="68"/>
  <c r="J68" i="68"/>
  <c r="J67" i="68"/>
  <c r="J66" i="68"/>
  <c r="J71" i="68"/>
  <c r="J70" i="68"/>
  <c r="J69" i="68"/>
  <c r="J74" i="68"/>
  <c r="J73" i="68"/>
  <c r="J72" i="68"/>
  <c r="I43" i="68"/>
  <c r="F17" i="30"/>
  <c r="F16" i="30"/>
  <c r="F21" i="30"/>
  <c r="F20" i="30"/>
  <c r="F19" i="30"/>
  <c r="F26" i="30"/>
  <c r="E26" i="30"/>
  <c r="P26" i="30"/>
  <c r="F32" i="30"/>
  <c r="E32" i="30"/>
  <c r="F36" i="30"/>
  <c r="F34" i="30"/>
  <c r="F33" i="30"/>
  <c r="F40" i="30"/>
  <c r="E40" i="30"/>
  <c r="F43" i="30"/>
  <c r="E43" i="30"/>
  <c r="F47" i="30"/>
  <c r="F46" i="30"/>
  <c r="F50" i="30"/>
  <c r="F49" i="30"/>
  <c r="F57" i="30"/>
  <c r="F59" i="30"/>
  <c r="F58" i="30"/>
  <c r="F62" i="30"/>
  <c r="F61" i="30"/>
  <c r="F66" i="30"/>
  <c r="F65" i="30"/>
  <c r="F70" i="30"/>
  <c r="F69" i="30"/>
  <c r="F73" i="30"/>
  <c r="F72" i="30"/>
  <c r="F76" i="30"/>
  <c r="F75" i="30"/>
  <c r="F79" i="30"/>
  <c r="F78" i="30"/>
  <c r="F82" i="30"/>
  <c r="F81" i="30"/>
  <c r="F86" i="30"/>
  <c r="F85" i="30"/>
  <c r="F89" i="30"/>
  <c r="F88" i="30"/>
  <c r="F93" i="30"/>
  <c r="F92" i="30"/>
  <c r="F97" i="30"/>
  <c r="F96" i="30"/>
  <c r="F105" i="30"/>
  <c r="F104" i="30"/>
  <c r="F100" i="30"/>
  <c r="F111" i="30"/>
  <c r="F110" i="30"/>
  <c r="F118" i="30"/>
  <c r="F117" i="30"/>
  <c r="F116" i="30"/>
  <c r="F132" i="30"/>
  <c r="F131" i="30"/>
  <c r="F148" i="30"/>
  <c r="E148" i="30"/>
  <c r="F147" i="30"/>
  <c r="F146" i="30"/>
  <c r="F130" i="30"/>
  <c r="F156" i="30"/>
  <c r="F155" i="30"/>
  <c r="F159" i="30"/>
  <c r="F158" i="30"/>
  <c r="F162" i="30"/>
  <c r="F161" i="30"/>
  <c r="F167" i="30"/>
  <c r="F166" i="30"/>
  <c r="F122" i="30"/>
  <c r="F121" i="30"/>
  <c r="F125" i="30"/>
  <c r="F124" i="30"/>
  <c r="F128" i="30"/>
  <c r="F127" i="30"/>
  <c r="G17" i="30"/>
  <c r="G16" i="30"/>
  <c r="G20" i="30"/>
  <c r="G19" i="30"/>
  <c r="G23" i="30"/>
  <c r="G22" i="30"/>
  <c r="G34" i="30"/>
  <c r="G33" i="30"/>
  <c r="G38" i="30"/>
  <c r="G37" i="30"/>
  <c r="G15" i="30"/>
  <c r="G47" i="30"/>
  <c r="G46" i="30"/>
  <c r="G50" i="30"/>
  <c r="G49" i="30"/>
  <c r="G56" i="30"/>
  <c r="G55" i="30"/>
  <c r="G59" i="30"/>
  <c r="G58" i="30"/>
  <c r="G62" i="30"/>
  <c r="G61" i="30"/>
  <c r="G66" i="30"/>
  <c r="G65" i="30"/>
  <c r="G70" i="30"/>
  <c r="G69" i="30"/>
  <c r="G73" i="30"/>
  <c r="G72" i="30"/>
  <c r="G76" i="30"/>
  <c r="G75" i="30"/>
  <c r="G79" i="30"/>
  <c r="G78" i="30"/>
  <c r="G82" i="30"/>
  <c r="G81" i="30"/>
  <c r="G86" i="30"/>
  <c r="G85" i="30"/>
  <c r="G89" i="30"/>
  <c r="G88" i="30"/>
  <c r="G93" i="30"/>
  <c r="G92" i="30"/>
  <c r="G97" i="30"/>
  <c r="G96" i="30"/>
  <c r="G105" i="30"/>
  <c r="G104" i="30"/>
  <c r="G111" i="30"/>
  <c r="G110" i="30"/>
  <c r="G118" i="30"/>
  <c r="G117" i="30"/>
  <c r="G116" i="30"/>
  <c r="G132" i="30"/>
  <c r="G131" i="30"/>
  <c r="G147" i="30"/>
  <c r="G146" i="30"/>
  <c r="G156" i="30"/>
  <c r="G155" i="30"/>
  <c r="G159" i="30"/>
  <c r="G158" i="30"/>
  <c r="G162" i="30"/>
  <c r="G161" i="30"/>
  <c r="G167" i="30"/>
  <c r="G166" i="30"/>
  <c r="G122" i="30"/>
  <c r="G121" i="30"/>
  <c r="G125" i="30"/>
  <c r="G124" i="30"/>
  <c r="G128" i="30"/>
  <c r="G127" i="30"/>
  <c r="H17" i="30"/>
  <c r="H16" i="30"/>
  <c r="H20" i="30"/>
  <c r="H19" i="30"/>
  <c r="H23" i="30"/>
  <c r="H22" i="30"/>
  <c r="H34" i="30"/>
  <c r="H33" i="30"/>
  <c r="H38" i="30"/>
  <c r="H37" i="30"/>
  <c r="H47" i="30"/>
  <c r="H46" i="30"/>
  <c r="H50" i="30"/>
  <c r="H49" i="30"/>
  <c r="H56" i="30"/>
  <c r="H55" i="30"/>
  <c r="H59" i="30"/>
  <c r="H58" i="30"/>
  <c r="H62" i="30"/>
  <c r="H61" i="30"/>
  <c r="H66" i="30"/>
  <c r="H65" i="30"/>
  <c r="H70" i="30"/>
  <c r="H69" i="30"/>
  <c r="H73" i="30"/>
  <c r="H72" i="30"/>
  <c r="H76" i="30"/>
  <c r="H75" i="30"/>
  <c r="H79" i="30"/>
  <c r="H78" i="30"/>
  <c r="H82" i="30"/>
  <c r="H81" i="30"/>
  <c r="H86" i="30"/>
  <c r="H85" i="30"/>
  <c r="H89" i="30"/>
  <c r="H88" i="30"/>
  <c r="H93" i="30"/>
  <c r="H92" i="30"/>
  <c r="H97" i="30"/>
  <c r="H96" i="30"/>
  <c r="H105" i="30"/>
  <c r="H104" i="30"/>
  <c r="H111" i="30"/>
  <c r="H110" i="30"/>
  <c r="H100" i="30"/>
  <c r="H118" i="30"/>
  <c r="H117" i="30"/>
  <c r="H116" i="30"/>
  <c r="H132" i="30"/>
  <c r="H131" i="30"/>
  <c r="H147" i="30"/>
  <c r="H146" i="30"/>
  <c r="H156" i="30"/>
  <c r="H155" i="30"/>
  <c r="H159" i="30"/>
  <c r="H158" i="30"/>
  <c r="H162" i="30"/>
  <c r="H161" i="30"/>
  <c r="H167" i="30"/>
  <c r="H166" i="30"/>
  <c r="H122" i="30"/>
  <c r="H121" i="30"/>
  <c r="H125" i="30"/>
  <c r="H124" i="30"/>
  <c r="H128" i="30"/>
  <c r="H127" i="30"/>
  <c r="I17" i="30"/>
  <c r="I16" i="30"/>
  <c r="I20" i="30"/>
  <c r="I19" i="30"/>
  <c r="I26" i="30"/>
  <c r="I23" i="30"/>
  <c r="I22" i="30"/>
  <c r="I15" i="30"/>
  <c r="I14" i="30"/>
  <c r="I173" i="30"/>
  <c r="I35" i="30"/>
  <c r="I34" i="30"/>
  <c r="I33" i="30"/>
  <c r="I38" i="30"/>
  <c r="I37" i="30"/>
  <c r="I47" i="30"/>
  <c r="I46" i="30"/>
  <c r="I50" i="30"/>
  <c r="I49" i="30"/>
  <c r="I56" i="30"/>
  <c r="I55" i="30"/>
  <c r="I59" i="30"/>
  <c r="I58" i="30"/>
  <c r="I62" i="30"/>
  <c r="I61" i="30"/>
  <c r="I66" i="30"/>
  <c r="I65" i="30"/>
  <c r="I70" i="30"/>
  <c r="I69" i="30"/>
  <c r="I73" i="30"/>
  <c r="I72" i="30"/>
  <c r="I76" i="30"/>
  <c r="I75" i="30"/>
  <c r="I79" i="30"/>
  <c r="I78" i="30"/>
  <c r="I82" i="30"/>
  <c r="I81" i="30"/>
  <c r="I86" i="30"/>
  <c r="I85" i="30"/>
  <c r="I93" i="30"/>
  <c r="I92" i="30"/>
  <c r="I97" i="30"/>
  <c r="I96" i="30"/>
  <c r="I105" i="30"/>
  <c r="I104" i="30"/>
  <c r="I100" i="30"/>
  <c r="I111" i="30"/>
  <c r="I110" i="30"/>
  <c r="I118" i="30"/>
  <c r="I117" i="30"/>
  <c r="I116" i="30"/>
  <c r="I133" i="30"/>
  <c r="I132" i="30"/>
  <c r="I131" i="30"/>
  <c r="I156" i="30"/>
  <c r="I155" i="30"/>
  <c r="I159" i="30"/>
  <c r="I158" i="30"/>
  <c r="I162" i="30"/>
  <c r="I161" i="30"/>
  <c r="I167" i="30"/>
  <c r="I166" i="30"/>
  <c r="I125" i="30"/>
  <c r="I124" i="30"/>
  <c r="I128" i="30"/>
  <c r="I127" i="30"/>
  <c r="J17" i="30"/>
  <c r="J16" i="30"/>
  <c r="J21" i="30"/>
  <c r="J20" i="30"/>
  <c r="J19" i="30"/>
  <c r="J15" i="30"/>
  <c r="J14" i="30"/>
  <c r="J24" i="30"/>
  <c r="J25" i="30"/>
  <c r="J26" i="30"/>
  <c r="J27" i="30"/>
  <c r="J28" i="30"/>
  <c r="P28" i="30"/>
  <c r="J29" i="30"/>
  <c r="J30" i="30"/>
  <c r="J31" i="30"/>
  <c r="J32" i="30"/>
  <c r="I20" i="58"/>
  <c r="I19" i="58"/>
  <c r="I18" i="58"/>
  <c r="J35" i="30"/>
  <c r="J36" i="30"/>
  <c r="I28" i="58"/>
  <c r="J39" i="30"/>
  <c r="J40" i="30"/>
  <c r="J41" i="30"/>
  <c r="P41" i="30"/>
  <c r="J42" i="30"/>
  <c r="J43" i="30"/>
  <c r="J44" i="30"/>
  <c r="J45" i="30"/>
  <c r="I35" i="58"/>
  <c r="I31" i="58"/>
  <c r="I30" i="58"/>
  <c r="J48" i="30"/>
  <c r="J47" i="30"/>
  <c r="J46" i="30"/>
  <c r="J51" i="30"/>
  <c r="J52" i="30"/>
  <c r="J53" i="30"/>
  <c r="J54" i="30"/>
  <c r="J57" i="30"/>
  <c r="J56" i="30"/>
  <c r="J55" i="30"/>
  <c r="J60" i="30"/>
  <c r="J59" i="30"/>
  <c r="J58" i="30"/>
  <c r="J63" i="30"/>
  <c r="J64" i="30"/>
  <c r="J67" i="30"/>
  <c r="J68" i="30"/>
  <c r="J71" i="30"/>
  <c r="J70" i="30"/>
  <c r="J69" i="30"/>
  <c r="J74" i="30"/>
  <c r="J73" i="30"/>
  <c r="J72" i="30"/>
  <c r="J77" i="30"/>
  <c r="J76" i="30"/>
  <c r="J75" i="30"/>
  <c r="J80" i="30"/>
  <c r="J79" i="30"/>
  <c r="J78" i="30"/>
  <c r="J83" i="30"/>
  <c r="J82" i="30"/>
  <c r="J81" i="30"/>
  <c r="J84" i="30"/>
  <c r="I80" i="58"/>
  <c r="I77" i="58"/>
  <c r="I76" i="58"/>
  <c r="J87" i="30"/>
  <c r="J86" i="30"/>
  <c r="J85" i="30"/>
  <c r="J90" i="30"/>
  <c r="J91" i="30"/>
  <c r="J94" i="30"/>
  <c r="J93" i="30"/>
  <c r="J92" i="30"/>
  <c r="J98" i="30"/>
  <c r="J99" i="30"/>
  <c r="J106" i="30"/>
  <c r="J105" i="30"/>
  <c r="J104" i="30"/>
  <c r="J112" i="30"/>
  <c r="J111" i="30"/>
  <c r="J110" i="30"/>
  <c r="J119" i="30"/>
  <c r="J118" i="30"/>
  <c r="J117" i="30"/>
  <c r="J116" i="30"/>
  <c r="J133" i="30"/>
  <c r="O134" i="30"/>
  <c r="J134" i="30"/>
  <c r="J135" i="30"/>
  <c r="J136" i="30"/>
  <c r="P136" i="30"/>
  <c r="P132" i="30"/>
  <c r="P131" i="30"/>
  <c r="J148" i="30"/>
  <c r="J157" i="30"/>
  <c r="J156" i="30"/>
  <c r="J155" i="30"/>
  <c r="J162" i="30"/>
  <c r="J161" i="30"/>
  <c r="J160" i="30"/>
  <c r="J159" i="30"/>
  <c r="J158" i="30"/>
  <c r="J168" i="30"/>
  <c r="J169" i="30"/>
  <c r="J123" i="30"/>
  <c r="J122" i="30"/>
  <c r="J121" i="30"/>
  <c r="J126" i="30"/>
  <c r="J125" i="30"/>
  <c r="J124" i="30"/>
  <c r="J129" i="30"/>
  <c r="J128" i="30"/>
  <c r="J127" i="30"/>
  <c r="K17" i="30"/>
  <c r="K16" i="30"/>
  <c r="K20" i="30"/>
  <c r="K19" i="30"/>
  <c r="K28" i="30"/>
  <c r="K23" i="30"/>
  <c r="K22" i="30"/>
  <c r="K34" i="30"/>
  <c r="K33" i="30"/>
  <c r="K38" i="30"/>
  <c r="K37" i="30"/>
  <c r="J29" i="58"/>
  <c r="J27" i="58"/>
  <c r="K47" i="30"/>
  <c r="K46" i="30"/>
  <c r="K50" i="30"/>
  <c r="K49" i="30"/>
  <c r="K56" i="30"/>
  <c r="K55" i="30"/>
  <c r="K59" i="30"/>
  <c r="K58" i="30"/>
  <c r="K62" i="30"/>
  <c r="K61" i="30"/>
  <c r="K66" i="30"/>
  <c r="K65" i="30"/>
  <c r="K70" i="30"/>
  <c r="K69" i="30"/>
  <c r="K73" i="30"/>
  <c r="K72" i="30"/>
  <c r="K76" i="30"/>
  <c r="K75" i="30"/>
  <c r="K79" i="30"/>
  <c r="K78" i="30"/>
  <c r="K82" i="30"/>
  <c r="K81" i="30"/>
  <c r="K86" i="30"/>
  <c r="K85" i="30"/>
  <c r="K89" i="30"/>
  <c r="K88" i="30"/>
  <c r="K93" i="30"/>
  <c r="K92" i="30"/>
  <c r="K97" i="30"/>
  <c r="K96" i="30"/>
  <c r="K105" i="30"/>
  <c r="K104" i="30"/>
  <c r="K111" i="30"/>
  <c r="K110" i="30"/>
  <c r="K118" i="30"/>
  <c r="K117" i="30"/>
  <c r="K116" i="30"/>
  <c r="K156" i="30"/>
  <c r="K155" i="30"/>
  <c r="K162" i="30"/>
  <c r="K161" i="30"/>
  <c r="K160" i="30"/>
  <c r="K159" i="30"/>
  <c r="K158" i="30"/>
  <c r="K167" i="30"/>
  <c r="K166" i="30"/>
  <c r="K122" i="30"/>
  <c r="K121" i="30"/>
  <c r="K125" i="30"/>
  <c r="K124" i="30"/>
  <c r="K128" i="30"/>
  <c r="K127" i="30"/>
  <c r="L17" i="30"/>
  <c r="L16" i="30"/>
  <c r="L20" i="30"/>
  <c r="L19" i="30"/>
  <c r="L23" i="30"/>
  <c r="L22" i="30"/>
  <c r="L34" i="30"/>
  <c r="L33" i="30"/>
  <c r="L38" i="30"/>
  <c r="L37" i="30"/>
  <c r="L47" i="30"/>
  <c r="L46" i="30"/>
  <c r="L50" i="30"/>
  <c r="L49" i="30"/>
  <c r="L56" i="30"/>
  <c r="L55" i="30"/>
  <c r="L59" i="30"/>
  <c r="L58" i="30"/>
  <c r="L62" i="30"/>
  <c r="L61" i="30"/>
  <c r="L66" i="30"/>
  <c r="L65" i="30"/>
  <c r="L70" i="30"/>
  <c r="L69" i="30"/>
  <c r="L73" i="30"/>
  <c r="L72" i="30"/>
  <c r="L76" i="30"/>
  <c r="L75" i="30"/>
  <c r="L79" i="30"/>
  <c r="L78" i="30"/>
  <c r="L82" i="30"/>
  <c r="L81" i="30"/>
  <c r="L86" i="30"/>
  <c r="L85" i="30"/>
  <c r="L89" i="30"/>
  <c r="L88" i="30"/>
  <c r="L93" i="30"/>
  <c r="L92" i="30"/>
  <c r="L97" i="30"/>
  <c r="L96" i="30"/>
  <c r="L105" i="30"/>
  <c r="L104" i="30"/>
  <c r="L111" i="30"/>
  <c r="L110" i="30"/>
  <c r="L118" i="30"/>
  <c r="L117" i="30"/>
  <c r="L116" i="30"/>
  <c r="L132" i="30"/>
  <c r="L131" i="30"/>
  <c r="L147" i="30"/>
  <c r="L146" i="30"/>
  <c r="L156" i="30"/>
  <c r="L155" i="30"/>
  <c r="L162" i="30"/>
  <c r="L161" i="30"/>
  <c r="L160" i="30"/>
  <c r="L159" i="30"/>
  <c r="L158" i="30"/>
  <c r="L167" i="30"/>
  <c r="L166" i="30"/>
  <c r="L122" i="30"/>
  <c r="L121" i="30"/>
  <c r="L125" i="30"/>
  <c r="L124" i="30"/>
  <c r="L128" i="30"/>
  <c r="L127" i="30"/>
  <c r="M17" i="30"/>
  <c r="M16" i="30"/>
  <c r="M20" i="30"/>
  <c r="M19" i="30"/>
  <c r="M23" i="30"/>
  <c r="M22" i="30"/>
  <c r="M34" i="30"/>
  <c r="M33" i="30"/>
  <c r="M38" i="30"/>
  <c r="M37" i="30"/>
  <c r="M47" i="30"/>
  <c r="M46" i="30"/>
  <c r="M50" i="30"/>
  <c r="M49" i="30"/>
  <c r="M56" i="30"/>
  <c r="M55" i="30"/>
  <c r="M59" i="30"/>
  <c r="M58" i="30"/>
  <c r="M62" i="30"/>
  <c r="M61" i="30"/>
  <c r="M66" i="30"/>
  <c r="M65" i="30"/>
  <c r="M70" i="30"/>
  <c r="M69" i="30"/>
  <c r="M73" i="30"/>
  <c r="M72" i="30"/>
  <c r="M76" i="30"/>
  <c r="M75" i="30"/>
  <c r="M79" i="30"/>
  <c r="M78" i="30"/>
  <c r="M82" i="30"/>
  <c r="M81" i="30"/>
  <c r="M86" i="30"/>
  <c r="M85" i="30"/>
  <c r="M89" i="30"/>
  <c r="M88" i="30"/>
  <c r="M93" i="30"/>
  <c r="M92" i="30"/>
  <c r="M97" i="30"/>
  <c r="M96" i="30"/>
  <c r="M105" i="30"/>
  <c r="M104" i="30"/>
  <c r="M111" i="30"/>
  <c r="M110" i="30"/>
  <c r="M118" i="30"/>
  <c r="M117" i="30"/>
  <c r="M116" i="30"/>
  <c r="M132" i="30"/>
  <c r="M131" i="30"/>
  <c r="M130" i="30"/>
  <c r="M147" i="30"/>
  <c r="M146" i="30"/>
  <c r="M156" i="30"/>
  <c r="M155" i="30"/>
  <c r="M162" i="30"/>
  <c r="M161" i="30"/>
  <c r="M160" i="30"/>
  <c r="M159" i="30"/>
  <c r="M158" i="30"/>
  <c r="M167" i="30"/>
  <c r="M166" i="30"/>
  <c r="M122" i="30"/>
  <c r="M121" i="30"/>
  <c r="M125" i="30"/>
  <c r="M124" i="30"/>
  <c r="M128" i="30"/>
  <c r="M127" i="30"/>
  <c r="N17" i="30"/>
  <c r="N16" i="30"/>
  <c r="N20" i="30"/>
  <c r="N19" i="30"/>
  <c r="N23" i="30"/>
  <c r="N22" i="30"/>
  <c r="N34" i="30"/>
  <c r="N33" i="30"/>
  <c r="N38" i="30"/>
  <c r="N37" i="30"/>
  <c r="N47" i="30"/>
  <c r="N46" i="30"/>
  <c r="N50" i="30"/>
  <c r="N49" i="30"/>
  <c r="N56" i="30"/>
  <c r="N55" i="30"/>
  <c r="N59" i="30"/>
  <c r="N58" i="30"/>
  <c r="N62" i="30"/>
  <c r="N61" i="30"/>
  <c r="N66" i="30"/>
  <c r="N65" i="30"/>
  <c r="N70" i="30"/>
  <c r="N69" i="30"/>
  <c r="N73" i="30"/>
  <c r="N72" i="30"/>
  <c r="N76" i="30"/>
  <c r="N75" i="30"/>
  <c r="N79" i="30"/>
  <c r="N78" i="30"/>
  <c r="N82" i="30"/>
  <c r="N81" i="30"/>
  <c r="N86" i="30"/>
  <c r="N85" i="30"/>
  <c r="N89" i="30"/>
  <c r="N88" i="30"/>
  <c r="N93" i="30"/>
  <c r="N92" i="30"/>
  <c r="N97" i="30"/>
  <c r="N96" i="30"/>
  <c r="N105" i="30"/>
  <c r="N104" i="30"/>
  <c r="N111" i="30"/>
  <c r="N110" i="30"/>
  <c r="N118" i="30"/>
  <c r="N117" i="30"/>
  <c r="N116" i="30"/>
  <c r="N132" i="30"/>
  <c r="N131" i="30"/>
  <c r="N147" i="30"/>
  <c r="N146" i="30"/>
  <c r="N156" i="30"/>
  <c r="N155" i="30"/>
  <c r="N162" i="30"/>
  <c r="N161" i="30"/>
  <c r="N160" i="30"/>
  <c r="N159" i="30"/>
  <c r="N158" i="30"/>
  <c r="N167" i="30"/>
  <c r="N166" i="30"/>
  <c r="N130" i="30"/>
  <c r="N122" i="30"/>
  <c r="N121" i="30"/>
  <c r="N125" i="30"/>
  <c r="N124" i="30"/>
  <c r="N128" i="30"/>
  <c r="N127" i="30"/>
  <c r="O17" i="30"/>
  <c r="O16" i="30"/>
  <c r="O20" i="30"/>
  <c r="O19" i="30"/>
  <c r="O34" i="30"/>
  <c r="O33" i="30"/>
  <c r="O38" i="30"/>
  <c r="O37" i="30"/>
  <c r="O47" i="30"/>
  <c r="O46" i="30"/>
  <c r="O50" i="30"/>
  <c r="O49" i="30"/>
  <c r="O56" i="30"/>
  <c r="O55" i="30"/>
  <c r="O59" i="30"/>
  <c r="O58" i="30"/>
  <c r="O62" i="30"/>
  <c r="O61" i="30"/>
  <c r="O66" i="30"/>
  <c r="O65" i="30"/>
  <c r="O70" i="30"/>
  <c r="O69" i="30"/>
  <c r="O73" i="30"/>
  <c r="O72" i="30"/>
  <c r="O76" i="30"/>
  <c r="O75" i="30"/>
  <c r="O79" i="30"/>
  <c r="O78" i="30"/>
  <c r="O82" i="30"/>
  <c r="O81" i="30"/>
  <c r="O86" i="30"/>
  <c r="O85" i="30"/>
  <c r="O89" i="30"/>
  <c r="O88" i="30"/>
  <c r="O93" i="30"/>
  <c r="O92" i="30"/>
  <c r="O97" i="30"/>
  <c r="O96" i="30"/>
  <c r="O105" i="30"/>
  <c r="O104" i="30"/>
  <c r="O111" i="30"/>
  <c r="O110" i="30"/>
  <c r="O118" i="30"/>
  <c r="O117" i="30"/>
  <c r="O116" i="30"/>
  <c r="O132" i="30"/>
  <c r="O131" i="30"/>
  <c r="O130" i="30"/>
  <c r="O156" i="30"/>
  <c r="O155" i="30"/>
  <c r="O162" i="30"/>
  <c r="O161" i="30"/>
  <c r="O160" i="30"/>
  <c r="O159" i="30"/>
  <c r="O158" i="30"/>
  <c r="O167" i="30"/>
  <c r="O166" i="30"/>
  <c r="O122" i="30"/>
  <c r="O121" i="30"/>
  <c r="O120" i="30"/>
  <c r="O125" i="30"/>
  <c r="O124" i="30"/>
  <c r="O128" i="30"/>
  <c r="O127" i="30"/>
  <c r="E18" i="30"/>
  <c r="E17" i="30"/>
  <c r="E16" i="30"/>
  <c r="E24" i="30"/>
  <c r="P24" i="30"/>
  <c r="E25" i="30"/>
  <c r="P25" i="30"/>
  <c r="E27" i="30"/>
  <c r="P27" i="30"/>
  <c r="E28" i="30"/>
  <c r="E29" i="30"/>
  <c r="E30" i="30"/>
  <c r="E31" i="30"/>
  <c r="P31" i="30"/>
  <c r="P23" i="30"/>
  <c r="P22" i="30"/>
  <c r="P15" i="30"/>
  <c r="P14" i="30"/>
  <c r="P173" i="30"/>
  <c r="E41" i="30"/>
  <c r="E42" i="30"/>
  <c r="E44" i="30"/>
  <c r="E45" i="30"/>
  <c r="P45" i="30"/>
  <c r="E48" i="30"/>
  <c r="P48" i="30"/>
  <c r="E47" i="30"/>
  <c r="E46" i="30"/>
  <c r="E51" i="30"/>
  <c r="E52" i="30"/>
  <c r="P52" i="30"/>
  <c r="E53" i="30"/>
  <c r="E54" i="30"/>
  <c r="E60" i="30"/>
  <c r="E59" i="30"/>
  <c r="E58" i="30"/>
  <c r="E63" i="30"/>
  <c r="E64" i="30"/>
  <c r="P64" i="30"/>
  <c r="E67" i="30"/>
  <c r="P67" i="30"/>
  <c r="P66" i="30"/>
  <c r="P65" i="30"/>
  <c r="E68" i="30"/>
  <c r="P68" i="30"/>
  <c r="E71" i="30"/>
  <c r="E70" i="30"/>
  <c r="E69" i="30"/>
  <c r="E74" i="30"/>
  <c r="E73" i="30"/>
  <c r="E72" i="30"/>
  <c r="E77" i="30"/>
  <c r="E80" i="30"/>
  <c r="E79" i="30"/>
  <c r="E78" i="30"/>
  <c r="E83" i="30"/>
  <c r="E84" i="30"/>
  <c r="P84" i="30"/>
  <c r="E87" i="30"/>
  <c r="E86" i="30"/>
  <c r="E85" i="30"/>
  <c r="E90" i="30"/>
  <c r="E94" i="30"/>
  <c r="E95" i="30"/>
  <c r="P95" i="30"/>
  <c r="E98" i="30"/>
  <c r="E99" i="30"/>
  <c r="H108" i="58"/>
  <c r="E112" i="30"/>
  <c r="E111" i="30"/>
  <c r="E110" i="30"/>
  <c r="E119" i="30"/>
  <c r="E133" i="30"/>
  <c r="P133" i="30"/>
  <c r="E134" i="30"/>
  <c r="P134" i="30"/>
  <c r="E135" i="30"/>
  <c r="E136" i="30"/>
  <c r="E157" i="30"/>
  <c r="P157" i="30"/>
  <c r="E160" i="30"/>
  <c r="P160" i="30"/>
  <c r="P159" i="30"/>
  <c r="P158" i="30"/>
  <c r="E163" i="30"/>
  <c r="E164" i="30"/>
  <c r="P164" i="30"/>
  <c r="E165" i="30"/>
  <c r="P165" i="30"/>
  <c r="E168" i="30"/>
  <c r="E167" i="30"/>
  <c r="E166" i="30"/>
  <c r="E169" i="30"/>
  <c r="P169" i="30"/>
  <c r="E126" i="30"/>
  <c r="E125" i="30"/>
  <c r="E124" i="30"/>
  <c r="E129" i="30"/>
  <c r="E128" i="30"/>
  <c r="E106" i="30"/>
  <c r="E105" i="30"/>
  <c r="E104" i="30"/>
  <c r="H35" i="58"/>
  <c r="H38" i="58"/>
  <c r="H37" i="58"/>
  <c r="H36" i="58"/>
  <c r="I38" i="58"/>
  <c r="I37" i="58"/>
  <c r="I36" i="58"/>
  <c r="H41" i="58"/>
  <c r="I41" i="58"/>
  <c r="I44" i="58"/>
  <c r="I43" i="58"/>
  <c r="I42" i="58"/>
  <c r="H47" i="58"/>
  <c r="H46" i="58"/>
  <c r="H45" i="58"/>
  <c r="H59" i="58"/>
  <c r="D80" i="60"/>
  <c r="H63" i="58"/>
  <c r="H66" i="58"/>
  <c r="H65" i="58"/>
  <c r="H64" i="58"/>
  <c r="H69" i="58"/>
  <c r="H72" i="58"/>
  <c r="D84" i="60"/>
  <c r="H75" i="58"/>
  <c r="G75" i="58"/>
  <c r="G74" i="58"/>
  <c r="G73" i="58"/>
  <c r="H86" i="58"/>
  <c r="I102" i="58"/>
  <c r="I101" i="58"/>
  <c r="I100" i="58"/>
  <c r="I108" i="58"/>
  <c r="I104" i="58"/>
  <c r="I103" i="58"/>
  <c r="H50" i="58"/>
  <c r="H53" i="58"/>
  <c r="H56" i="58"/>
  <c r="I50" i="58"/>
  <c r="I49" i="58"/>
  <c r="I48" i="58"/>
  <c r="I53" i="58"/>
  <c r="J50" i="58"/>
  <c r="J53" i="58"/>
  <c r="G51" i="58"/>
  <c r="G52" i="58"/>
  <c r="G50" i="58"/>
  <c r="G54" i="58"/>
  <c r="G53" i="58"/>
  <c r="G55" i="58"/>
  <c r="G57" i="58"/>
  <c r="G58" i="58"/>
  <c r="H23" i="58"/>
  <c r="H22" i="58"/>
  <c r="H21" i="58"/>
  <c r="I23" i="58"/>
  <c r="J23" i="58"/>
  <c r="J28" i="58"/>
  <c r="G24" i="58"/>
  <c r="G25" i="58"/>
  <c r="G26" i="58"/>
  <c r="D64" i="60"/>
  <c r="H96" i="58"/>
  <c r="H91" i="58"/>
  <c r="D93" i="60"/>
  <c r="G85" i="58"/>
  <c r="G83" i="58"/>
  <c r="D98" i="60"/>
  <c r="D99" i="60"/>
  <c r="D58" i="60"/>
  <c r="D62" i="60"/>
  <c r="D69" i="60"/>
  <c r="H83" i="58"/>
  <c r="I83" i="58"/>
  <c r="J83" i="58"/>
  <c r="G84" i="58"/>
  <c r="H33" i="58"/>
  <c r="G33" i="58"/>
  <c r="E154" i="30"/>
  <c r="J154" i="30"/>
  <c r="P154" i="30"/>
  <c r="E153" i="30"/>
  <c r="P153" i="30"/>
  <c r="J153" i="30"/>
  <c r="H10" i="58"/>
  <c r="I10" i="58"/>
  <c r="G14" i="58"/>
  <c r="I96" i="58"/>
  <c r="I91" i="58"/>
  <c r="I88" i="58"/>
  <c r="I87" i="58"/>
  <c r="J96" i="58"/>
  <c r="J91" i="58"/>
  <c r="J88" i="58"/>
  <c r="J87" i="58"/>
  <c r="G97" i="58"/>
  <c r="G96" i="58"/>
  <c r="G98" i="58"/>
  <c r="G99" i="58"/>
  <c r="G90" i="58"/>
  <c r="G92" i="58"/>
  <c r="G91" i="58"/>
  <c r="G93" i="58"/>
  <c r="G94" i="58"/>
  <c r="G95" i="58"/>
  <c r="H105" i="58"/>
  <c r="I105" i="58"/>
  <c r="J105" i="58"/>
  <c r="J108" i="58"/>
  <c r="J104" i="58"/>
  <c r="J103" i="58"/>
  <c r="G107" i="58"/>
  <c r="G106" i="58"/>
  <c r="H27" i="58"/>
  <c r="G89" i="58"/>
  <c r="G88" i="58"/>
  <c r="G87" i="58"/>
  <c r="J80" i="58"/>
  <c r="J77" i="58"/>
  <c r="J76" i="58"/>
  <c r="G78" i="58"/>
  <c r="E47" i="61"/>
  <c r="C47" i="61"/>
  <c r="D42" i="61"/>
  <c r="C43" i="61"/>
  <c r="C42" i="61"/>
  <c r="E44" i="61"/>
  <c r="F44" i="61"/>
  <c r="E42" i="61"/>
  <c r="F42" i="61"/>
  <c r="D23" i="61"/>
  <c r="D22" i="61"/>
  <c r="D37" i="61"/>
  <c r="D36" i="61"/>
  <c r="E23" i="61"/>
  <c r="E22" i="61"/>
  <c r="E37" i="61"/>
  <c r="F37" i="61"/>
  <c r="F36" i="61"/>
  <c r="F23" i="61"/>
  <c r="C16" i="61"/>
  <c r="C17" i="61"/>
  <c r="C18" i="61"/>
  <c r="C21" i="61"/>
  <c r="C19" i="61"/>
  <c r="C24" i="61"/>
  <c r="C23" i="61"/>
  <c r="C22" i="61"/>
  <c r="J35" i="58"/>
  <c r="J31" i="58"/>
  <c r="J30" i="58"/>
  <c r="G32" i="58"/>
  <c r="G34" i="58"/>
  <c r="I16" i="58"/>
  <c r="I15" i="58"/>
  <c r="J16" i="58"/>
  <c r="J15" i="58"/>
  <c r="I74" i="58"/>
  <c r="I73" i="58"/>
  <c r="J74" i="58"/>
  <c r="J73" i="58"/>
  <c r="I61" i="58"/>
  <c r="I60" i="58"/>
  <c r="J61" i="58"/>
  <c r="J60" i="58"/>
  <c r="G62" i="58"/>
  <c r="J86" i="58"/>
  <c r="J82" i="58"/>
  <c r="J81" i="58"/>
  <c r="J72" i="58"/>
  <c r="J71" i="58"/>
  <c r="J70" i="58"/>
  <c r="J69" i="58"/>
  <c r="J68" i="58"/>
  <c r="J67" i="58"/>
  <c r="J66" i="58"/>
  <c r="J65" i="58"/>
  <c r="J64" i="58"/>
  <c r="J47" i="58"/>
  <c r="J46" i="58"/>
  <c r="J45" i="58"/>
  <c r="J20" i="58"/>
  <c r="J19" i="58"/>
  <c r="J18" i="58"/>
  <c r="J102" i="58"/>
  <c r="J101" i="58"/>
  <c r="J100" i="58"/>
  <c r="J44" i="58"/>
  <c r="J43" i="58"/>
  <c r="J42" i="58"/>
  <c r="J41" i="58"/>
  <c r="J40" i="58"/>
  <c r="J39" i="58"/>
  <c r="J38" i="58"/>
  <c r="J37" i="58"/>
  <c r="J36" i="58"/>
  <c r="D19" i="64"/>
  <c r="F22" i="64"/>
  <c r="E22" i="64"/>
  <c r="D22" i="64"/>
  <c r="F19" i="64"/>
  <c r="C16" i="64"/>
  <c r="C12" i="64"/>
  <c r="C11" i="64"/>
  <c r="C19" i="64"/>
  <c r="D20" i="64"/>
  <c r="E19" i="64"/>
  <c r="E20" i="64"/>
  <c r="F20" i="64"/>
  <c r="E18" i="64"/>
  <c r="E17" i="64"/>
  <c r="F18" i="64"/>
  <c r="F17" i="64"/>
  <c r="G23" i="58"/>
  <c r="G56" i="58"/>
  <c r="J49" i="58"/>
  <c r="J48" i="58"/>
  <c r="H88" i="58"/>
  <c r="H87" i="58"/>
  <c r="D88" i="60"/>
  <c r="K119" i="69"/>
  <c r="K118" i="69"/>
  <c r="M13" i="69"/>
  <c r="M10" i="69"/>
  <c r="M156" i="69"/>
  <c r="J14" i="69"/>
  <c r="J13" i="69"/>
  <c r="J43" i="69"/>
  <c r="K105" i="69"/>
  <c r="J106" i="69"/>
  <c r="J105" i="69"/>
  <c r="I122" i="30"/>
  <c r="I121" i="30"/>
  <c r="K49" i="69"/>
  <c r="J50" i="69"/>
  <c r="J49" i="69"/>
  <c r="K109" i="69"/>
  <c r="J110" i="69"/>
  <c r="J109" i="69"/>
  <c r="K28" i="69"/>
  <c r="J29" i="69"/>
  <c r="J28" i="69"/>
  <c r="C22" i="64"/>
  <c r="O57" i="68"/>
  <c r="I72" i="58"/>
  <c r="G72" i="58"/>
  <c r="G71" i="58"/>
  <c r="G70" i="58"/>
  <c r="P119" i="30"/>
  <c r="P118" i="30"/>
  <c r="P117" i="30"/>
  <c r="P116" i="30"/>
  <c r="P30" i="30"/>
  <c r="D79" i="60"/>
  <c r="C18" i="64"/>
  <c r="C17" i="64"/>
  <c r="E36" i="61"/>
  <c r="C37" i="61"/>
  <c r="C15" i="61"/>
  <c r="D47" i="60"/>
  <c r="E118" i="30"/>
  <c r="E117" i="30"/>
  <c r="E116" i="30"/>
  <c r="E127" i="30"/>
  <c r="K40" i="69"/>
  <c r="K37" i="69"/>
  <c r="J73" i="69"/>
  <c r="J72" i="69"/>
  <c r="J138" i="69"/>
  <c r="J137" i="69"/>
  <c r="J136" i="69"/>
  <c r="J122" i="69"/>
  <c r="J121" i="69"/>
  <c r="J29" i="68"/>
  <c r="J28" i="68"/>
  <c r="J167" i="30"/>
  <c r="J166" i="30"/>
  <c r="O23" i="30"/>
  <c r="O22" i="30"/>
  <c r="O15" i="30"/>
  <c r="O14" i="30"/>
  <c r="O173" i="30"/>
  <c r="G105" i="58"/>
  <c r="P140" i="30"/>
  <c r="P40" i="30"/>
  <c r="D82" i="60"/>
  <c r="P142" i="30"/>
  <c r="E21" i="30"/>
  <c r="H17" i="58"/>
  <c r="I86" i="58"/>
  <c r="I82" i="58"/>
  <c r="I81" i="58"/>
  <c r="E150" i="30"/>
  <c r="P150" i="30"/>
  <c r="D85" i="60"/>
  <c r="J62" i="30"/>
  <c r="J61" i="30"/>
  <c r="H71" i="58"/>
  <c r="H70" i="58"/>
  <c r="J38" i="30"/>
  <c r="J37" i="30"/>
  <c r="I29" i="58"/>
  <c r="I27" i="58"/>
  <c r="P156" i="30"/>
  <c r="P155" i="30"/>
  <c r="P47" i="30"/>
  <c r="P46" i="30"/>
  <c r="P109" i="30"/>
  <c r="P108" i="30"/>
  <c r="P107" i="30"/>
  <c r="P141" i="30"/>
  <c r="P54" i="30"/>
  <c r="J149" i="30"/>
  <c r="P149" i="30"/>
  <c r="P106" i="30"/>
  <c r="P105" i="30"/>
  <c r="P104" i="30"/>
  <c r="P43" i="30"/>
  <c r="P144" i="30"/>
  <c r="I69" i="58"/>
  <c r="I68" i="58"/>
  <c r="I67" i="58"/>
  <c r="P135" i="30"/>
  <c r="P90" i="30"/>
  <c r="P89" i="30"/>
  <c r="J97" i="30"/>
  <c r="J96" i="30"/>
  <c r="H80" i="58"/>
  <c r="G80" i="58"/>
  <c r="G77" i="58"/>
  <c r="G76" i="58"/>
  <c r="P87" i="30"/>
  <c r="P86" i="30"/>
  <c r="P85" i="30"/>
  <c r="P74" i="30"/>
  <c r="P73" i="30"/>
  <c r="P72" i="30"/>
  <c r="J132" i="30"/>
  <c r="J131" i="30"/>
  <c r="P32" i="30"/>
  <c r="H20" i="58"/>
  <c r="H19" i="58"/>
  <c r="H18" i="58"/>
  <c r="H102" i="58"/>
  <c r="E35" i="30"/>
  <c r="J89" i="30"/>
  <c r="J88" i="30"/>
  <c r="P42" i="30"/>
  <c r="E123" i="30"/>
  <c r="E122" i="30"/>
  <c r="E36" i="30"/>
  <c r="P36" i="30"/>
  <c r="E91" i="30"/>
  <c r="P91" i="30"/>
  <c r="J66" i="30"/>
  <c r="J65" i="30"/>
  <c r="F38" i="30"/>
  <c r="F37" i="30"/>
  <c r="E66" i="30"/>
  <c r="E65" i="30"/>
  <c r="H74" i="58"/>
  <c r="H73" i="58"/>
  <c r="P44" i="30"/>
  <c r="J34" i="30"/>
  <c r="J33" i="30"/>
  <c r="I47" i="58"/>
  <c r="P39" i="30"/>
  <c r="P38" i="30"/>
  <c r="P37" i="30"/>
  <c r="P145" i="30"/>
  <c r="I40" i="58"/>
  <c r="I39" i="58"/>
  <c r="I66" i="58"/>
  <c r="I65" i="58"/>
  <c r="I64" i="58"/>
  <c r="P51" i="30"/>
  <c r="J50" i="30"/>
  <c r="J49" i="30"/>
  <c r="P98" i="30"/>
  <c r="G38" i="58"/>
  <c r="D76" i="60"/>
  <c r="F120" i="30"/>
  <c r="P63" i="30"/>
  <c r="E62" i="30"/>
  <c r="E61" i="30"/>
  <c r="F23" i="30"/>
  <c r="F22" i="30"/>
  <c r="F15" i="30"/>
  <c r="F14" i="30"/>
  <c r="F173" i="30"/>
  <c r="C36" i="61"/>
  <c r="E121" i="30"/>
  <c r="I46" i="58"/>
  <c r="I45" i="58"/>
  <c r="G47" i="58"/>
  <c r="G46" i="58"/>
  <c r="G45" i="58"/>
  <c r="D73" i="60"/>
  <c r="G37" i="58"/>
  <c r="G36" i="58"/>
  <c r="G66" i="58"/>
  <c r="G65" i="58"/>
  <c r="G64" i="58"/>
  <c r="E23" i="30"/>
  <c r="E22" i="30"/>
  <c r="E15" i="30"/>
  <c r="E14" i="30"/>
  <c r="E173" i="30"/>
  <c r="J104" i="69"/>
  <c r="J103" i="69"/>
  <c r="J10" i="68"/>
  <c r="K21" i="68"/>
  <c r="K57" i="68"/>
  <c r="J34" i="68"/>
  <c r="J25" i="68"/>
  <c r="K18" i="68"/>
  <c r="J40" i="68"/>
  <c r="K100" i="30"/>
  <c r="E34" i="30"/>
  <c r="E33" i="30"/>
  <c r="P35" i="30"/>
  <c r="P34" i="30"/>
  <c r="P33" i="30"/>
  <c r="G120" i="30"/>
  <c r="L130" i="30"/>
  <c r="K120" i="30"/>
  <c r="J100" i="30"/>
  <c r="H130" i="30"/>
  <c r="M15" i="30"/>
  <c r="O100" i="30"/>
  <c r="N15" i="30"/>
  <c r="N14" i="30"/>
  <c r="G28" i="58"/>
  <c r="I130" i="30"/>
  <c r="J147" i="30"/>
  <c r="J146" i="30"/>
  <c r="P88" i="30"/>
  <c r="M100" i="30"/>
  <c r="M14" i="30"/>
  <c r="M173" i="30"/>
  <c r="J22" i="58"/>
  <c r="J21" i="58"/>
  <c r="J109" i="58"/>
  <c r="M120" i="30"/>
  <c r="E147" i="30"/>
  <c r="E146" i="30"/>
  <c r="P71" i="30"/>
  <c r="P70" i="30"/>
  <c r="P69" i="30"/>
  <c r="E159" i="30"/>
  <c r="E158" i="30"/>
  <c r="P123" i="30"/>
  <c r="P122" i="30"/>
  <c r="P121" i="30"/>
  <c r="P53" i="30"/>
  <c r="P112" i="30"/>
  <c r="P111" i="30"/>
  <c r="P110" i="30"/>
  <c r="I71" i="58"/>
  <c r="I70" i="58"/>
  <c r="G59" i="58"/>
  <c r="G49" i="58"/>
  <c r="G48" i="58"/>
  <c r="P18" i="30"/>
  <c r="P17" i="30"/>
  <c r="P16" i="30"/>
  <c r="H49" i="58"/>
  <c r="H48" i="58"/>
  <c r="P50" i="30"/>
  <c r="P49" i="30"/>
  <c r="E50" i="30"/>
  <c r="E49" i="30"/>
  <c r="E114" i="30"/>
  <c r="E113" i="30"/>
  <c r="E100" i="30"/>
  <c r="J118" i="69"/>
  <c r="J10" i="69"/>
  <c r="O156" i="69"/>
  <c r="J37" i="69"/>
  <c r="K156" i="69"/>
  <c r="L156" i="69"/>
  <c r="N156" i="69"/>
  <c r="J42" i="69"/>
  <c r="J155" i="69"/>
  <c r="J154" i="69"/>
  <c r="J153" i="69"/>
  <c r="J100" i="69"/>
  <c r="J99" i="69"/>
  <c r="J92" i="69"/>
  <c r="J112" i="69"/>
  <c r="J111" i="69"/>
  <c r="N75" i="68"/>
  <c r="J21" i="68"/>
  <c r="O75" i="68"/>
  <c r="J57" i="68"/>
  <c r="L75" i="68"/>
  <c r="J75" i="68"/>
  <c r="K75" i="68"/>
  <c r="J156" i="69"/>
  <c r="J23" i="30"/>
  <c r="J22" i="30"/>
  <c r="D90" i="60"/>
  <c r="H104" i="58"/>
  <c r="H103" i="58"/>
  <c r="G108" i="58"/>
  <c r="G104" i="58"/>
  <c r="G103" i="58"/>
  <c r="E120" i="30"/>
  <c r="G17" i="58"/>
  <c r="H16" i="58"/>
  <c r="H15" i="58"/>
  <c r="N173" i="30"/>
  <c r="G35" i="58"/>
  <c r="G31" i="58"/>
  <c r="G30" i="58"/>
  <c r="D75" i="60"/>
  <c r="H31" i="58"/>
  <c r="H30" i="58"/>
  <c r="P62" i="30"/>
  <c r="P61" i="30"/>
  <c r="P100" i="30"/>
  <c r="I120" i="30"/>
  <c r="H40" i="58"/>
  <c r="H39" i="58"/>
  <c r="G41" i="58"/>
  <c r="K15" i="30"/>
  <c r="K14" i="30"/>
  <c r="K173" i="30"/>
  <c r="P148" i="30"/>
  <c r="P147" i="30"/>
  <c r="P146" i="30"/>
  <c r="H68" i="58"/>
  <c r="H67" i="58"/>
  <c r="G69" i="58"/>
  <c r="G68" i="58"/>
  <c r="G67" i="58"/>
  <c r="G27" i="58"/>
  <c r="G20" i="58"/>
  <c r="G19" i="58"/>
  <c r="G18" i="58"/>
  <c r="P168" i="30"/>
  <c r="P167" i="30"/>
  <c r="P166" i="30"/>
  <c r="E82" i="30"/>
  <c r="E81" i="30"/>
  <c r="P83" i="30"/>
  <c r="P82" i="30"/>
  <c r="P81" i="30"/>
  <c r="D89" i="60"/>
  <c r="G102" i="58"/>
  <c r="G101" i="58"/>
  <c r="G100" i="58"/>
  <c r="E57" i="30"/>
  <c r="F56" i="30"/>
  <c r="F55" i="30"/>
  <c r="H77" i="58"/>
  <c r="H76" i="58"/>
  <c r="P21" i="30"/>
  <c r="P20" i="30"/>
  <c r="P19" i="30"/>
  <c r="E20" i="30"/>
  <c r="E19" i="30"/>
  <c r="D81" i="60"/>
  <c r="H61" i="58"/>
  <c r="H60" i="58"/>
  <c r="G63" i="58"/>
  <c r="G61" i="58"/>
  <c r="G60" i="58"/>
  <c r="E93" i="30"/>
  <c r="E92" i="30"/>
  <c r="P94" i="30"/>
  <c r="P93" i="30"/>
  <c r="P92" i="30"/>
  <c r="G130" i="30"/>
  <c r="H82" i="58"/>
  <c r="H81" i="58"/>
  <c r="D87" i="60"/>
  <c r="G86" i="58"/>
  <c r="G82" i="58"/>
  <c r="G81" i="58"/>
  <c r="P163" i="30"/>
  <c r="P162" i="30"/>
  <c r="P161" i="30"/>
  <c r="E162" i="30"/>
  <c r="E161" i="30"/>
  <c r="D86" i="60"/>
  <c r="E156" i="30"/>
  <c r="E155" i="30"/>
  <c r="E132" i="30"/>
  <c r="E131" i="30"/>
  <c r="E130" i="30"/>
  <c r="E89" i="30"/>
  <c r="E88" i="30"/>
  <c r="P77" i="30"/>
  <c r="P76" i="30"/>
  <c r="P75" i="30"/>
  <c r="E76" i="30"/>
  <c r="E75" i="30"/>
  <c r="G29" i="58"/>
  <c r="I22" i="58"/>
  <c r="I21" i="58"/>
  <c r="I109" i="58"/>
  <c r="H101" i="58"/>
  <c r="H100" i="58"/>
  <c r="P126" i="30"/>
  <c r="P125" i="30"/>
  <c r="P124" i="30"/>
  <c r="P120" i="30"/>
  <c r="D83" i="60"/>
  <c r="P99" i="30"/>
  <c r="P97" i="30"/>
  <c r="P96" i="30"/>
  <c r="E97" i="30"/>
  <c r="E96" i="30"/>
  <c r="P80" i="30"/>
  <c r="P79" i="30"/>
  <c r="P78" i="30"/>
  <c r="P60" i="30"/>
  <c r="P59" i="30"/>
  <c r="P58" i="30"/>
  <c r="P29" i="30"/>
  <c r="L100" i="30"/>
  <c r="P129" i="30"/>
  <c r="P128" i="30"/>
  <c r="P127" i="30"/>
  <c r="N120" i="30"/>
  <c r="G100" i="30"/>
  <c r="G14" i="30"/>
  <c r="G173" i="30"/>
  <c r="L120" i="30"/>
  <c r="J120" i="30"/>
  <c r="L15" i="30"/>
  <c r="L14" i="30"/>
  <c r="L173" i="30"/>
  <c r="H120" i="30"/>
  <c r="E38" i="30"/>
  <c r="E37" i="30"/>
  <c r="P139" i="30"/>
  <c r="P138" i="30"/>
  <c r="P137" i="30"/>
  <c r="P130" i="30"/>
  <c r="J143" i="30"/>
  <c r="P143" i="30"/>
  <c r="H15" i="30"/>
  <c r="H14" i="30"/>
  <c r="H173" i="30"/>
  <c r="D74" i="60"/>
  <c r="G22" i="58"/>
  <c r="G21" i="58"/>
  <c r="E56" i="30"/>
  <c r="E55" i="30"/>
  <c r="P57" i="30"/>
  <c r="P56" i="30"/>
  <c r="P55" i="30"/>
  <c r="H44" i="58"/>
  <c r="G40" i="58"/>
  <c r="G39" i="58"/>
  <c r="D77" i="60"/>
  <c r="G16" i="58"/>
  <c r="G15" i="58"/>
  <c r="D72" i="60"/>
  <c r="J138" i="30"/>
  <c r="J137" i="30"/>
  <c r="J130" i="30"/>
  <c r="J173" i="30"/>
  <c r="H43" i="58"/>
  <c r="H42" i="58"/>
  <c r="H109" i="58"/>
  <c r="G44" i="58"/>
  <c r="G43" i="58"/>
  <c r="G42" i="58"/>
  <c r="D78" i="60"/>
  <c r="G109" i="58"/>
  <c r="D102" i="60"/>
  <c r="E46" i="61"/>
  <c r="E41" i="61"/>
  <c r="E40" i="61"/>
  <c r="E49" i="61"/>
  <c r="F47" i="61"/>
  <c r="F46" i="61"/>
  <c r="F41" i="61"/>
  <c r="F40" i="61"/>
  <c r="F49" i="61"/>
  <c r="C45" i="61"/>
  <c r="C44" i="61"/>
  <c r="D44" i="61"/>
  <c r="D48" i="61"/>
  <c r="D46" i="60"/>
  <c r="D45" i="60"/>
  <c r="D71" i="60"/>
  <c r="D101" i="60"/>
  <c r="D100" i="60"/>
  <c r="D91" i="60"/>
  <c r="D46" i="61"/>
  <c r="D41" i="61"/>
  <c r="D40" i="61"/>
  <c r="D49" i="61"/>
  <c r="C48" i="61"/>
  <c r="C46" i="61"/>
  <c r="C41" i="61"/>
  <c r="C40" i="61"/>
  <c r="C49" i="61"/>
</calcChain>
</file>

<file path=xl/sharedStrings.xml><?xml version="1.0" encoding="utf-8"?>
<sst xmlns="http://schemas.openxmlformats.org/spreadsheetml/2006/main" count="3423" uniqueCount="816">
  <si>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</si>
  <si>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</si>
  <si>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Код Функціональної класифікації видатків та кредитування бюджету</t>
  </si>
  <si>
    <t>Найменування місцевої/регіональної програми</t>
  </si>
  <si>
    <t>Дата та номер документа, яким затверджено місцеву регіональну програму</t>
  </si>
  <si>
    <t>1</t>
  </si>
  <si>
    <t>2</t>
  </si>
  <si>
    <t>3</t>
  </si>
  <si>
    <t>4</t>
  </si>
  <si>
    <t>5</t>
  </si>
  <si>
    <t>6</t>
  </si>
  <si>
    <t>7</t>
  </si>
  <si>
    <t>8</t>
  </si>
  <si>
    <t>9</t>
  </si>
  <si>
    <t>10</t>
  </si>
  <si>
    <r>
      <t xml:space="preserve">0710000000
</t>
    </r>
    <r>
      <rPr>
        <sz val="11"/>
        <rFont val="Times New Roman CYR"/>
        <family val="2"/>
        <charset val="204"/>
      </rPr>
      <t>(код бюджету)</t>
    </r>
  </si>
  <si>
    <t>спеціальний фонд</t>
  </si>
  <si>
    <t>Інші субвенції з місцевого бюджету</t>
  </si>
  <si>
    <t/>
  </si>
  <si>
    <t>1. Зміни до показників міжбюджетних трансфертів з інших бюджетів</t>
  </si>
  <si>
    <t>(грн)</t>
  </si>
  <si>
    <t>Код Класифікації доходу бюджету/Код бюджету</t>
  </si>
  <si>
    <t>Найменування тансферту/Найменування бюджету-надавача міжбюджетного трансферту</t>
  </si>
  <si>
    <t>І. Трансферти до загального фонду бюджету</t>
  </si>
  <si>
    <t>ІІ. Трансферти до спеціального фонду бюджету</t>
  </si>
  <si>
    <t>Х</t>
  </si>
  <si>
    <t>УСЬОГО за розділами І, ІІ, у тому числі:</t>
  </si>
  <si>
    <t>загальний фонд</t>
  </si>
  <si>
    <t>Код Типової програмної класифікації видатків та кредитування місцевого бюджету</t>
  </si>
  <si>
    <t>0710000000</t>
  </si>
  <si>
    <t>(код бюджету)</t>
  </si>
  <si>
    <t>Код</t>
  </si>
  <si>
    <t>Найменування згідно з Класифікацією доходів бюджету</t>
  </si>
  <si>
    <t>40000000</t>
  </si>
  <si>
    <t>Офіційні трансферти  </t>
  </si>
  <si>
    <t>Разом доходів</t>
  </si>
  <si>
    <t>0180</t>
  </si>
  <si>
    <t>0600000</t>
  </si>
  <si>
    <t>0610000</t>
  </si>
  <si>
    <t>2. Зміни до показників міжбюджетних трансфертів іншим бюджетам</t>
  </si>
  <si>
    <t>Код Програмної класифікації видатків та кредитування місцевого бюджету/Код бюджету</t>
  </si>
  <si>
    <t>Найменування трансферту/Найменування бюджету-отримувача міжбюджетного трансферту</t>
  </si>
  <si>
    <t>І. Трансферти із загального фонду бюджету</t>
  </si>
  <si>
    <t>41000000</t>
  </si>
  <si>
    <t>Від органів державного управління  </t>
  </si>
  <si>
    <t>41050000</t>
  </si>
  <si>
    <t>Субвенції з місцевих бюджетів іншим місцевим бюджетам</t>
  </si>
  <si>
    <t>Державний бюджет</t>
  </si>
  <si>
    <t xml:space="preserve">Департамент освіти і науки, молоді та спорту Закарпатської обласної державної адміністрації </t>
  </si>
  <si>
    <t>Департамент освіти і науки, молоді та спорту Закарпатської обласної державної адміністрації</t>
  </si>
  <si>
    <t>0990</t>
  </si>
  <si>
    <t>ІІ. Трансферти із спеціального фонду бюджету</t>
  </si>
  <si>
    <t>3000000</t>
  </si>
  <si>
    <t>3010000</t>
  </si>
  <si>
    <r>
      <t>0710000000</t>
    </r>
    <r>
      <rPr>
        <u/>
        <sz val="12"/>
        <rFont val="Times New Roman"/>
        <family val="1"/>
        <charset val="204"/>
      </rPr>
      <t xml:space="preserve">
</t>
    </r>
    <r>
      <rPr>
        <sz val="12"/>
        <rFont val="Times New Roman"/>
        <family val="1"/>
        <charset val="204"/>
      </rPr>
      <t>(код бюджету)</t>
    </r>
  </si>
  <si>
    <t>Найменування згідно з
Класифікацією фінансування
бюджету</t>
  </si>
  <si>
    <t>у тому числі
бюджет
розвитку</t>
  </si>
  <si>
    <t>Фінансування за типом кредитора</t>
  </si>
  <si>
    <t>Внутрішнє фінансування </t>
  </si>
  <si>
    <t xml:space="preserve">Фінансування за рахунок зміни залишків коштів бюджетів </t>
  </si>
  <si>
    <t>208100</t>
  </si>
  <si>
    <t>На початок періоду </t>
  </si>
  <si>
    <t>208200</t>
  </si>
  <si>
    <t>На кінець періоду </t>
  </si>
  <si>
    <t>208400</t>
  </si>
  <si>
    <t>Кошти, що передаються із загального фонду бюджету до бюджету розвитку (спеціального фонду)</t>
  </si>
  <si>
    <t>600000</t>
  </si>
  <si>
    <t>Фінансування за активними операціями </t>
  </si>
  <si>
    <t>602000</t>
  </si>
  <si>
    <t>Зміни обсягів готівкових коштів </t>
  </si>
  <si>
    <t>602100</t>
  </si>
  <si>
    <t>602200</t>
  </si>
  <si>
    <t>602400</t>
  </si>
  <si>
    <t>Додаток 3.1</t>
  </si>
  <si>
    <t>Додаток 4</t>
  </si>
  <si>
    <t>Додаток 3</t>
  </si>
  <si>
    <t>1900000</t>
  </si>
  <si>
    <t xml:space="preserve">Департамент інфраструктури, розвитку і утримання мережі автомобільних доріг загального користування місцевого значення Закарпатської обласної державної адмiнiстрацiї </t>
  </si>
  <si>
    <t>1910000</t>
  </si>
  <si>
    <t>270226-9D7EEBAE</t>
  </si>
  <si>
    <t>271225-28E42EA0</t>
  </si>
  <si>
    <t>221225-ECF98A51</t>
  </si>
  <si>
    <t>240226-4DA6DBFD</t>
  </si>
  <si>
    <t>050326-DA9B5356</t>
  </si>
  <si>
    <t>020326-BC466D2A</t>
  </si>
  <si>
    <t>020326-9830AA9E</t>
  </si>
  <si>
    <t>260226-AD0B28D0</t>
  </si>
  <si>
    <t>250226-9752A9A6</t>
  </si>
  <si>
    <t>270226-3773F90B</t>
  </si>
  <si>
    <t>0490</t>
  </si>
  <si>
    <t>Співфінансування заходів, що реалізуються за рахунок субвенції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</si>
  <si>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0126088</t>
  </si>
  <si>
    <t>0611022</t>
  </si>
  <si>
    <t>1022</t>
  </si>
  <si>
    <t>Надання загальної середньої освіти спеціальними закладами загальної середньої освіти для осіб з особливими освітніми потребами, зумовленими порушеннями інтелектуального розвитку, фізичними та/або сенсорними порушеннями, за рахунок коштів місцевого бюджету</t>
  </si>
  <si>
    <t>0619770</t>
  </si>
  <si>
    <t>0813241</t>
  </si>
  <si>
    <t>0813140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</si>
  <si>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</si>
  <si>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</si>
  <si>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0813242</t>
  </si>
  <si>
    <t>3242</t>
  </si>
  <si>
    <t>Інші заходи та заклади у сфері соціального захисту і соціального забезпечення</t>
  </si>
  <si>
    <t>Регіональна програма оздоровлення та відпочинку дітей і розвитку мережі дитячих закладів оздоровлення та відпочинку на 2026-2030 роки</t>
  </si>
  <si>
    <t>Розпорядження ОДА-ОВА від 03.12.2025 №821</t>
  </si>
  <si>
    <t>Регіональна програма „Турбота” щодо посилення соціального захисту громадян на 2025-2027 роки</t>
  </si>
  <si>
    <t>Розпорядження ОДА-ОВА від 06.09.2024 №848 (зі змінами)</t>
  </si>
  <si>
    <t>Регіональна програма сімейної, ґендерної політики, запобігання та протидії домашньому насильству, протидії торгівлі людьми на 2026-2030 роки</t>
  </si>
  <si>
    <t>Розпорядження ОДА-ОВА від 03.12.2025 №820</t>
  </si>
  <si>
    <t>1011110</t>
  </si>
  <si>
    <t>1110</t>
  </si>
  <si>
    <t>0942</t>
  </si>
  <si>
    <t>Підготовка кадрів закладами вищої освіти</t>
  </si>
  <si>
    <t>Комплексна програма розвитку цивільного захисту Закарпатської області на 2025 – 2029 роки</t>
  </si>
  <si>
    <t>Розпорядження ОДА-ОВА від 10.09.2024 №855</t>
  </si>
  <si>
    <t>Департамент інфраструктури, розвитку і утримання мережі автомобільних доріг загального користування місцевого значення Закарпатської обласної державної адміністрації</t>
  </si>
  <si>
    <t xml:space="preserve">І. У межах змін обсягу доходів за рахунок </t>
  </si>
  <si>
    <t>0922</t>
  </si>
  <si>
    <t>3700000</t>
  </si>
  <si>
    <t>3710000</t>
  </si>
  <si>
    <t>1600000</t>
  </si>
  <si>
    <t>Управлiння мiстобудування та архiтектури Закарпатської обласної державної адмiнiстрацiї</t>
  </si>
  <si>
    <t>1610000</t>
  </si>
  <si>
    <t>1000000</t>
  </si>
  <si>
    <t>Департамент культури Закарпатської обласної державної адміністрації</t>
  </si>
  <si>
    <t>1010000</t>
  </si>
  <si>
    <t>2700000</t>
  </si>
  <si>
    <t>Департамент економічного та регіонального розвитку Закарпатської обласної державної адмiнiстрацiї</t>
  </si>
  <si>
    <t>2710000</t>
  </si>
  <si>
    <t>0611023</t>
  </si>
  <si>
    <t>1023</t>
  </si>
  <si>
    <t>Надання загальної середньої освіти спеціалізованими закладами загальної середньої освіти за рахунок коштів місцевого бюджету</t>
  </si>
  <si>
    <t>Управління містобудування та архітектури Закарпатської обласної державної адміністрації</t>
  </si>
  <si>
    <t>Департамент економічного та регіонального розвитку Закарпатської обласної державної адміністрації</t>
  </si>
  <si>
    <t>Департамент фінансів Закарпатської обласної державної адміністрації</t>
  </si>
  <si>
    <t>Код Програмної класифікації видатків та кредитування місцевого бюджету</t>
  </si>
  <si>
    <t>0100000</t>
  </si>
  <si>
    <t>Закарпатська обласна рада</t>
  </si>
  <si>
    <t>0120000</t>
  </si>
  <si>
    <t>0700000</t>
  </si>
  <si>
    <t>Департамент охорони здоров'я Закарпатської обласної державної адмiнiстрацiї</t>
  </si>
  <si>
    <t>0710000</t>
  </si>
  <si>
    <t>2170</t>
  </si>
  <si>
    <t>0763</t>
  </si>
  <si>
    <t xml:space="preserve">  "-"</t>
  </si>
  <si>
    <t>0900000</t>
  </si>
  <si>
    <t>Служба у справах дiтей Закарпатської обласної державної адмiнiстрацiї</t>
  </si>
  <si>
    <t>0910000</t>
  </si>
  <si>
    <t>1200000</t>
  </si>
  <si>
    <t>Управління житлово-комунального господарства та енергозбереження Закарпатської обласної державної адміністрації</t>
  </si>
  <si>
    <t>1210000</t>
  </si>
  <si>
    <t>Департамент інфраструктури, розвитку і утримання мережі автомобільних доріг загального користування місцевого значення Закарпатської обласної державної адмiнiстрацiї</t>
  </si>
  <si>
    <t>0133</t>
  </si>
  <si>
    <t>Інша діяльність у сфері державного управління</t>
  </si>
  <si>
    <t>0200000</t>
  </si>
  <si>
    <t>Закарпатська обласна державна адмiнiстрацiя</t>
  </si>
  <si>
    <t>0210000</t>
  </si>
  <si>
    <t>0219800</t>
  </si>
  <si>
    <t>9800</t>
  </si>
  <si>
    <t>Субвенція з місцевого бюджету державному бюджету на виконання програм соціально-економічного розвитку регіонів</t>
  </si>
  <si>
    <t>0619800</t>
  </si>
  <si>
    <t>0712020</t>
  </si>
  <si>
    <t>2020</t>
  </si>
  <si>
    <t>0732</t>
  </si>
  <si>
    <t>Спеціалізована стаціонарна медична допомога населенню</t>
  </si>
  <si>
    <t>0719800</t>
  </si>
  <si>
    <t>0800000</t>
  </si>
  <si>
    <t>Департамент соціального захисту населення Закарпатської обласної державної адміністрації</t>
  </si>
  <si>
    <t>0810000</t>
  </si>
  <si>
    <t>0813102</t>
  </si>
  <si>
    <t>3102</t>
  </si>
  <si>
    <t>1020</t>
  </si>
  <si>
    <t>Забезпечення соціальними послугами стаціонарного догляду з наданням місця для проживання, всебічної підтримки, захисту та безпеки осіб, які не можуть вести самостійний спосіб життя через похилий вік, фізичні та розумові вади, психічні захворювання або інші хвороби</t>
  </si>
  <si>
    <t>1040</t>
  </si>
  <si>
    <t>Департамент соцiального захисту населення Закарпатської обласної державної адмiнiстрацiї</t>
  </si>
  <si>
    <t>0819800</t>
  </si>
  <si>
    <t>0919800</t>
  </si>
  <si>
    <t>1019800</t>
  </si>
  <si>
    <t>1219800</t>
  </si>
  <si>
    <t>1619800</t>
  </si>
  <si>
    <t>1919800</t>
  </si>
  <si>
    <t>2000000</t>
  </si>
  <si>
    <t>Управління цифрового розвитку, цифрових трансформацій і цифровізації Закарпатської обласної державної адміністрації</t>
  </si>
  <si>
    <t>2010000</t>
  </si>
  <si>
    <t>2019800</t>
  </si>
  <si>
    <t>2300000</t>
  </si>
  <si>
    <t>Департамент стратегічних комунікацій, національностей та релігій Закарпатської обласної державної адміністрації</t>
  </si>
  <si>
    <t>2310000</t>
  </si>
  <si>
    <t>2319800</t>
  </si>
  <si>
    <t>2400000</t>
  </si>
  <si>
    <t>Департамент агропромислового розвитку Закарпатської обласної державної адмiнiстрацiї</t>
  </si>
  <si>
    <t>2410000</t>
  </si>
  <si>
    <t>2419800</t>
  </si>
  <si>
    <t>2500000</t>
  </si>
  <si>
    <t>Управління єврорегіональної співпраці Закарпатської обласної державної адміністрації</t>
  </si>
  <si>
    <t>2510000</t>
  </si>
  <si>
    <t>2600000</t>
  </si>
  <si>
    <t>Управлiння туризму та курортiв Закарпатської обласної державної адмiнiстрацiї</t>
  </si>
  <si>
    <t>2610000</t>
  </si>
  <si>
    <t>2519800</t>
  </si>
  <si>
    <t>2619800</t>
  </si>
  <si>
    <t>2719800</t>
  </si>
  <si>
    <t>2800000</t>
  </si>
  <si>
    <t>Департамент екологiї та природних ресурсiв Закарпатської обласної державної адмiнiстрацiї</t>
  </si>
  <si>
    <t>2810000</t>
  </si>
  <si>
    <t>2819800</t>
  </si>
  <si>
    <t>Департамент цивільного захисту та оборонної роботи Закарпатської обласної державної адміністрації</t>
  </si>
  <si>
    <t>3019800</t>
  </si>
  <si>
    <t>Департамент фiнансiв Закарпатської обласної державної адмiнiстрацiї</t>
  </si>
  <si>
    <t>3719800</t>
  </si>
  <si>
    <t xml:space="preserve">  -"-</t>
  </si>
  <si>
    <t>9900000000</t>
  </si>
  <si>
    <t>9770</t>
  </si>
  <si>
    <t>Управління з питань ветеранської політики Закарпатської обласної державної адмiнiстрацiї</t>
  </si>
  <si>
    <t>5119800</t>
  </si>
  <si>
    <t>Комунальна установа"Управління спільною власністю територіальних громад" Закарпатської обласної ради</t>
  </si>
  <si>
    <t>0120180</t>
  </si>
  <si>
    <t>Закарпатська обласна державна адміністрація</t>
  </si>
  <si>
    <t>Департамент охорони здоров`я Закарпатської обласної державної адміністрації</t>
  </si>
  <si>
    <t>Департамент охорони здоров'я Закарпатської обласної державної адміністрації</t>
  </si>
  <si>
    <t>Служба у справах дітей Закарпатської обласної державної адміністрації</t>
  </si>
  <si>
    <t>Департамент агропромислового розвитку Закарпатської обласної державної адміністрації</t>
  </si>
  <si>
    <t>Департамент екології та природних ресурсів Закарпатської обласної державної адміністрації</t>
  </si>
  <si>
    <t>5100000</t>
  </si>
  <si>
    <t>Управління з питань ветеранської політики Закарпатської обласної державної адміністрації</t>
  </si>
  <si>
    <t>5110000</t>
  </si>
  <si>
    <t>10000000</t>
  </si>
  <si>
    <t>Податкові надходження</t>
  </si>
  <si>
    <t>11000000</t>
  </si>
  <si>
    <t>Податки на доходи, податки на прибуток, податки на збільшення ринкової вартості</t>
  </si>
  <si>
    <t>Усього доходів (без урахування міжбюджетних трансфертів)</t>
  </si>
  <si>
    <t>1030</t>
  </si>
  <si>
    <t>Регіональна програма „Захист” щодо соціальної підтримки та реабілітації ветеранів війни, військовослужбовців та членів їх сімей на 2025-2027 роки</t>
  </si>
  <si>
    <t>Розпорядження ОДА-ОВА від 17.09.2024 №877 (зі змінами)</t>
  </si>
  <si>
    <t>1090</t>
  </si>
  <si>
    <t>1300</t>
  </si>
  <si>
    <t>Розпорядження ОВА від 05.12.2022 №855 (зі змінами)</t>
  </si>
  <si>
    <t>3241</t>
  </si>
  <si>
    <t>Надання комплексу послуг особам/сім`ям у сфері соціального захисту та соціального забезпечення іншими надавачами соціальних послуг</t>
  </si>
  <si>
    <t>1216091</t>
  </si>
  <si>
    <t>0122170</t>
  </si>
  <si>
    <t>0121300</t>
  </si>
  <si>
    <t>11010100</t>
  </si>
  <si>
    <t>11010000</t>
  </si>
  <si>
    <t>Податок та збір на доходи фізичних осіб</t>
  </si>
  <si>
    <t>11010400</t>
  </si>
  <si>
    <t>Нове будівництво лікувального корпусу КНП „Обласний клінічний фтизіопульмонологічний лікувально-діагностичний центр" Закарпатської обласної ради, за адресою: вул. Залізнична 14, с. Нижня Апша, Тячівського району, Закарпатської області (завершення будівництва)»</t>
  </si>
  <si>
    <t>Капітальний ремонт частини приміщень та заміна ліфта лікувального корпусу (літера „Н") Комунального некомерційного підприємства „Обласний клінічний фтизіопульмонологічний лікувально–діагностичний центр” Закарпатської обласної ради по вул. Нахімова, 4 в м. Ужгород Закарпатської області" Коригування</t>
  </si>
  <si>
    <t>Реконструкція приймального відділення (частина приміщень першого поверху) будинку під літерою „Г” комунального некомерційного підприємства „Обласна дитяча лікарня” Закарпатської обласної ради по вул. Франка Івана,43 м. Мукачево</t>
  </si>
  <si>
    <t>Реконструкція будівлі літера „Д” (Реабілітаційний центр "Росинка") під створення стаціонарного психіатричного відділення комунального некомерційного підприємства  „Обласна дитяча лікарня” Закарпатської обласної ради по вул. Франка Івана,43/1 м. Мукачево</t>
  </si>
  <si>
    <t xml:space="preserve">Капітальний ремонт частини приміщень реабілітаційного відділення корпусу „Б” Комунального некомерційного підприємства „Закарпатська обласна клінічна лікарня імені Андрія Новака” Закарпатської обласної ради по вул. Капушанська, 22 в м. Ужгород </t>
  </si>
  <si>
    <t>Реконструкція частини будівлі корпусу „А” з влаштуванням ліфта для мало мобільних груп населення КНП „Закарпатська обласна клінічна лікарня ім. А. Новака” ЗОР за адресою: м. Ужгород, вул. Капушанська, 22" Коригування</t>
  </si>
  <si>
    <t xml:space="preserve">Капітальний ремонт корпусу „В” комунального некомерційного підприємства „Закарпатська обласна клінічна лікарня імені Андрія Новака” Закарпатської обласної ради за адресою: м. Ужгород, вул. Капушанська, 22» </t>
  </si>
  <si>
    <t>Реконструкція частини будівлі корпусу „Г” з влаштуванням ліфта для мало мобільних груп населення КНП „Закарпатська обласна клінічна лікарня ім. А. Новака” ЗОР за адресою: м.Ужгород, вул. Капушанська, 22 Коригування</t>
  </si>
  <si>
    <t>Нова редакція додатку 6 до розпорядження голови обласної державної адміністрації-начальника обласної військової адміністрації 
від 18.12.2025 № 878 „Про обласний бюджет на 2026 рік” – „Обсяги публічних інвестицій у розрізі публічних інвестиційних проєктів</t>
  </si>
  <si>
    <t>270226-65755FAF</t>
  </si>
  <si>
    <t>Реконструкція зовнішніх мереж та споруд водопостачання та каналізації з влаштуванням очисних споруд будівель КНП „Обласний заклад з надання психіатричної допомоги м.Берегова” ЗОР, за адресою: вул. Батозі,1, містечко Чікош, с.Яноші, Берегівського району</t>
  </si>
  <si>
    <t>090326-135Е7СВ9</t>
  </si>
  <si>
    <t>2.6</t>
  </si>
  <si>
    <t>Капітальний ремонт даху навчального корпусу (літера Б) Комунального закладу „Мукачівський професійно- політехнічний коледж” Закарпатської обласної ради за адресою: Закарпатська область, м. Мукачево, вул. Кооперативна, 2</t>
  </si>
  <si>
    <t>210526-5034А43F</t>
  </si>
  <si>
    <t>250526-790Е58D6</t>
  </si>
  <si>
    <t>Закупівля шкільних автобусів для забезпечення безперешкодного доступу до освіти - Закарпатської області</t>
  </si>
  <si>
    <t>210526-9510Е79Е</t>
  </si>
  <si>
    <t>0611251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</si>
  <si>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</si>
  <si>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0611252</t>
  </si>
  <si>
    <t>Виконання заходів щодо реалізації публічного інвестиційного проекту на безперешкодний доступ до якісної освіти – шкільні автобуси за рахунок субвенції з державного бюджету місцевим бюджетам</t>
  </si>
  <si>
    <t>5.18</t>
  </si>
  <si>
    <t>Реконструкція будівлі пральні літера Ф Відокремленого відділення с.Вільшани,225 „Комунальної установи „Мукачівський психоневрологічний інтернат” Закарпатської обласної ради за адресою: с.Вільшани,225, Хустського району, Закарпатської області</t>
  </si>
  <si>
    <t>110526-145А5496</t>
  </si>
  <si>
    <t>Капітальний ремонт автомобільної дороги загального користування місцевого значення О 071002 Свалява-Довге-Липча км 46+900 - км 53+200</t>
  </si>
  <si>
    <t>250526-C578294F</t>
  </si>
  <si>
    <t xml:space="preserve">Придбання обладнання з монтажем та пусконалагодженням для створення комплексів розпізнавання обличчя водіїв Інформаційно-аналітичної системи „Ситуаційний центр „Безпекове Закарпаття” </t>
  </si>
  <si>
    <t>040626-EF5C3C17</t>
  </si>
  <si>
    <t xml:space="preserve">Директор департаменту фінансів Закарпатської 
обласної державної адміністрації - обласної 
військової адміністрації         </t>
  </si>
  <si>
    <t>Модернізація, зміцнення матеріально-технічної бази, розвиток інфраструктури закладів загальної середньої та дошкільної освіти Закарпатської області на 2026-2028 роки  („Будівництво блоків А, Б, В та котельні загальноосвітньої школи І-ІІІ ступенів по вул. Фрідєшівська, 16 в смт. Кольчино Мукачівського району Закарпатської області.” Коригування”)</t>
  </si>
  <si>
    <t>Капітальний ремонт будівель ЗП(ПТ)О „Виноградівський професійний коледж” для реалізації публічного інвестиційного проекту, спрямованого на забезпечення енергоефективності, безпеки та інклюзивності освітнього простору, за адресою Закарпатська область, Берегівський район, місто Виноградів, вулиця Івана Франкабудинок 116</t>
  </si>
  <si>
    <t>Реконструкція медпункту будівлі „Г”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</si>
  <si>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Капітальний ремонт покрівлі Комунального закладу „Тячівський професійний ліцей” Закарпатської обласної ради за адресою: Закарпатська область, м. Тячів, вул.Нересенська, 32</t>
  </si>
  <si>
    <t>Реконструкція частини приміщень першого поверху гуртожитку та створення навчально-виробничих майстерень,  лабораторій та харчоблоку з професій „Кухар”, „Кондитер” Комунального закладу „Хустський професійний коледж” Закарпатської обласної ради за адресою м.Хуст, вул.Масарика Томаша, 11 А</t>
  </si>
  <si>
    <t>Капітальний ремонт внутрішніх мереж водопостачання, водовідвення та електропостачання(частковий) гуртожитку Комунального закладу вищої освіти „Академія культури і мистецтв” Закарпатської обласної ради по вулиці Минайська  38/80 в м. Ужгород для розміщення внутрішньопереміщених та/або евакуйованих осіб</t>
  </si>
  <si>
    <t>Капітальний ремонт внутрішніх мереж водопостачання котельні літери „Е”, зовнішніх мереж водопостачання та опалення за адресою: вул. Тімірязева, 15а в м. Ужгород.Коригування</t>
  </si>
  <si>
    <t>Капітальний ремонт котельні та системи опалення КНП „Обласний заклад з надання психіатричної допомоги м.Берегова” за адресою: вулиця Сергія Мартина, 2 в м.Ужгород</t>
  </si>
  <si>
    <t>Капітальний ремонт I поверху літери „А” за адресою: вулиця Сергія Мартина, 2 в м.Ужгород. Коригування</t>
  </si>
  <si>
    <t>Капітальний ремонт із заміною вікон і дверей у будівлях літ. „А", „А'” та „Б”, що належать до майнового комплексу, розташованого за адресою: м. Ужгород, вул. Тімірязєва, 15А. Коригування</t>
  </si>
  <si>
    <t>20000000</t>
  </si>
  <si>
    <t>Неподаткові надходження</t>
  </si>
  <si>
    <t>22000000</t>
  </si>
  <si>
    <t>Адміністративні збори та платежі, доходи від некомерційної господарської діяльності</t>
  </si>
  <si>
    <t>Додаток 5</t>
  </si>
  <si>
    <t>2025-2026</t>
  </si>
  <si>
    <t>Зміни до обсягу доходів обласного бюджету на 2026 рік</t>
  </si>
  <si>
    <t>Субвенція з місцевого бюджету на підготовку та реалізацію публічних інвестиційних проектів / програм публічних інвестицій</t>
  </si>
  <si>
    <t>Зміни до міжбюджетних трансфертів на 2026 рік</t>
  </si>
  <si>
    <t>Зміни до розподілу витрат обласного бюджету на реалізацію місцевих/регіональних програм у 2026 році</t>
  </si>
  <si>
    <t>Підготовка та реалізація публічних інвестиційних проектів / програм публічних інвестицій за рахунок коштів місцевого бюджету в галузі освіти</t>
  </si>
  <si>
    <t>Програма підвищення ефективності виконання повноважень органами виконавчої влади щодо реалізації державної регіональної політики та впровадження реформ на 2023-2026 роки</t>
  </si>
  <si>
    <t>1014010</t>
  </si>
  <si>
    <t>4010</t>
  </si>
  <si>
    <t>0821</t>
  </si>
  <si>
    <t>Фінансова підтримка театрів</t>
  </si>
  <si>
    <t>Комплексна програма підтримки галузі охорони здоров'я Закарпатської області на 2026-2028 роки</t>
  </si>
  <si>
    <t>Розпорядження ОДА-ОВА від 03.12.2025 №827</t>
  </si>
  <si>
    <t>Зміни до фінансування обласного бюджету на 2026 рік</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</si>
  <si>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шкільних автобусів</t>
  </si>
  <si>
    <t>0611277</t>
  </si>
  <si>
    <t>1913270</t>
  </si>
  <si>
    <t>Підготовка та реалізація публічних інвестиційних проектів / програм публічних інвестицій за рахунок коштів місцевого бюджету у сфері ветеранської політики</t>
  </si>
  <si>
    <t>1917330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</si>
  <si>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</si>
  <si>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Реалізація заходів за рахунок освітньої субвенції з державного бюджету місцевим бюджетам (за спеціальним фондом державного бюджету) на придбання шкільних автобусів</t>
  </si>
  <si>
    <t>0611278</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</si>
  <si>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</si>
  <si>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</si>
  <si>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</si>
  <si>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</si>
  <si>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</si>
  <si>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</si>
  <si>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</si>
  <si>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</si>
  <si>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</si>
  <si>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</si>
  <si>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</si>
  <si>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</si>
  <si>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</si>
  <si>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</si>
  <si>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Освіта і наука</t>
  </si>
  <si>
    <t>1.1</t>
  </si>
  <si>
    <t>161025-7B42F09A</t>
  </si>
  <si>
    <t>2021-2027</t>
  </si>
  <si>
    <t>Комунальна установа „Управління спільною власністю територіальних громад” Закарпатської обласної ради</t>
  </si>
  <si>
    <t>1.2</t>
  </si>
  <si>
    <t>271025-45AB6EA0</t>
  </si>
  <si>
    <t>2026-2028</t>
  </si>
  <si>
    <t>Охорона здоров`я</t>
  </si>
  <si>
    <t>2.1</t>
  </si>
  <si>
    <t>011025-D3FBE49A</t>
  </si>
  <si>
    <t>2026</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</si>
  <si>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</si>
  <si>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3.1</t>
  </si>
  <si>
    <t>Капітальний ремонт приміщень виробничого корпусу Комунального закладу „Хустський професійний коледж” Закарпатської обласної ради за адресою Закарпатська область, м.Хуст, вул. Небесної Сотні, 1 для створення навчально-практичного центру електротехнічного спрямування</t>
  </si>
  <si>
    <t>031025-8C963127</t>
  </si>
  <si>
    <t>0611300</t>
  </si>
  <si>
    <t>3.2</t>
  </si>
  <si>
    <t>Будівництво вуличного спортивного комплексу в Ужгородській спеціальній школі І - ІІІ ступенів Закарпатської обласної ради</t>
  </si>
  <si>
    <t>051125-70094040</t>
  </si>
  <si>
    <t>Реконструкція складських приміщень під роздягальні для проведення навчально-тренувального процесу в Ужгородському науковому ліцеї Закарпатської обласної ради</t>
  </si>
  <si>
    <t>061125-7E7E36B8</t>
  </si>
  <si>
    <t>Капітальний ремонт підвального приміщення для облаштування споруди цивільного захисту (укриття) з властивостями ПРУ філії ,,Арніка” КЗПО „Закарпатський обласний центр дитячої та юнацької творчості „ПАДІЮН” Закарпатської обласної ради</t>
  </si>
  <si>
    <t>121125-69752644</t>
  </si>
  <si>
    <t>Нове будівництво сверловини (з бурінням) Великоберезнянського ліцею з посиленою військово-фізичною підготовкою Закарпатської обласної ради (з виготовленням ПКД) за адресою: Ужгородський район, селище Великий Березний, вулиця Штефаника, 126</t>
  </si>
  <si>
    <t>201025-2F4D8649</t>
  </si>
  <si>
    <t>221025-6D149468</t>
  </si>
  <si>
    <t>231025-7EDDA8FA</t>
  </si>
  <si>
    <t>Капітальний ремонт (благоустрій) території Великоберезнянського ліцею з посиленою військово-фізичною підготовкою Закарпатської обласної ради та влаштування спортивних майданчиків (з виготовленням ПКД) за адресою: Ужгородський район, селище Великий Березни</t>
  </si>
  <si>
    <t>241025-D536EAF4</t>
  </si>
  <si>
    <t>Капітальний ремонт будівлі навчального корпусу Комунального закладу „Перечинський професійний ліцей” Закарпатської обласної ради за адресою с.Сімер, вул.Будівельників 8</t>
  </si>
  <si>
    <t>251025-823896EF</t>
  </si>
  <si>
    <t>Підготовка кадрів закладами професійної освіти та іншими закладами освіти за рахунок коштів місцевого бюджету</t>
  </si>
  <si>
    <t>Реконструкція будівель та споруд об'єктів спортивної інфраструктури розташованих за адресою: місто Ужгород, вулиця Заньковецької, будинок 5. 1 черга: Реконструкція ігрового спортивного залу №1. Коригування</t>
  </si>
  <si>
    <t>2.2</t>
  </si>
  <si>
    <t>2.3</t>
  </si>
  <si>
    <t>2.4</t>
  </si>
  <si>
    <t>5.2</t>
  </si>
  <si>
    <t>5.3</t>
  </si>
  <si>
    <t>5.4</t>
  </si>
  <si>
    <t>6.3</t>
  </si>
  <si>
    <t>1.3</t>
  </si>
  <si>
    <t>2.5</t>
  </si>
  <si>
    <t>5.6</t>
  </si>
  <si>
    <t>5.7</t>
  </si>
  <si>
    <t>5.8</t>
  </si>
  <si>
    <t>5.9</t>
  </si>
  <si>
    <t>5.10</t>
  </si>
  <si>
    <t>5.11</t>
  </si>
  <si>
    <t>5.12</t>
  </si>
  <si>
    <t>5.13</t>
  </si>
  <si>
    <t>5.14</t>
  </si>
  <si>
    <t>5.15</t>
  </si>
  <si>
    <t>5.16</t>
  </si>
  <si>
    <t>5.17</t>
  </si>
  <si>
    <t>Додаток 5.1</t>
  </si>
  <si>
    <t>Реконструкція з розширенням харчоблоку із заміною обладнання та устаткування Ужгородського наукового ліцею Закарпатської обласної ради за адресою м.Ужгород, вул.Загорська, 28</t>
  </si>
  <si>
    <t>271025-5632A86A</t>
  </si>
  <si>
    <t>Капітальний ремонт спального корпусу літ.Б-2, розташованого за адресою : місто Хуст, вул.Карпатської Січі,48</t>
  </si>
  <si>
    <t>290925-48920754</t>
  </si>
  <si>
    <t>Навчально-практичний центр харчових технологій КЗ „Свалявський професійний коледж” ЗОР</t>
  </si>
  <si>
    <t>290925-8AE89AD4</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</si>
  <si>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</si>
  <si>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300925-8895BB14</t>
  </si>
  <si>
    <t>4.1</t>
  </si>
  <si>
    <t>021125-965B3F2D</t>
  </si>
  <si>
    <t>0712170</t>
  </si>
  <si>
    <t>4.2</t>
  </si>
  <si>
    <t>051125-3F83E74F</t>
  </si>
  <si>
    <t>2026-2027</t>
  </si>
  <si>
    <t>121125-AC6D4FA0</t>
  </si>
  <si>
    <t>Cпільні дії щодо підвищення спроможності медико-діагностичних служб двох регіональних медичних закладів Люблінського воєводства і Закарпаття (CROSSDIAM)</t>
  </si>
  <si>
    <t>131025-8660DF88</t>
  </si>
  <si>
    <t>Співфінансування програми Interreg VI-A NEXT Румунія-Україна 2021-2027 проекту MEDICUNITY – cohering for Better Treatment and Recovery in Zakarpattia and Maramures - Згуртованість для кращого лікування та відновлення на Закарпатті та в Марамуреші</t>
  </si>
  <si>
    <t>131025-93A45B99</t>
  </si>
  <si>
    <t>131025-DAE83A57</t>
  </si>
  <si>
    <t>260925-1436A9AD</t>
  </si>
  <si>
    <t>300925-10453D88</t>
  </si>
  <si>
    <t>Соціальна сфера</t>
  </si>
  <si>
    <t>5.1</t>
  </si>
  <si>
    <t>І.ІІ субвенцій та іншої дотації із інших місцевих бюджетів:</t>
  </si>
  <si>
    <t>Регіональна програма підготовки населення до національного спротиву на 2023-2027 роки</t>
  </si>
  <si>
    <t>Розпорядження ОДА- ОВА від 22.03.2023 №285 (зі змінами)</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</si>
  <si>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</si>
  <si>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І.ІІІ 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</si>
  <si>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0829</t>
  </si>
  <si>
    <t>ІІІ. У межах загального обсягу видатків</t>
  </si>
  <si>
    <t>Спрямування залишків екологічних коштів, що утворилися на 01.01.2026 року - всього у тому числі:</t>
  </si>
  <si>
    <t xml:space="preserve">  - військова частина А1225 (видатки споживання)</t>
  </si>
  <si>
    <t xml:space="preserve">Центральна база забезпечення пально-мастильними матеріалами Національна  Гвардія України (Військова частина 3071) - видатки споживання </t>
  </si>
  <si>
    <t>0754200000</t>
  </si>
  <si>
    <t xml:space="preserve">Обласний бюджет Харківської області </t>
  </si>
  <si>
    <t xml:space="preserve">Бюджет Костринської сільської територіальної громади </t>
  </si>
  <si>
    <r>
      <t xml:space="preserve">Інші дотації з місцевого бюджету </t>
    </r>
    <r>
      <rPr>
        <sz val="12"/>
        <rFont val="Times New Roman"/>
        <family val="1"/>
        <charset val="204"/>
      </rPr>
      <t>(Придбання захисних споруд цивільного захисту)</t>
    </r>
  </si>
  <si>
    <r>
      <t>Інші дотації з місцевого бюджету</t>
    </r>
    <r>
      <rPr>
        <sz val="12"/>
        <color indexed="63"/>
        <rFont val="Times New Roman"/>
        <family val="1"/>
        <charset val="204"/>
      </rPr>
      <t xml:space="preserve"> (для перерахування обласному бюджету Харківської області на придбання захисних споруд цивільного захисту)</t>
    </r>
  </si>
  <si>
    <t>0619360</t>
  </si>
  <si>
    <t>9360</t>
  </si>
  <si>
    <t>Субвенція з місцевого бюджету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</si>
  <si>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Субвенція з місцевого бюджету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 </t>
  </si>
  <si>
    <t>Обласний бюджет (нерозподілений обсяг)</t>
  </si>
  <si>
    <t>Забезпечення нагальних потреб функціонування держави в умовах воєнного стану</t>
  </si>
  <si>
    <t>Реалізація Комплексних планів стійкості регіонів та окремих міст</t>
  </si>
  <si>
    <t>0640</t>
  </si>
  <si>
    <t>1917461</t>
  </si>
  <si>
    <t>7461</t>
  </si>
  <si>
    <t>0456</t>
  </si>
  <si>
    <t>Утримання та розвиток автомобільних доріг та дорожньої інфраструктури за рахунок коштів місцевого бюджету</t>
  </si>
  <si>
    <t>0753200000</t>
  </si>
  <si>
    <t>0756100000</t>
  </si>
  <si>
    <t>4083</t>
  </si>
  <si>
    <t>Програма інженерного захисту критичних елементів об’єктів критичної інфраструктури паливно-енергетичного сектору, розташованих на території Закарпатської області, на 2026 рік</t>
  </si>
  <si>
    <t>Розпорядження ОВА від 20.04.2026 №269</t>
  </si>
  <si>
    <t>Регіональна програма розвитку автомобільних доріг загального користування місцевого значення на 2023-2026 роки</t>
  </si>
  <si>
    <t>Регіональна програма розвитку автомобільних доріг загального користування на 2023-2026 роки</t>
  </si>
  <si>
    <t>7480</t>
  </si>
  <si>
    <t>Розпорядження ОВА від 14.11.2022 №753</t>
  </si>
  <si>
    <t>1219770</t>
  </si>
  <si>
    <t>0753300000</t>
  </si>
  <si>
    <t>Бюджет Горінчівської сільської територіальної громади</t>
  </si>
  <si>
    <r>
      <t>Інші субвенції з місцевого бюджету</t>
    </r>
    <r>
      <rPr>
        <sz val="12"/>
        <rFont val="Times New Roman"/>
        <family val="1"/>
        <charset val="204"/>
      </rPr>
      <t xml:space="preserve"> (Капітальний ремонт 3-го і 4-го поверхів та покрівлі будівлі гуртожитку Нижньобистрівської гімназії Горінчівської сільської ради за адресою: село Противень, будинок 730, Хустський район, Закарпатська область)</t>
    </r>
  </si>
  <si>
    <t>2818340</t>
  </si>
  <si>
    <t>8340</t>
  </si>
  <si>
    <t>0540</t>
  </si>
  <si>
    <t>Природоохоронні заходи за рахунок цільових фондів</t>
  </si>
  <si>
    <t>Програма охорони навколишнього природного середовища Закарпатської області на 2024-2027 роки</t>
  </si>
  <si>
    <t>'Розпорядження ОДА - ОВА від 30.11.2023 №1054 (зі змінами)</t>
  </si>
  <si>
    <t>0751800000</t>
  </si>
  <si>
    <t>Бюджет Батівської селищної територіальної громади</t>
  </si>
  <si>
    <t>0750100000</t>
  </si>
  <si>
    <t>Бюджет Вільховецької сільської територіальної громади</t>
  </si>
  <si>
    <t>0755300000</t>
  </si>
  <si>
    <t>Бюджет Солотвинської селищної територіальної громади</t>
  </si>
  <si>
    <t>0755700000</t>
  </si>
  <si>
    <t>Бюджет Тур`є-Реметівської сільської територіальної громади</t>
  </si>
  <si>
    <t>Директор департаменту фінансів 
Закарпатської обласної державної 
адміністрації - обласної військової 
адміністрації                                                                                                                          Петро ЛАЗАР</t>
  </si>
  <si>
    <t>0813250</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</si>
  <si>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</si>
  <si>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Культура та інформація</t>
  </si>
  <si>
    <t>6.1</t>
  </si>
  <si>
    <t>Проведення ремонтних та протиаварійних робіт в приміщені фондосховищ 1 поверху на пам'ятці архітектури національного значення в якій знаходиться Закарпатський обласний художній музей ім. Й. Бокшая (будівля Жупанату 1809 рік пл. Жупанатська 3 охор. №070049, м. Ужгород)</t>
  </si>
  <si>
    <t>121125-26B95C97</t>
  </si>
  <si>
    <t>1014083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</si>
  <si>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</si>
  <si>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6.2</t>
  </si>
  <si>
    <t>Ліквідація аварійнго стану даху філармонії</t>
  </si>
  <si>
    <t>121125-FF304AE3</t>
  </si>
  <si>
    <t>Муніципальна інфраструктура та послуги</t>
  </si>
  <si>
    <t>7.1</t>
  </si>
  <si>
    <t>Програма відновлення, розвитку та модернізації інфраструктури централізованого водопостачання та водовідведення на території області на 2026-2028 роки</t>
  </si>
  <si>
    <t>131025-78D6A0E9</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</si>
  <si>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</si>
  <si>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Спорт та фізичне виховання</t>
  </si>
  <si>
    <t>8.1</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</si>
  <si>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</si>
  <si>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Транспорт</t>
  </si>
  <si>
    <t>9.1</t>
  </si>
  <si>
    <t>1917480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</si>
  <si>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</si>
  <si>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10.1</t>
  </si>
  <si>
    <t>Нове будівництво ветеранського простору та мультифункціонального стадіону за адресою: вул. Героїв 128-ї бригади, буд. 44, м. Ужгород, Закарпатська область</t>
  </si>
  <si>
    <t>061025-4CC83B5C</t>
  </si>
  <si>
    <t>2025-2028</t>
  </si>
  <si>
    <t>11</t>
  </si>
  <si>
    <t>11.1</t>
  </si>
  <si>
    <t>Проект Капітального ремонту відділення інтенсивної терапії та операційного блоку КНП „ОКЦНН” ЗОР</t>
  </si>
  <si>
    <t>230925-DE2D3720</t>
  </si>
  <si>
    <t>1912175</t>
  </si>
  <si>
    <t>Підготовка та реалізація публічних інвестиційних проектів / програм публічних інвестицій  у галузі охорони здоров`я</t>
  </si>
  <si>
    <t>Реалізація проектів у рамках Програми відновлення України III</t>
  </si>
  <si>
    <t>12</t>
  </si>
  <si>
    <t>12.1</t>
  </si>
  <si>
    <t>13</t>
  </si>
  <si>
    <t>Громадська безпека</t>
  </si>
  <si>
    <t>13.1</t>
  </si>
  <si>
    <t>Будівництво інформаційно-аналітичної системи „Ситуаційний центр „Безпекове Закарпаття”. Будівництво центру обробки даних. Встановлення відеоспостереження. Коригування</t>
  </si>
  <si>
    <t>131025-3D6963F9</t>
  </si>
  <si>
    <t>2023-2028</t>
  </si>
  <si>
    <t>14</t>
  </si>
  <si>
    <t>14.1</t>
  </si>
  <si>
    <t>4YOURSMILE - Рівний доступ до стоматологічної допомоги в транскордонному регіоні</t>
  </si>
  <si>
    <t>041125-991C0837</t>
  </si>
  <si>
    <t>2712170</t>
  </si>
  <si>
    <t>15</t>
  </si>
  <si>
    <t>Довкілля</t>
  </si>
  <si>
    <t>Програма відновлення та реконструкції дамб та берегоукріплень водних об'єктів Закарпатської області на 2026-2028 роки</t>
  </si>
  <si>
    <t>211025-1DFD31A4</t>
  </si>
  <si>
    <t>2818350</t>
  </si>
  <si>
    <t>Підготовка та реалізація публічних інвестиційних проектів / програм публічних інвестицій за рахунок коштів місцевого бюджету в галузі охорони навколишнього природного середовища</t>
  </si>
  <si>
    <t>16</t>
  </si>
  <si>
    <t>16.1</t>
  </si>
  <si>
    <t>Капітальний ремонт будівлі літ. Ж по вул. Перемоги 7 Ужгородського району Закарпатської області</t>
  </si>
  <si>
    <t>031125-ADE7F8FB</t>
  </si>
  <si>
    <t>3017330</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</si>
  <si>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</si>
  <si>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</si>
  <si>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Безперешкодний доступ до якісної освіти - шкільні автобуси</t>
  </si>
  <si>
    <t>311025-1D1135CB</t>
  </si>
  <si>
    <t>Програма поліпшення матеріально-технічного забезпечення військових частин, закупівлі пікапів і дронів на 2026-2027 роки</t>
  </si>
  <si>
    <t>Розпорядження ОДА-ОВА від 03.12.2025 №814</t>
  </si>
  <si>
    <t>Додаток 6</t>
  </si>
  <si>
    <t>Зміни до додатка 3 розпорядження голови обласної державної адміністрації-начальника обласної військової адміністрації 
від 18.12.2025 № 878 „Про обласний бюджет на 2026 рік” – „Розподіл видатків обласного бюджету на 2026 рік”</t>
  </si>
  <si>
    <t>0813101</t>
  </si>
  <si>
    <t>3101</t>
  </si>
  <si>
    <t>1010</t>
  </si>
  <si>
    <t>Забезпечення соціальними послугами стаціонарного догляду з наданням місця для проживання дітей з вадами фізичного та розумового розвитку</t>
  </si>
  <si>
    <t>Департамент  цивільного захисту та оборонної роботи  Закарпатської обласної державної адміністрації</t>
  </si>
  <si>
    <t>Зміни до обсягів публічних інвестицій у розрізі публічних інвестиційних проєктів та програм публічних інвестицій у 2026 році</t>
  </si>
  <si>
    <t xml:space="preserve">ЗМІНИ ДО РОЗПОДІЛУ
ВИДАТКІВ обласного бюджету на 2026 рік у межах змін обсягу доходів та видатків </t>
  </si>
  <si>
    <t>Зміни до розподілу видатків обласного бюджету на 2026 рік за головними розпорядниками коштів, в розрізі джерел коштів:</t>
  </si>
  <si>
    <t>Капітальний ремонт із заміною вікон ігрового спортивного залу №3 за адресою: м. Ужгород, вул. Заньковецької, буд. 5 з врахуванням потреб осіб з інвалідністю та інших маломобільних груп населення</t>
  </si>
  <si>
    <t>Капітальний ремонт спального корпусу літ. Б Ужгородського наукового ліцею Закарпатської обласної ради за адресою: вул. Загорська 28, м. Ужгород»</t>
  </si>
  <si>
    <t>3018240</t>
  </si>
  <si>
    <t>8240</t>
  </si>
  <si>
    <t>0380</t>
  </si>
  <si>
    <t xml:space="preserve">Директор департаменту фінансів Закарпатської 
обласної державної адміністрації - обласної військової 
адміністрації         </t>
  </si>
  <si>
    <t>31000000</t>
  </si>
  <si>
    <t>Надходження від продажу основного капіталу</t>
  </si>
  <si>
    <t>31030000</t>
  </si>
  <si>
    <t>Кошти від відчуження майна, що належить Автономній Республіці Крим та майна, що перебуває в комунальній власності</t>
  </si>
  <si>
    <t>Дотації з місцевих бюджетів іншим місцевим бюджетам</t>
  </si>
  <si>
    <t>Інші дотації з місцевого бюджету</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</si>
  <si>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</si>
  <si>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Субвенції з державного бюджету місцевим бюджетам</t>
  </si>
  <si>
    <t>Петро ЛАЗАР</t>
  </si>
  <si>
    <t xml:space="preserve">Директор департаменту фінансів 
Закарпатської обласної державної 
адміністрації - обласної військової 
адміністрації           </t>
  </si>
  <si>
    <t>0611024</t>
  </si>
  <si>
    <t>1024</t>
  </si>
  <si>
    <t>0910</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</si>
  <si>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</si>
  <si>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0611221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</si>
  <si>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</si>
  <si>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</si>
  <si>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0611183</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</si>
  <si>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</si>
  <si>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</si>
  <si>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0719770</t>
  </si>
  <si>
    <t>0813200</t>
  </si>
  <si>
    <t>3200</t>
  </si>
  <si>
    <t>Забезпечення обробки інформації з нарахування та виплати допомог і компенсацій</t>
  </si>
  <si>
    <t>1014020</t>
  </si>
  <si>
    <t>4020</t>
  </si>
  <si>
    <t>0822</t>
  </si>
  <si>
    <t>Фінансова підтримка фiлармонiй, художніх і музичних колективів, ансамблів, концертних та циркових організацій</t>
  </si>
  <si>
    <t>Програма формування позитивного міжнародного інвестиційного іміджу  та залучення іноземних інвестицій у Закарпатську область на 2026-2030 роки</t>
  </si>
  <si>
    <t>2711300</t>
  </si>
  <si>
    <t>Розпорядження ОВА-ОДА від 03.12.2025 №825 (зі змінами)</t>
  </si>
  <si>
    <t>3018110</t>
  </si>
  <si>
    <t>8110</t>
  </si>
  <si>
    <t>0320</t>
  </si>
  <si>
    <t>Заходи із запобігання та ліквідації надзвичайних ситуацій та наслідків стихійного лиха</t>
  </si>
  <si>
    <t>Розпорядження ОВА від 05.03.2025 №140 (зі змінами)</t>
  </si>
  <si>
    <t>Розпорядження ОВА від 12.07.2023 №644 (зі змінами)</t>
  </si>
  <si>
    <t>Розпорядження ОВА від 01.05.2023 №405 (зі змінами)</t>
  </si>
  <si>
    <t>0754100000</t>
  </si>
  <si>
    <r>
      <t>Інші субвенції з місцевого бюджету</t>
    </r>
    <r>
      <rPr>
        <sz val="12"/>
        <rFont val="Times New Roman"/>
        <family val="1"/>
        <charset val="204"/>
      </rPr>
      <t xml:space="preserve"> </t>
    </r>
  </si>
  <si>
    <t>0756400000</t>
  </si>
  <si>
    <r>
      <t xml:space="preserve">Бюджет Ясінянської селищної територіальної громади </t>
    </r>
    <r>
      <rPr>
        <sz val="12"/>
        <color indexed="8"/>
        <rFont val="Times New Roman"/>
        <family val="1"/>
        <charset val="204"/>
      </rPr>
      <t>(КНП „Ясінянська міська лікарня” - придбання медичного обладнання)</t>
    </r>
  </si>
  <si>
    <r>
      <t>Бюджет Королівської селищної територіальної громади</t>
    </r>
    <r>
      <rPr>
        <sz val="12"/>
        <color indexed="8"/>
        <rFont val="Times New Roman"/>
        <family val="1"/>
        <charset val="204"/>
      </rPr>
      <t xml:space="preserve"> (Закупівля мобільного рентгеноскопічного апарату для виконання заходів 4-го періоду грантового проекту „Рівний доступ до медичних послуг у транскордонному регіоні” в рамках програми INTERREG NEXT Румунія-Україна)</t>
    </r>
  </si>
  <si>
    <t>5113241</t>
  </si>
  <si>
    <t>Заходи та роботи з територіальної оборони</t>
  </si>
  <si>
    <t>0611091</t>
  </si>
  <si>
    <t>1091</t>
  </si>
  <si>
    <t>0930</t>
  </si>
  <si>
    <t>0810</t>
  </si>
  <si>
    <t>060326-6FАDВА2D</t>
  </si>
  <si>
    <t>0124083</t>
  </si>
  <si>
    <t>0125070</t>
  </si>
  <si>
    <t>0460</t>
  </si>
  <si>
    <t>2017530</t>
  </si>
  <si>
    <t>7530</t>
  </si>
  <si>
    <t>Інші заходи у сфері зв`язку, телекомунікації та інформатики</t>
  </si>
  <si>
    <t>Програма підтримки фінансово-господарської діяльності комунального підприємства  „Закарпатський інформаційно-аналітичний центр” Закарпатської обласної ради на 2026-2028 роки</t>
  </si>
  <si>
    <t>Розпорядження ОДА-ОВА від 03.12.2025 №824</t>
  </si>
  <si>
    <t>5113191</t>
  </si>
  <si>
    <t>3191</t>
  </si>
  <si>
    <t>Інші видатки на соціальний захист ветеранів війни та праці</t>
  </si>
  <si>
    <t>3719770</t>
  </si>
  <si>
    <t>260226-89FCB98F</t>
  </si>
  <si>
    <t>Капітальний ремонт фасаду гуртожитку та прилеглої території за адресою: вул.Томаша Масарика 11а, м.Хуст, Закарпатська область</t>
  </si>
  <si>
    <t>Капітальний ремонт фасаду з облаштуванням прилеглої території гуртожитку літери А за адресою:вул.Лева,11 в м.Берегово</t>
  </si>
  <si>
    <t>1.4</t>
  </si>
  <si>
    <t>Інші субвенції з місцевого бюджету (Проведення нормативної грошової оцінки земель населених пунктів)</t>
  </si>
  <si>
    <t>22080000</t>
  </si>
  <si>
    <t>Надходження від орендної плати за користування єдиним майновим комплексом та іншим державним майном</t>
  </si>
  <si>
    <t>22080400</t>
  </si>
  <si>
    <t>Надходження від орендної плати за користування майновим комплексом та іншим майном, що перебуває в комунальній власності</t>
  </si>
  <si>
    <t>21000000</t>
  </si>
  <si>
    <t>Доходи від власності та підприємницької діяльності</t>
  </si>
  <si>
    <t>21110000</t>
  </si>
  <si>
    <t>Надходження коштів від відшкодування втрат сільськогосподарського і лісогосподарського виробництва</t>
  </si>
  <si>
    <t>30000000</t>
  </si>
  <si>
    <t>Доходи від операцій з капіталом</t>
  </si>
  <si>
    <t>Кошти від продажу землі і нематеріальних активів</t>
  </si>
  <si>
    <t>33010000</t>
  </si>
  <si>
    <t>Кошти від продажу землі</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</si>
  <si>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</si>
  <si>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</si>
  <si>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0615031</t>
  </si>
  <si>
    <t>5031</t>
  </si>
  <si>
    <t>Розвиток здібностей у дітей та молоді з фізичної культури та спорту комунальними дитячо- юнацькими спортивними школами</t>
  </si>
  <si>
    <r>
      <t xml:space="preserve">0710000000
</t>
    </r>
    <r>
      <rPr>
        <sz val="12"/>
        <rFont val="Times New Roman"/>
        <family val="1"/>
        <charset val="204"/>
      </rPr>
      <t>(код бюджету)</t>
    </r>
  </si>
  <si>
    <t>Найменування головного розпорядника коштів місцевого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</si>
  <si>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Додаток 1</t>
  </si>
  <si>
    <t>УСЬОГО - видатків</t>
  </si>
  <si>
    <t>X</t>
  </si>
  <si>
    <t>Код Типової
програмної
класифікації
видатків та
кредиту-
вання
місцевого
бюджету</t>
  </si>
  <si>
    <t>Код Функціональ-
ної
класифікації видатків
та кредитування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</si>
  <si>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місцевих бюджетів</t>
  </si>
  <si>
    <t>усього</t>
  </si>
  <si>
    <t xml:space="preserve">у тому числі </t>
  </si>
  <si>
    <t>грн.</t>
  </si>
  <si>
    <t>Загальний фонд</t>
  </si>
  <si>
    <t>Спеціальний фонд</t>
  </si>
  <si>
    <t>Разом</t>
  </si>
  <si>
    <t>видатки споживання</t>
  </si>
  <si>
    <t>з них</t>
  </si>
  <si>
    <t>видатки розвитку</t>
  </si>
  <si>
    <t>оплата праці</t>
  </si>
  <si>
    <t>0611222</t>
  </si>
  <si>
    <t>Капітальний ремонт будівель ЗП(ПТ)О «ВИНОГРАДІВСЬКИЙ ПРОФЕСІЙНИЙ КОЛЕДЖ» для реалізації публічного інвестиційного проєкту, спрямованого на забезпечення енергоефективності, безпеки та інклюзивності освітнього простору, за адресою Закарпатська область, Берегівський район, місто Виноградів вулиця Івана Франка будинок 116</t>
  </si>
  <si>
    <t>Капітальний ремонт системи вентиляції підвалу - споруди подвійного призначення із захисними властивостями протирадіаційного укриття Комунального закладу "Хустський базовий медичний фаховий коледж" Закарпатської обласної ради</t>
  </si>
  <si>
    <t>Нове будівництво комунального закладу дошкільної освіти на 150 місць у с. Заріччя, вул. Центральна, Іршавського району Закарпатської області (коригування)</t>
  </si>
  <si>
    <t>060824-3F35B9FD</t>
  </si>
  <si>
    <t>2021-2026</t>
  </si>
  <si>
    <t>SMARTENERGY-Транскордонне співробітництво для підвищення енергоефективності з використанням відновлюваних джерел енергії</t>
  </si>
  <si>
    <t>4.3</t>
  </si>
  <si>
    <t>4.4</t>
  </si>
  <si>
    <t>4.5</t>
  </si>
  <si>
    <t>4.6</t>
  </si>
  <si>
    <t>4.7</t>
  </si>
  <si>
    <t>4.8</t>
  </si>
  <si>
    <t>4.9</t>
  </si>
  <si>
    <t>4.10</t>
  </si>
  <si>
    <t>4.11</t>
  </si>
  <si>
    <t>4.12</t>
  </si>
  <si>
    <t>4.13</t>
  </si>
  <si>
    <t>5.19</t>
  </si>
  <si>
    <t>5.20</t>
  </si>
  <si>
    <t>5.21</t>
  </si>
  <si>
    <t>15.1</t>
  </si>
  <si>
    <t>17</t>
  </si>
  <si>
    <t>17.1</t>
  </si>
  <si>
    <t>18</t>
  </si>
  <si>
    <t>18.1</t>
  </si>
  <si>
    <t>1911300</t>
  </si>
  <si>
    <t xml:space="preserve">Директор департаменту фінансів Закарпатської 
обласної державної адміністрації - обласної військової 
адміністрації   </t>
  </si>
  <si>
    <t>комунальні послуги та енергоносії</t>
  </si>
  <si>
    <t>бюджет розвитку</t>
  </si>
  <si>
    <t>Усього</t>
  </si>
  <si>
    <t>Код
Програмної
класифікації
видатків та
кредитування
місцевого
бюджету</t>
  </si>
  <si>
    <t>у тому числі бюджет розвитку</t>
  </si>
  <si>
    <t>УСЬОГО</t>
  </si>
  <si>
    <t>до розпорядження</t>
  </si>
  <si>
    <t>Додаток 2</t>
  </si>
  <si>
    <r>
      <t>0710000000</t>
    </r>
    <r>
      <rPr>
        <u/>
        <sz val="11"/>
        <rFont val="Times New Roman"/>
        <family val="1"/>
        <charset val="204"/>
      </rPr>
      <t xml:space="preserve">
</t>
    </r>
    <r>
      <rPr>
        <sz val="11"/>
        <rFont val="Times New Roman"/>
        <family val="1"/>
        <charset val="204"/>
      </rPr>
      <t>(код бюджету)</t>
    </r>
  </si>
  <si>
    <t>Програма фінансової підтримки комунально-експлуатаційного, автотранспортного господарств обласної ради і облдержадміністрації та збереження адмінбудинку (пл.Народна,4) як пам'ятки архітектури на 2025-2029 роки</t>
  </si>
  <si>
    <t>Розпорядження ОДА-ОВА від 07.11.2024 № 1010</t>
  </si>
  <si>
    <t>Програма підтримки діяльності Державної установи "Закарпатський обласний центр контролю та профілактики хвороб Міністерства охорони здоров'я України" на 2026-2027 роки (Державна установа "Закарпатський обласний центр контролю та профілактики хвороб Міністерства охорони здоров'я України" )</t>
  </si>
  <si>
    <t>Розпорядження ОДА-ОВА від 10.06.2026 №420</t>
  </si>
  <si>
    <t>2717610</t>
  </si>
  <si>
    <t>7610</t>
  </si>
  <si>
    <t>0411</t>
  </si>
  <si>
    <t>Сприяння розвитку малого та середнього підприємництва</t>
  </si>
  <si>
    <t>Програма розвитку малого та середнього підприємництва у Закарпатській області на 2025 - 2027 роки</t>
  </si>
  <si>
    <t>Розпорядження ОВА від 04.11.2024 №1003
(зі змінами)</t>
  </si>
  <si>
    <t>300426-D72BBF72</t>
  </si>
  <si>
    <t>230426-В374D6DB</t>
  </si>
  <si>
    <t>6.4</t>
  </si>
  <si>
    <t>6.5</t>
  </si>
  <si>
    <t>6.6</t>
  </si>
  <si>
    <t>6.7</t>
  </si>
  <si>
    <t>6.8</t>
  </si>
  <si>
    <t>6.9</t>
  </si>
  <si>
    <t>6.10</t>
  </si>
  <si>
    <t>6.11</t>
  </si>
  <si>
    <t>8.2</t>
  </si>
  <si>
    <t>13.2</t>
  </si>
  <si>
    <t>240526-300DAD10</t>
  </si>
  <si>
    <t>Програма підвищення ефективності виконання повноважень органами виконавчої влади щодо реалізації державної регіональної політики та впровадження реформ на 2023-2026 роки (видатки споживання- 111,6 тис.грн; видатки розвитку 47,0 тис.грн)</t>
  </si>
  <si>
    <t>Програма підвищення ефективності судово-експертної діяльності у Закарпатській області Закарпатського науково-дослідного експертно-криміналістичного центру МВС України на 2025-2027 роки (Закарпатськоий науково-дослідний експертно-криміналістичного центру МВС України) - (видатки розвитку)</t>
  </si>
  <si>
    <r>
      <t>Інші субвенції з місцевого бюджету</t>
    </r>
    <r>
      <rPr>
        <sz val="12"/>
        <rFont val="Times New Roman"/>
        <family val="1"/>
        <charset val="204"/>
      </rPr>
      <t xml:space="preserve"> (Поточний ремонт харчоблоку Костринського ліцею Костринської сільської ради)</t>
    </r>
  </si>
  <si>
    <t>Бюджет Вiльховецької сiльської територiальної громади</t>
  </si>
  <si>
    <t>0750400000</t>
  </si>
  <si>
    <t>Бюджет Iршавської мiської територiальної громади</t>
  </si>
  <si>
    <t>0751000000</t>
  </si>
  <si>
    <t>Бюджет Довжанської селищної територіальної громади</t>
  </si>
  <si>
    <t>0751100000</t>
  </si>
  <si>
    <t>Бюджет Зарiчанської сiльської територiальної громади</t>
  </si>
  <si>
    <t>0751400000</t>
  </si>
  <si>
    <t>Бюджет Косоньської сiльської територiальної громади</t>
  </si>
  <si>
    <t>0751700000</t>
  </si>
  <si>
    <t>Бюджет Берегiвської мiської територiальної громади</t>
  </si>
  <si>
    <t>0752000000</t>
  </si>
  <si>
    <t>Бюджет Бiлкiвської сiльської територiальної громади</t>
  </si>
  <si>
    <t>0753700000</t>
  </si>
  <si>
    <t>Бюджет Жденiївської селищної територiальної громади</t>
  </si>
  <si>
    <t>0753900000</t>
  </si>
  <si>
    <t>Бюджет Колочавської сiльської територiальної громади</t>
  </si>
  <si>
    <t>0754000000</t>
  </si>
  <si>
    <t>Бюджет Кольчинської селищної територiальної громади</t>
  </si>
  <si>
    <t>0754700000</t>
  </si>
  <si>
    <t>Бюджет Пийтерфолвiвської сiльської територiальної громади</t>
  </si>
  <si>
    <t>0754900000</t>
  </si>
  <si>
    <t>Бюджет Рахiвської мiської територiальної громади</t>
  </si>
  <si>
    <t>0755400000</t>
  </si>
  <si>
    <t>Бюджет Ставненської сiльської територiальної громади</t>
  </si>
  <si>
    <t>Бюджет Тур`є-Реметiвської сiльської територiальної громади</t>
  </si>
  <si>
    <r>
      <t>Бюджет Берегiвської мiської територiальної громади</t>
    </r>
    <r>
      <rPr>
        <b/>
        <sz val="12"/>
        <rFont val="Times New Roman"/>
        <family val="1"/>
        <charset val="204"/>
      </rPr>
      <t xml:space="preserve"> (співфінансування компенсації частини вартості придбаних альтернативних джерел енергозабезпечення)</t>
    </r>
  </si>
  <si>
    <t xml:space="preserve">  - військова частина А0284 (видатки споживання)</t>
  </si>
  <si>
    <r>
      <rPr>
        <sz val="12"/>
        <color indexed="8"/>
        <rFont val="Times New Roman"/>
        <family val="1"/>
        <charset val="204"/>
      </rPr>
      <t>Бюджет Iршавської мiської територiальної громади</t>
    </r>
    <r>
      <rPr>
        <b/>
        <sz val="12"/>
        <color indexed="8"/>
        <rFont val="Times New Roman"/>
        <family val="1"/>
        <charset val="204"/>
      </rPr>
      <t xml:space="preserve"> (співфінансування КЗ "Ветеранський простір ВДОМА" для придбання товарів вхідної групи (двері) та сантехнічних виробів для встановлення в орендованому приміщенні, яке розташоване за адресою: Закарпатська область, м Іршава, вул.Карпатської Січі (Федорова),23)</t>
    </r>
  </si>
  <si>
    <t>11010500</t>
  </si>
  <si>
    <t>Податок на доходи фізичних осіб, що сплачується фізичними особами за результатами річного декларування</t>
  </si>
  <si>
    <t>11021000</t>
  </si>
  <si>
    <t>Податок на прибуток підприємств, який сплачують інші платники</t>
  </si>
  <si>
    <t>11020000</t>
  </si>
  <si>
    <t>Податок на прибуток підприємств</t>
  </si>
  <si>
    <t>11020500</t>
  </si>
  <si>
    <t>Податок на прибуток іноземних юридичних осіб</t>
  </si>
  <si>
    <t>22010000</t>
  </si>
  <si>
    <t>Плата за надання адміністративних послуг</t>
  </si>
  <si>
    <t>22011100</t>
  </si>
  <si>
    <t>Плата за ліцензії на право роздрібної торгівлі алкогольними напоями, сидром та перрі (без додавання спирту), тютюновими виробами та рідинами, що використовуються в електронних сигаретах</t>
  </si>
  <si>
    <t>24000000</t>
  </si>
  <si>
    <t>Інші неподаткові надходження</t>
  </si>
  <si>
    <t>24060000</t>
  </si>
  <si>
    <t>Інші надходження</t>
  </si>
  <si>
    <t>24060300</t>
  </si>
  <si>
    <t>Передача коштів із спеціального до загального фонду бюджету</t>
  </si>
  <si>
    <t>4.14</t>
  </si>
  <si>
    <t xml:space="preserve">Директор департаменту фінансів Закарпатської обласної державної адміністрації - обласної військової адміністрації       </t>
  </si>
  <si>
    <t>Програма підтримки управління стратегічних розслідувань в Закарпатській області Департаменту стратегічних розслідувань Національної поліції України на 2023-2026 роки (Центр обслуговування підрозділів Національної поліції України для УСР в Закарпатській області) (видатки споживання)</t>
  </si>
  <si>
    <t>Програма підтримки Територіальне управління Державного бюро розслудувань, рошташованого у місті Львові, на 2023-2026 роки (Територіального управління Державного бюро розслідувань, розташованого у місті Львові)- (видатки споживання)</t>
  </si>
  <si>
    <t xml:space="preserve">Субвенція з місцевого бюджету державному бюджету на виконання програм соціально-економічного розвитку регіонів </t>
  </si>
  <si>
    <t>Субвенція з місцевого бюджету державному бюджету на виконання програм соціально-економічного розвитку регіонів (Державна екологічна інспекція у Закарпатській області)</t>
  </si>
  <si>
    <t>Капітальний ремонт котельні Комунального закладу вищої освіти „Академія культури і мистецтв” Закарпатської обласної ради по вул. Минайська 38/80 в м. Ужгород</t>
  </si>
  <si>
    <t xml:space="preserve">Бюджет Жденiївської селищної територiальної громади </t>
  </si>
  <si>
    <r>
      <t>Бюджет Королiвської селищної територiальної громади</t>
    </r>
    <r>
      <rPr>
        <b/>
        <sz val="12"/>
        <rFont val="Times New Roman"/>
        <family val="1"/>
        <charset val="204"/>
      </rPr>
      <t xml:space="preserve"> </t>
    </r>
  </si>
  <si>
    <t>0611070</t>
  </si>
  <si>
    <t>1070</t>
  </si>
  <si>
    <t>0960</t>
  </si>
  <si>
    <t>Надання позашкільної освіти закладами позашкільної освіти, заходи із позашкільної роботи з дітьми</t>
  </si>
  <si>
    <t>Розпорядження ОВА від 14.11.2022 №753 (зі змінами)</t>
  </si>
  <si>
    <r>
      <t>Бюджет Хустської міської територіальної громади</t>
    </r>
    <r>
      <rPr>
        <sz val="12"/>
        <rFont val="Times New Roman"/>
        <family val="1"/>
        <charset val="204"/>
      </rPr>
      <t xml:space="preserve"> (Заміна рентгенівської трубки в ангіографічній системі у КНП ,,Хустська центральна лікарня ім. Віцинського Остапа Петровича”)</t>
    </r>
  </si>
  <si>
    <t>Бюджет Воловецької селищної територіальної громади (Придбання генератора високої напруги до системи комп'ютерної томографії у КНП ,,Воловецька центральна лікарня”)</t>
  </si>
  <si>
    <t>0755600000</t>
  </si>
  <si>
    <t>Бюджет Тересвянської селищної територiальної громади</t>
  </si>
  <si>
    <r>
      <t>Субвенція з місцевого бюджету на підготовку та реалізацію публічних інвестиційних проектів / програм публічних інвестицій</t>
    </r>
    <r>
      <rPr>
        <sz val="12"/>
        <rFont val="Times New Roman"/>
        <family val="1"/>
        <charset val="204"/>
      </rPr>
      <t xml:space="preserve">  (на співфінансування субвенції для придбання шкільного автобусу)</t>
    </r>
  </si>
  <si>
    <t>0751300000</t>
  </si>
  <si>
    <t>Бюджет Керецькiвської сiльської територiальної громади</t>
  </si>
  <si>
    <t>0751500000</t>
  </si>
  <si>
    <t>Бюджет Онокiвської сiльської територiальної громади</t>
  </si>
  <si>
    <t>0752400000</t>
  </si>
  <si>
    <t>Бюджет Великобийганської сiльської територiальної громади</t>
  </si>
  <si>
    <t>0753800000</t>
  </si>
  <si>
    <t>Бюджет Iвановецької сiльської територiальної громади</t>
  </si>
  <si>
    <t>0756000000</t>
  </si>
  <si>
    <t>Бюджет Усть-Чорнянської селищної територiальної громади</t>
  </si>
  <si>
    <t>Бюджет Ясiнянської селищної територiальної громади</t>
  </si>
  <si>
    <t>0755200000</t>
  </si>
  <si>
    <t>Бюджет Синевирської сiльської територiальної громади</t>
  </si>
  <si>
    <t>на матеріально-технічне забезпечення комунальної установи "Закарпатський центр підготовки населення до національного спротиву" для проведення заходів із підготовки населення до національного спротиву</t>
  </si>
  <si>
    <t>І.І перевиконання дохідної частини загального та спеціального фондів обласного бюджету, у тому числі бюджету розвитку</t>
  </si>
  <si>
    <t xml:space="preserve"> „Реконструкція навчального корпусу 
Nº 1 з проведенням прибудови спортивного залу по вул. Духновича , 17 в м .Мукачево. Коригування”</t>
  </si>
  <si>
    <t>Капітальний ремонт спального корпусу літ. Б Ужгородського наукового ліцею Закарпатської обласної ради за адресою: вул. Загорська 28, м. Ужгород</t>
  </si>
  <si>
    <t xml:space="preserve"> Облаштування Осередку викладання навчального предмета «Захист України» на базі Комунального закладу «Хустський професійний коледж» Закарпатської обласної ради сучасними засобами навчання та обладнанням</t>
  </si>
  <si>
    <t>Створення осередку для забезпечення навчального предмета «Захист України» в ЗАКЛАДІ ПРОФЕСІЙНОЇ (ПРОФЕСІЙНО-ТЕХНІЧНОЇ) ОСВІТИ «ВИНОГРАДІВСЬКИЙ ПРОФЕСІЙНИЙ КОЛЕДЖ»</t>
  </si>
  <si>
    <t>Створення навчально-практичного центру харчових технологій для підготовки спеціалістів із професій харчування, зокрема: кухар, кондитер.</t>
  </si>
  <si>
    <t>Завершення проєкту "Створення навчально-практичного центру сучасних металообробних технологій"</t>
  </si>
  <si>
    <t>Модернізація (дооснащення) інсуючого навчально-практичного центру та лабораторії з професії монтажник санітарно-технічних систем і устаткування у Комунальному закладі «Хустський професійний коледж» Закарпатської обласної ради</t>
  </si>
  <si>
    <t>Створення сучасного навчально-практичного центру будівельного спрямування з професії “Опоряджувальник будівельний” на базі Комунального закладу “Міжгірський професійний коледж” Закарпатської обласної ради</t>
  </si>
  <si>
    <t>020626-49DD9C25</t>
  </si>
  <si>
    <t xml:space="preserve">190526-A5F1AA10 </t>
  </si>
  <si>
    <t>110526-68473AEC</t>
  </si>
  <si>
    <t xml:space="preserve">120526-0457DCFA </t>
  </si>
  <si>
    <t>250526-790E58D6</t>
  </si>
  <si>
    <t xml:space="preserve">270526-7730EBCD </t>
  </si>
  <si>
    <t>250526-49CA1E47</t>
  </si>
  <si>
    <t xml:space="preserve"> Модернізація (дооснащення) інсуючого навчально-практичного центру та лабораторії з професії монтажник санітарно-технічних систем і устаткування у Комунальному закладі «Хустський професійний коледж» Закарпатської обласної ради</t>
  </si>
  <si>
    <t>230426-В37406DB</t>
  </si>
  <si>
    <t>Капітальний ремонт системи вентиляції підвалу - споруди подвійного призначення із захисними властивостями протирадіаційного укриття КЗ "Хустський базовий медичний фаховий коледж" Закарпатської обласної ради</t>
  </si>
  <si>
    <t>Закупівля: Система рентгенівська діагностична (ДК 021:2015 – 33110000-4 Візуалізаційне обладнання для потреб медицини, стоматології та ветеринарної медицини (НК 024:2023 37645 – Система рентгенівська діагностична стаціонарна загального призначення цифрова; НК 031:2024 Z11069005). Для реалізації проекту: «Діти – це майбутнє: інвестиції для покращення якості та доступності медичних послуг у дитячих лікарнях у Білостоці та Мукачеві»/«Children are the future – investments to improve the quality and accessibility of medical services at children’s hospitals in Białystok and Mukachevo», що фінансується Європейським Союзом через Управлінський Орган Програми «Interreg NEXT Польша-Україна 2021-2027», представлений Міністерством фондів розвитку та регіональної політики Республіки Польща в рамках Грантового договору  №PLUA.02.01-IP.01-0026/23-00</t>
  </si>
  <si>
    <r>
      <rPr>
        <u/>
        <sz val="12"/>
        <rFont val="Times New Roman"/>
        <family val="1"/>
        <charset val="204"/>
      </rPr>
      <t>11.08.2026</t>
    </r>
    <r>
      <rPr>
        <sz val="12"/>
        <rFont val="Times New Roman"/>
        <family val="1"/>
        <charset val="204"/>
      </rPr>
      <t xml:space="preserve"> №</t>
    </r>
    <r>
      <rPr>
        <u/>
        <sz val="12"/>
        <rFont val="Times New Roman"/>
        <family val="1"/>
        <charset val="204"/>
      </rPr>
      <t>580</t>
    </r>
  </si>
  <si>
    <t>5119241</t>
  </si>
  <si>
    <t>Субвенція з місцевого бюджету на виплату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</si>
  <si>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0731320000</t>
  </si>
  <si>
    <t>9241</t>
  </si>
  <si>
    <t>Районний бюджет Хустського району</t>
  </si>
  <si>
    <t>0755900000</t>
  </si>
  <si>
    <t xml:space="preserve">Бюджет Ужгородської міської територіальної громади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</si>
</sst>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9" formatCode="_-* #,##0_р_._-;\-* #,##0_р_._-;_-* &quot;-&quot;_р_._-;_-@_-"/>
    <numFmt numFmtId="172" formatCode="#,##0.0"/>
    <numFmt numFmtId="173" formatCode="_(&quot;$&quot;* #,##0_);_(&quot;$&quot;* \(#,##0\);_(&quot;$&quot;* &quot;-&quot;_);_(@_)"/>
    <numFmt numFmtId="174" formatCode="_(&quot;$&quot;* #,##0.00_);_(&quot;$&quot;* \(#,##0.00\);_(&quot;$&quot;* &quot;-&quot;??_);_(@_)"/>
    <numFmt numFmtId="175" formatCode="#,##0\ &quot;z?&quot;;[Red]\-#,##0\ &quot;z?&quot;"/>
    <numFmt numFmtId="176" formatCode="#,##0.00\ &quot;z?&quot;;[Red]\-#,##0.00\ &quot;z?&quot;"/>
    <numFmt numFmtId="177" formatCode="_-* #,##0\ _р_._-;\-* #,##0\ _р_._-;_-* &quot;-&quot;\ _р_._-;_-@_-"/>
    <numFmt numFmtId="178" formatCode="_-* #,##0.00\ _р_._-;\-* #,##0.00\ _р_._-;_-* &quot;-&quot;??\ _р_._-;_-@_-"/>
    <numFmt numFmtId="179" formatCode="_-* #,##0\ &quot;р.&quot;_-;\-* #,##0\ &quot;р.&quot;_-;_-* &quot;-&quot;\ &quot;р.&quot;_-;_-@_-"/>
    <numFmt numFmtId="180" formatCode="_-* #,##0.00\ &quot;р.&quot;_-;\-* #,##0.00\ &quot;р.&quot;_-;_-* &quot;-&quot;??\ &quot;р.&quot;_-;_-@_-"/>
    <numFmt numFmtId="181" formatCode="_-* #,##0\ _z_?_-;\-* #,##0\ _z_?_-;_-* &quot;-&quot;\ _z_?_-;_-@_-"/>
    <numFmt numFmtId="182" formatCode="_-* #,##0.00\ _z_?_-;\-* #,##0.00\ _z_?_-;_-* &quot;-&quot;??\ _z_?_-;_-@_-"/>
    <numFmt numFmtId="183" formatCode="#,##0.\-"/>
    <numFmt numFmtId="184" formatCode="_-* #,##0.00\ _г_р_н_._-;\-* #,##0.00\ _г_р_н_._-;_-* &quot;-&quot;??\ _г_р_н_._-;_-@_-"/>
    <numFmt numFmtId="185" formatCode="#,##0\ &quot;грн.&quot;;\-#,##0\ &quot;грн.&quot;"/>
  </numFmts>
  <fonts count="130">
    <font>
      <sz val="10"/>
      <name val="Times New Roman"/>
      <charset val="204"/>
    </font>
    <font>
      <sz val="11"/>
      <color indexed="8"/>
      <name val="Calibri"/>
      <family val="2"/>
      <charset val="204"/>
    </font>
    <font>
      <sz val="11"/>
      <color indexed="8"/>
      <name val="Calibri"/>
      <family val="2"/>
      <charset val="204"/>
    </font>
    <font>
      <sz val="11"/>
      <color indexed="9"/>
      <name val="Calibri"/>
      <family val="2"/>
      <charset val="204"/>
    </font>
    <font>
      <sz val="10"/>
      <name val="Arial Cyr"/>
      <charset val="204"/>
    </font>
    <font>
      <sz val="11"/>
      <color indexed="62"/>
      <name val="Calibri"/>
      <family val="2"/>
      <charset val="204"/>
    </font>
    <font>
      <b/>
      <sz val="11"/>
      <color indexed="63"/>
      <name val="Calibri"/>
      <family val="2"/>
      <charset val="204"/>
    </font>
    <font>
      <b/>
      <sz val="11"/>
      <color indexed="52"/>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0"/>
      <name val="Courier New"/>
      <family val="3"/>
      <charset val="204"/>
    </font>
    <font>
      <sz val="11"/>
      <color indexed="10"/>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b/>
      <sz val="11"/>
      <color indexed="10"/>
      <name val="Calibri"/>
      <family val="2"/>
      <charset val="204"/>
    </font>
    <font>
      <sz val="11"/>
      <color indexed="20"/>
      <name val="Calibri"/>
      <family val="2"/>
      <charset val="204"/>
    </font>
    <font>
      <i/>
      <sz val="11"/>
      <color indexed="23"/>
      <name val="Calibri"/>
      <family val="2"/>
      <charset val="204"/>
    </font>
    <font>
      <sz val="10"/>
      <name val="Times New Roman"/>
      <family val="1"/>
      <charset val="204"/>
    </font>
    <font>
      <sz val="11"/>
      <color indexed="52"/>
      <name val="Calibri"/>
      <family val="2"/>
      <charset val="204"/>
    </font>
    <font>
      <sz val="11"/>
      <color indexed="19"/>
      <name val="Calibri"/>
      <family val="2"/>
      <charset val="204"/>
    </font>
    <font>
      <sz val="10"/>
      <name val="Helv"/>
      <charset val="204"/>
    </font>
    <font>
      <sz val="8"/>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0"/>
      <name val="Times New Roman"/>
      <family val="1"/>
      <charset val="204"/>
    </font>
    <font>
      <sz val="12"/>
      <name val="Times New Roman"/>
      <family val="1"/>
      <charset val="204"/>
    </font>
    <font>
      <sz val="14"/>
      <name val="Times New Roman"/>
      <family val="1"/>
      <charset val="204"/>
    </font>
    <font>
      <sz val="1"/>
      <color indexed="8"/>
      <name val="Courier"/>
      <family val="1"/>
      <charset val="204"/>
    </font>
    <font>
      <b/>
      <sz val="1"/>
      <color indexed="8"/>
      <name val="Courier"/>
      <family val="1"/>
      <charset val="204"/>
    </font>
    <font>
      <sz val="10"/>
      <name val="Arial"/>
      <family val="2"/>
      <charset val="204"/>
    </font>
    <font>
      <b/>
      <sz val="8"/>
      <name val="Times New Roman"/>
      <family val="1"/>
      <charset val="204"/>
    </font>
    <font>
      <b/>
      <i/>
      <sz val="8"/>
      <name val="Times New Roman"/>
      <family val="1"/>
      <charset val="204"/>
    </font>
    <font>
      <sz val="14"/>
      <color indexed="8"/>
      <name val="Times New Roman"/>
      <family val="2"/>
      <charset val="204"/>
    </font>
    <font>
      <sz val="14"/>
      <color indexed="9"/>
      <name val="Times New Roman"/>
      <family val="2"/>
      <charset val="204"/>
    </font>
    <font>
      <sz val="10"/>
      <name val="Arial CE"/>
    </font>
    <font>
      <sz val="9"/>
      <name val="PL Arial"/>
    </font>
    <font>
      <sz val="10"/>
      <name val="PL Arial"/>
    </font>
    <font>
      <u/>
      <sz val="10"/>
      <color indexed="36"/>
      <name val="Arial Cyr"/>
      <family val="2"/>
      <charset val="204"/>
    </font>
    <font>
      <b/>
      <sz val="18"/>
      <name val="Times New Roman"/>
      <family val="1"/>
      <charset val="204"/>
    </font>
    <font>
      <u/>
      <sz val="10"/>
      <color indexed="12"/>
      <name val="Arial Cyr"/>
      <family val="2"/>
      <charset val="204"/>
    </font>
    <font>
      <sz val="10"/>
      <name val="Helv"/>
    </font>
    <font>
      <b/>
      <sz val="14"/>
      <name val="PL Arial"/>
    </font>
    <font>
      <sz val="14"/>
      <color indexed="62"/>
      <name val="Times New Roman"/>
      <family val="2"/>
      <charset val="204"/>
    </font>
    <font>
      <sz val="14"/>
      <color indexed="17"/>
      <name val="Times New Roman"/>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sz val="10"/>
      <color indexed="8"/>
      <name val="Arial"/>
      <family val="2"/>
      <charset val="204"/>
    </font>
    <font>
      <sz val="10"/>
      <color indexed="8"/>
      <name val="Arial Cyr"/>
      <family val="2"/>
      <charset val="204"/>
    </font>
    <font>
      <sz val="10"/>
      <name val="Arial Cyr"/>
      <family val="2"/>
      <charset val="204"/>
    </font>
    <font>
      <sz val="10"/>
      <name val="Times New Roman CYR"/>
      <charset val="204"/>
    </font>
    <font>
      <sz val="14"/>
      <color indexed="52"/>
      <name val="Times New Roman"/>
      <family val="2"/>
      <charset val="204"/>
    </font>
    <font>
      <b/>
      <sz val="14"/>
      <color indexed="9"/>
      <name val="Times New Roman"/>
      <family val="2"/>
      <charset val="204"/>
    </font>
    <font>
      <b/>
      <sz val="14"/>
      <color indexed="52"/>
      <name val="Times New Roman"/>
      <family val="2"/>
      <charset val="204"/>
    </font>
    <font>
      <b/>
      <sz val="14"/>
      <color indexed="8"/>
      <name val="Times New Roman"/>
      <family val="2"/>
      <charset val="204"/>
    </font>
    <font>
      <sz val="14"/>
      <color indexed="20"/>
      <name val="Times New Roman"/>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sz val="8"/>
      <name val="Times New Roman"/>
      <family val="1"/>
      <charset val="204"/>
    </font>
    <font>
      <sz val="11"/>
      <name val="Times New Roman"/>
      <family val="1"/>
      <charset val="204"/>
    </font>
    <font>
      <b/>
      <u/>
      <sz val="11"/>
      <name val="Times New Roman"/>
      <family val="1"/>
      <charset val="204"/>
    </font>
    <font>
      <u/>
      <sz val="11"/>
      <name val="Times New Roman"/>
      <family val="1"/>
      <charset val="204"/>
    </font>
    <font>
      <b/>
      <sz val="18"/>
      <color indexed="62"/>
      <name val="Calibri"/>
      <family val="2"/>
      <charset val="204"/>
    </font>
    <font>
      <b/>
      <u/>
      <sz val="12"/>
      <name val="Times New Roman"/>
      <family val="1"/>
      <charset val="204"/>
    </font>
    <font>
      <sz val="10"/>
      <color indexed="8"/>
      <name val="Calibri"/>
      <family val="2"/>
      <charset val="204"/>
    </font>
    <font>
      <b/>
      <sz val="12"/>
      <name val="Times New Roman"/>
      <family val="1"/>
      <charset val="204"/>
    </font>
    <font>
      <sz val="10"/>
      <name val="Times New Roman"/>
      <family val="1"/>
      <charset val="204"/>
    </font>
    <font>
      <sz val="10"/>
      <name val="Times New Roman"/>
      <family val="1"/>
      <charset val="204"/>
    </font>
    <font>
      <sz val="11"/>
      <color indexed="8"/>
      <name val="Calibri"/>
      <family val="2"/>
    </font>
    <font>
      <b/>
      <sz val="15"/>
      <color indexed="56"/>
      <name val="Calibri"/>
      <family val="2"/>
      <charset val="204"/>
    </font>
    <font>
      <b/>
      <sz val="13"/>
      <color indexed="56"/>
      <name val="Calibri"/>
      <family val="2"/>
      <charset val="204"/>
    </font>
    <font>
      <b/>
      <sz val="11"/>
      <color indexed="56"/>
      <name val="Calibri"/>
      <family val="2"/>
      <charset val="204"/>
    </font>
    <font>
      <sz val="10"/>
      <name val="Times New Roman"/>
      <family val="1"/>
      <charset val="204"/>
    </font>
    <font>
      <sz val="11"/>
      <name val="Times New Roman CYR"/>
      <family val="2"/>
      <charset val="204"/>
    </font>
    <font>
      <b/>
      <u/>
      <sz val="11"/>
      <name val="Times New Roman Cyr"/>
      <family val="2"/>
      <charset val="204"/>
    </font>
    <font>
      <b/>
      <u/>
      <sz val="12"/>
      <name val="Times New Roman Cyr"/>
      <family val="2"/>
      <charset val="204"/>
    </font>
    <font>
      <sz val="8"/>
      <name val="Arial Cyr"/>
      <charset val="204"/>
    </font>
    <font>
      <sz val="9"/>
      <name val="Times New Roman"/>
      <family val="1"/>
      <charset val="204"/>
    </font>
    <font>
      <sz val="12"/>
      <color indexed="8"/>
      <name val="Times New Roman"/>
      <family val="1"/>
      <charset val="204"/>
    </font>
    <font>
      <b/>
      <sz val="18"/>
      <color indexed="62"/>
      <name val="Cambria"/>
      <family val="2"/>
      <charset val="204"/>
    </font>
    <font>
      <sz val="12"/>
      <name val="Arial Cyr"/>
      <charset val="204"/>
    </font>
    <font>
      <u/>
      <sz val="12"/>
      <name val="Times New Roman"/>
      <family val="1"/>
      <charset val="204"/>
    </font>
    <font>
      <b/>
      <sz val="12"/>
      <color indexed="8"/>
      <name val="Times New Roman"/>
      <family val="1"/>
      <charset val="204"/>
    </font>
    <font>
      <b/>
      <sz val="16"/>
      <name val="Times New Roman"/>
      <family val="1"/>
      <charset val="204"/>
    </font>
    <font>
      <sz val="12"/>
      <color indexed="8"/>
      <name val="Times New Roman"/>
      <family val="1"/>
      <charset val="204"/>
    </font>
    <font>
      <b/>
      <sz val="14"/>
      <color indexed="8"/>
      <name val="Times New Roman"/>
      <family val="1"/>
      <charset val="204"/>
    </font>
    <font>
      <sz val="14"/>
      <color indexed="8"/>
      <name val="Times New Roman"/>
      <family val="1"/>
      <charset val="204"/>
    </font>
    <font>
      <sz val="12"/>
      <color indexed="63"/>
      <name val="Times New Roman"/>
      <family val="1"/>
      <charset val="204"/>
    </font>
    <font>
      <b/>
      <sz val="9"/>
      <name val="Times New Roman"/>
      <family val="1"/>
      <charset val="204"/>
    </font>
    <font>
      <i/>
      <sz val="12"/>
      <name val="Times New Roman"/>
      <family val="1"/>
      <charset val="204"/>
    </font>
    <font>
      <sz val="12"/>
      <color indexed="10"/>
      <name val="Times New Roman"/>
      <family val="1"/>
      <charset val="204"/>
    </font>
    <font>
      <sz val="10"/>
      <color indexed="10"/>
      <name val="Times New Roman"/>
      <family val="1"/>
      <charset val="204"/>
    </font>
    <font>
      <sz val="8"/>
      <name val="Arial"/>
      <family val="2"/>
    </font>
    <font>
      <sz val="7"/>
      <name val="Arial"/>
      <family val="2"/>
    </font>
    <font>
      <sz val="7"/>
      <name val="Times New Roman"/>
      <family val="1"/>
      <charset val="204"/>
    </font>
    <font>
      <b/>
      <sz val="7"/>
      <name val="Times New Roman"/>
      <family val="1"/>
      <charset val="204"/>
    </font>
    <font>
      <sz val="9"/>
      <name val="Arial"/>
      <family val="2"/>
      <charset val="204"/>
    </font>
    <font>
      <sz val="9"/>
      <name val="Arial"/>
      <family val="2"/>
    </font>
    <font>
      <sz val="10"/>
      <color indexed="10"/>
      <name val="Arial"/>
      <family val="2"/>
      <charset val="204"/>
    </font>
    <font>
      <b/>
      <sz val="10"/>
      <name val="Arial"/>
      <family val="2"/>
      <charset val="204"/>
    </font>
    <font>
      <b/>
      <sz val="12"/>
      <color indexed="10"/>
      <name val="Times New Roman"/>
      <family val="1"/>
      <charset val="204"/>
    </font>
    <font>
      <sz val="12"/>
      <name val="Arial"/>
      <family val="2"/>
      <charset val="204"/>
    </font>
    <font>
      <sz val="8"/>
      <name val="Times New Roman"/>
      <family val="1"/>
      <charset val="204"/>
    </font>
    <font>
      <b/>
      <sz val="10"/>
      <name val="Arial Cyr"/>
      <charset val="204"/>
    </font>
    <font>
      <b/>
      <sz val="12"/>
      <color indexed="63"/>
      <name val="Times New Roman"/>
      <family val="1"/>
      <charset val="204"/>
    </font>
    <font>
      <b/>
      <sz val="10"/>
      <color indexed="10"/>
      <name val="Arial"/>
      <family val="2"/>
      <charset val="204"/>
    </font>
    <font>
      <b/>
      <sz val="11"/>
      <color indexed="63"/>
      <name val="Times New Roman"/>
      <family val="1"/>
      <charset val="204"/>
    </font>
    <font>
      <sz val="8"/>
      <color indexed="10"/>
      <name val="Arial"/>
      <family val="2"/>
    </font>
    <font>
      <sz val="10"/>
      <name val="Arial"/>
      <family val="2"/>
      <charset val="204"/>
    </font>
    <font>
      <sz val="12"/>
      <color indexed="8"/>
      <name val="Times New Roman"/>
      <family val="1"/>
      <charset val="204"/>
    </font>
    <font>
      <sz val="12"/>
      <color indexed="8"/>
      <name val="Times New Roman"/>
      <family val="1"/>
      <charset val="204"/>
    </font>
    <font>
      <u/>
      <sz val="10"/>
      <color theme="10"/>
      <name val="Times New Roman"/>
      <family val="1"/>
      <charset val="204"/>
    </font>
    <font>
      <sz val="10"/>
      <color theme="1"/>
      <name val="Calibri"/>
      <family val="2"/>
      <charset val="204"/>
      <scheme val="minor"/>
    </font>
    <font>
      <sz val="12"/>
      <color theme="1"/>
      <name val="Calibri"/>
      <family val="2"/>
      <charset val="204"/>
      <scheme val="minor"/>
    </font>
    <font>
      <sz val="11"/>
      <color theme="1"/>
      <name val="Calibri"/>
      <family val="2"/>
      <charset val="204"/>
      <scheme val="minor"/>
    </font>
    <font>
      <sz val="12"/>
      <color theme="1"/>
      <name val="Times New Roman"/>
      <family val="1"/>
      <charset val="204"/>
    </font>
    <font>
      <b/>
      <sz val="12"/>
      <color rgb="FF333333"/>
      <name val="Times New Roman"/>
      <family val="1"/>
      <charset val="204"/>
    </font>
    <font>
      <sz val="18"/>
      <color theme="3"/>
      <name val="Cambria"/>
      <family val="2"/>
      <charset val="204"/>
      <scheme val="major"/>
    </font>
    <font>
      <sz val="11"/>
      <color rgb="FF3F3F76"/>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s>
  <fills count="5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4"/>
      </patternFill>
    </fill>
    <fill>
      <patternFill patternType="solid">
        <fgColor indexed="31"/>
        <bgColor indexed="64"/>
      </patternFill>
    </fill>
    <fill>
      <patternFill patternType="solid">
        <fgColor indexed="45"/>
      </patternFill>
    </fill>
    <fill>
      <patternFill patternType="solid">
        <fgColor indexed="29"/>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2"/>
      </patternFill>
    </fill>
    <fill>
      <patternFill patternType="solid">
        <fgColor indexed="43"/>
      </patternFill>
    </fill>
    <fill>
      <patternFill patternType="solid">
        <fgColor indexed="44"/>
        <bgColor indexed="64"/>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22"/>
        <bgColor indexed="64"/>
      </patternFill>
    </fill>
    <fill>
      <patternFill patternType="solid">
        <fgColor indexed="26"/>
        <bgColor indexed="64"/>
      </patternFill>
    </fill>
    <fill>
      <patternFill patternType="solid">
        <fgColor indexed="49"/>
      </patternFill>
    </fill>
    <fill>
      <patternFill patternType="solid">
        <fgColor indexed="30"/>
      </patternFill>
    </fill>
    <fill>
      <patternFill patternType="solid">
        <fgColor indexed="30"/>
        <bgColor indexed="64"/>
      </patternFill>
    </fill>
    <fill>
      <patternFill patternType="solid">
        <fgColor indexed="53"/>
      </patternFill>
    </fill>
    <fill>
      <patternFill patternType="solid">
        <fgColor indexed="36"/>
      </patternFill>
    </fill>
    <fill>
      <patternFill patternType="solid">
        <fgColor indexed="36"/>
        <bgColor indexed="64"/>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57"/>
      </patternFill>
    </fill>
    <fill>
      <patternFill patternType="solid">
        <fgColor indexed="10"/>
      </patternFill>
    </fill>
    <fill>
      <patternFill patternType="solid">
        <fgColor indexed="54"/>
      </patternFill>
    </fill>
    <fill>
      <patternFill patternType="solid">
        <fgColor indexed="55"/>
      </patternFill>
    </fill>
    <fill>
      <patternFill patternType="lightGray"/>
    </fill>
    <fill>
      <patternFill patternType="gray0625"/>
    </fill>
    <fill>
      <patternFill patternType="solid">
        <fgColor indexed="62"/>
      </patternFill>
    </fill>
    <fill>
      <patternFill patternType="solid">
        <fgColor indexed="56"/>
      </patternFill>
    </fill>
    <fill>
      <patternFill patternType="solid">
        <fgColor indexed="43"/>
        <bgColor indexed="64"/>
      </patternFill>
    </fill>
    <fill>
      <patternFill patternType="solid">
        <fgColor indexed="55"/>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rgb="FFFFCC99"/>
      </patternFill>
    </fill>
    <fill>
      <patternFill patternType="solid">
        <fgColor rgb="FFA5A5A5"/>
      </patternFill>
    </fill>
  </fills>
  <borders count="31">
    <border>
      <left/>
      <right/>
      <top/>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medium">
        <color indexed="27"/>
      </bottom>
      <diagonal/>
    </border>
    <border>
      <left/>
      <right/>
      <top/>
      <bottom style="medium">
        <color indexed="30"/>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3065">
    <xf numFmtId="0" fontId="0" fillId="0" borderId="0"/>
    <xf numFmtId="0" fontId="24" fillId="0" borderId="0"/>
    <xf numFmtId="0" fontId="32" fillId="0" borderId="0">
      <protection locked="0"/>
    </xf>
    <xf numFmtId="0" fontId="32" fillId="0" borderId="0">
      <protection locked="0"/>
    </xf>
    <xf numFmtId="0" fontId="32" fillId="0" borderId="0">
      <protection locked="0"/>
    </xf>
    <xf numFmtId="0" fontId="33" fillId="0" borderId="0">
      <protection locked="0"/>
    </xf>
    <xf numFmtId="0" fontId="33" fillId="0" borderId="0">
      <protection locked="0"/>
    </xf>
    <xf numFmtId="0" fontId="32" fillId="0" borderId="1">
      <protection locked="0"/>
    </xf>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1"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1" fillId="10"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 fillId="4"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 fillId="16" borderId="0" applyNumberFormat="0" applyBorder="0" applyAlignment="0" applyProtection="0"/>
    <xf numFmtId="0" fontId="1" fillId="5"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17" borderId="0" applyNumberFormat="0" applyBorder="0" applyAlignment="0" applyProtection="0"/>
    <xf numFmtId="0" fontId="1" fillId="4" borderId="0" applyNumberFormat="0" applyBorder="0" applyAlignment="0" applyProtection="0"/>
    <xf numFmtId="0" fontId="2" fillId="7"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1" fillId="7"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1" fillId="7" borderId="0" applyNumberFormat="0" applyBorder="0" applyAlignment="0" applyProtection="0"/>
    <xf numFmtId="0" fontId="2" fillId="10"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1" fillId="10"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1" fillId="10" borderId="0" applyNumberFormat="0" applyBorder="0" applyAlignment="0" applyProtection="0"/>
    <xf numFmtId="0" fontId="2" fillId="4"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 fillId="4"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1" fillId="4" borderId="0" applyNumberFormat="0" applyBorder="0" applyAlignment="0" applyProtection="0"/>
    <xf numFmtId="0" fontId="2" fillId="3"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1" fillId="3"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1" fillId="3" borderId="0" applyNumberFormat="0" applyBorder="0" applyAlignment="0" applyProtection="0"/>
    <xf numFmtId="0" fontId="2"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1"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1" fillId="5" borderId="0" applyNumberFormat="0" applyBorder="0" applyAlignment="0" applyProtection="0"/>
    <xf numFmtId="0" fontId="2" fillId="4"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1" fillId="4"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1" fillId="4" borderId="0" applyNumberFormat="0" applyBorder="0" applyAlignment="0" applyProtection="0"/>
    <xf numFmtId="0" fontId="2"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7" borderId="0" applyNumberFormat="0" applyBorder="0" applyAlignment="0" applyProtection="0"/>
    <xf numFmtId="0" fontId="2"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2" fillId="20" borderId="0" applyNumberFormat="0" applyBorder="0" applyAlignment="0" applyProtection="0"/>
    <xf numFmtId="0" fontId="2" fillId="7" borderId="0" applyNumberFormat="0" applyBorder="0" applyAlignment="0" applyProtection="0"/>
    <xf numFmtId="0" fontId="2" fillId="20" borderId="0" applyNumberFormat="0" applyBorder="0" applyAlignment="0" applyProtection="0"/>
    <xf numFmtId="0" fontId="1" fillId="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21" borderId="0" applyNumberFormat="0" applyBorder="0" applyAlignment="0" applyProtection="0"/>
    <xf numFmtId="0" fontId="1" fillId="10"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 fillId="1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 fillId="9" borderId="0" applyNumberFormat="0" applyBorder="0" applyAlignment="0" applyProtection="0"/>
    <xf numFmtId="0" fontId="2" fillId="7" borderId="0" applyNumberFormat="0" applyBorder="0" applyAlignment="0" applyProtection="0"/>
    <xf numFmtId="0" fontId="2"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5" borderId="0" applyNumberFormat="0" applyBorder="0" applyAlignment="0" applyProtection="0"/>
    <xf numFmtId="0" fontId="2" fillId="20" borderId="0" applyNumberFormat="0" applyBorder="0" applyAlignment="0" applyProtection="0"/>
    <xf numFmtId="0" fontId="2" fillId="7" borderId="0" applyNumberFormat="0" applyBorder="0" applyAlignment="0" applyProtection="0"/>
    <xf numFmtId="0" fontId="2" fillId="20" borderId="0" applyNumberFormat="0" applyBorder="0" applyAlignment="0" applyProtection="0"/>
    <xf numFmtId="0" fontId="1" fillId="5" borderId="0" applyNumberFormat="0" applyBorder="0" applyAlignment="0" applyProtection="0"/>
    <xf numFmtId="0" fontId="2" fillId="24" borderId="0" applyNumberFormat="0" applyBorder="0" applyAlignment="0" applyProtection="0"/>
    <xf numFmtId="0" fontId="2"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1" fillId="24" borderId="0" applyNumberFormat="0" applyBorder="0" applyAlignment="0" applyProtection="0"/>
    <xf numFmtId="0" fontId="1" fillId="4"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1" fillId="5"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1" fillId="5" borderId="0" applyNumberFormat="0" applyBorder="0" applyAlignment="0" applyProtection="0"/>
    <xf numFmtId="0" fontId="2"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1"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1" fillId="10" borderId="0" applyNumberFormat="0" applyBorder="0" applyAlignment="0" applyProtection="0"/>
    <xf numFmtId="0" fontId="2" fillId="19"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1" fillId="19"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1" fillId="19" borderId="0" applyNumberFormat="0" applyBorder="0" applyAlignment="0" applyProtection="0"/>
    <xf numFmtId="0" fontId="2" fillId="9"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1" fillId="9"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37" fillId="14" borderId="0" applyNumberFormat="0" applyBorder="0" applyAlignment="0" applyProtection="0"/>
    <xf numFmtId="0" fontId="1" fillId="9" borderId="0" applyNumberFormat="0" applyBorder="0" applyAlignment="0" applyProtection="0"/>
    <xf numFmtId="0" fontId="2" fillId="5"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1" fillId="5"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1" fillId="5" borderId="0" applyNumberFormat="0" applyBorder="0" applyAlignment="0" applyProtection="0"/>
    <xf numFmtId="0" fontId="2" fillId="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4"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2"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2"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2" fillId="27"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3" fillId="28"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28" borderId="0" applyNumberFormat="0" applyBorder="0" applyAlignment="0" applyProtection="0"/>
    <xf numFmtId="0" fontId="3" fillId="3" borderId="0" applyNumberFormat="0" applyBorder="0" applyAlignment="0" applyProtection="0"/>
    <xf numFmtId="0" fontId="3" fillId="29" borderId="0" applyNumberFormat="0" applyBorder="0" applyAlignment="0" applyProtection="0"/>
    <xf numFmtId="0" fontId="3" fillId="5"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1" borderId="0" applyNumberFormat="0" applyBorder="0" applyAlignment="0" applyProtection="0"/>
    <xf numFmtId="0" fontId="3" fillId="10" borderId="0" applyNumberFormat="0" applyBorder="0" applyAlignment="0" applyProtection="0"/>
    <xf numFmtId="0" fontId="3" fillId="21" borderId="0" applyNumberFormat="0" applyBorder="0" applyAlignment="0" applyProtection="0"/>
    <xf numFmtId="0" fontId="3" fillId="1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32" borderId="0" applyNumberFormat="0" applyBorder="0" applyAlignment="0" applyProtection="0"/>
    <xf numFmtId="0" fontId="3" fillId="9" borderId="0" applyNumberFormat="0" applyBorder="0" applyAlignment="0" applyProtection="0"/>
    <xf numFmtId="0" fontId="3" fillId="33"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5" borderId="0" applyNumberFormat="0" applyBorder="0" applyAlignment="0" applyProtection="0"/>
    <xf numFmtId="0" fontId="3" fillId="34" borderId="0" applyNumberFormat="0" applyBorder="0" applyAlignment="0" applyProtection="0"/>
    <xf numFmtId="0" fontId="3" fillId="28" borderId="0" applyNumberFormat="0" applyBorder="0" applyAlignment="0" applyProtection="0"/>
    <xf numFmtId="0" fontId="3" fillId="34" borderId="0" applyNumberFormat="0" applyBorder="0" applyAlignment="0" applyProtection="0"/>
    <xf numFmtId="0" fontId="3" fillId="28" borderId="0" applyNumberFormat="0" applyBorder="0" applyAlignment="0" applyProtection="0"/>
    <xf numFmtId="0" fontId="3" fillId="35" borderId="0" applyNumberFormat="0" applyBorder="0" applyAlignment="0" applyProtection="0"/>
    <xf numFmtId="0" fontId="3" fillId="10"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5"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 fillId="31"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 fillId="24"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 fillId="9"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 fillId="5"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 fillId="10"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38" fillId="35" borderId="0" applyNumberFormat="0" applyBorder="0" applyAlignment="0" applyProtection="0"/>
    <xf numFmtId="0" fontId="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6" borderId="0" applyNumberFormat="0" applyBorder="0" applyAlignment="0" applyProtection="0">
      <alignment vertical="center"/>
    </xf>
    <xf numFmtId="0" fontId="3" fillId="11" borderId="0" applyNumberFormat="0" applyBorder="0" applyAlignment="0" applyProtection="0">
      <alignment vertical="center"/>
    </xf>
    <xf numFmtId="0" fontId="3" fillId="16" borderId="0" applyNumberFormat="0" applyBorder="0" applyAlignment="0" applyProtection="0">
      <alignment vertical="center"/>
    </xf>
    <xf numFmtId="0" fontId="3" fillId="11" borderId="0" applyNumberFormat="0" applyBorder="0" applyAlignment="0" applyProtection="0">
      <alignment vertical="center"/>
    </xf>
    <xf numFmtId="175" fontId="39" fillId="0" borderId="0" applyFont="0" applyFill="0" applyBorder="0" applyAlignment="0" applyProtection="0"/>
    <xf numFmtId="176" fontId="39" fillId="0" borderId="0" applyFont="0" applyFill="0" applyBorder="0" applyAlignment="0" applyProtection="0"/>
    <xf numFmtId="0" fontId="3" fillId="28" borderId="0" applyNumberFormat="0" applyBorder="0" applyAlignment="0" applyProtection="0"/>
    <xf numFmtId="0" fontId="3" fillId="38" borderId="0" applyNumberFormat="0" applyBorder="0" applyAlignment="0" applyProtection="0"/>
    <xf numFmtId="0" fontId="3" fillId="37" borderId="0" applyNumberFormat="0" applyBorder="0" applyAlignment="0" applyProtection="0"/>
    <xf numFmtId="0" fontId="3" fillId="39"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19" fillId="9" borderId="0" applyNumberFormat="0" applyBorder="0" applyAlignment="0" applyProtection="0"/>
    <xf numFmtId="9" fontId="40" fillId="0" borderId="0"/>
    <xf numFmtId="0" fontId="7" fillId="2" borderId="2" applyNumberFormat="0" applyAlignment="0" applyProtection="0"/>
    <xf numFmtId="4" fontId="41" fillId="0" borderId="0" applyFill="0" applyBorder="0" applyProtection="0">
      <alignment horizontal="right"/>
    </xf>
    <xf numFmtId="3" fontId="41" fillId="0" borderId="0" applyFill="0" applyBorder="0" applyProtection="0"/>
    <xf numFmtId="4" fontId="41" fillId="0" borderId="0"/>
    <xf numFmtId="3" fontId="41" fillId="0" borderId="0"/>
    <xf numFmtId="0" fontId="15" fillId="40" borderId="3" applyNumberFormat="0" applyAlignment="0" applyProtection="0"/>
    <xf numFmtId="177" fontId="34" fillId="0" borderId="0" applyFont="0" applyFill="0" applyBorder="0" applyAlignment="0" applyProtection="0"/>
    <xf numFmtId="178" fontId="34" fillId="0" borderId="0" applyFont="0" applyFill="0" applyBorder="0" applyAlignment="0" applyProtection="0"/>
    <xf numFmtId="179" fontId="34" fillId="0" borderId="0" applyFont="0" applyFill="0" applyBorder="0" applyAlignment="0" applyProtection="0"/>
    <xf numFmtId="180" fontId="34" fillId="0" borderId="0" applyFont="0" applyFill="0" applyBorder="0" applyAlignment="0" applyProtection="0"/>
    <xf numFmtId="16" fontId="40" fillId="0" borderId="0"/>
    <xf numFmtId="181" fontId="39" fillId="0" borderId="0" applyFont="0" applyFill="0" applyBorder="0" applyAlignment="0" applyProtection="0"/>
    <xf numFmtId="182" fontId="39" fillId="0" borderId="0" applyFon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alignment vertical="top"/>
      <protection locked="0"/>
    </xf>
    <xf numFmtId="0" fontId="8" fillId="12" borderId="0" applyNumberFormat="0" applyBorder="0" applyAlignment="0" applyProtection="0"/>
    <xf numFmtId="0" fontId="9" fillId="0" borderId="4" applyNumberFormat="0" applyFill="0" applyAlignment="0" applyProtection="0"/>
    <xf numFmtId="0" fontId="10" fillId="0" borderId="5" applyNumberFormat="0" applyFill="0" applyAlignment="0" applyProtection="0"/>
    <xf numFmtId="0" fontId="11" fillId="0" borderId="6" applyNumberFormat="0" applyFill="0" applyAlignment="0" applyProtection="0"/>
    <xf numFmtId="0" fontId="11" fillId="0" borderId="0" applyNumberFormat="0" applyFill="0" applyBorder="0" applyAlignment="0" applyProtection="0"/>
    <xf numFmtId="183" fontId="43" fillId="41" borderId="0"/>
    <xf numFmtId="0" fontId="28" fillId="42" borderId="0"/>
    <xf numFmtId="183" fontId="31" fillId="0" borderId="0"/>
    <xf numFmtId="0" fontId="44" fillId="0" borderId="0" applyNumberFormat="0" applyFill="0" applyBorder="0" applyAlignment="0" applyProtection="0">
      <alignment vertical="top"/>
      <protection locked="0"/>
    </xf>
    <xf numFmtId="0" fontId="39" fillId="0" borderId="0"/>
    <xf numFmtId="0" fontId="5" fillId="3" borderId="2" applyNumberFormat="0" applyAlignment="0" applyProtection="0"/>
    <xf numFmtId="0" fontId="22" fillId="0" borderId="7" applyNumberFormat="0" applyFill="0" applyAlignment="0" applyProtection="0"/>
    <xf numFmtId="10" fontId="41" fillId="18" borderId="0" applyFill="0" applyBorder="0" applyProtection="0">
      <alignment horizontal="center"/>
    </xf>
    <xf numFmtId="10" fontId="41" fillId="0" borderId="0"/>
    <xf numFmtId="0" fontId="41" fillId="0" borderId="0"/>
    <xf numFmtId="0" fontId="17" fillId="19" borderId="0" applyNumberFormat="0" applyBorder="0" applyAlignment="0" applyProtection="0"/>
    <xf numFmtId="0" fontId="76" fillId="0" borderId="0"/>
    <xf numFmtId="0" fontId="34" fillId="0" borderId="0"/>
    <xf numFmtId="0" fontId="45" fillId="0" borderId="0"/>
    <xf numFmtId="0" fontId="4" fillId="0" borderId="0"/>
    <xf numFmtId="0" fontId="1" fillId="0" borderId="0"/>
    <xf numFmtId="0" fontId="39" fillId="0" borderId="0"/>
    <xf numFmtId="0" fontId="4" fillId="4" borderId="8" applyNumberFormat="0" applyFont="0" applyAlignment="0" applyProtection="0"/>
    <xf numFmtId="38" fontId="39" fillId="0" borderId="0" applyFont="0" applyFill="0" applyBorder="0" applyAlignment="0" applyProtection="0"/>
    <xf numFmtId="40" fontId="39" fillId="0" borderId="0" applyFont="0" applyFill="0" applyBorder="0" applyAlignment="0" applyProtection="0"/>
    <xf numFmtId="0" fontId="6" fillId="2" borderId="9" applyNumberFormat="0" applyAlignment="0" applyProtection="0"/>
    <xf numFmtId="0" fontId="87" fillId="0" borderId="0" applyNumberFormat="0" applyFill="0" applyBorder="0" applyAlignment="0" applyProtection="0"/>
    <xf numFmtId="0" fontId="14" fillId="0" borderId="10" applyNumberFormat="0" applyFill="0" applyAlignment="0" applyProtection="0"/>
    <xf numFmtId="10" fontId="40" fillId="0" borderId="0">
      <alignment horizontal="center"/>
    </xf>
    <xf numFmtId="0" fontId="46" fillId="18" borderId="0"/>
    <xf numFmtId="173" fontId="39" fillId="0" borderId="0" applyFont="0" applyFill="0" applyBorder="0" applyAlignment="0" applyProtection="0"/>
    <xf numFmtId="174" fontId="39" fillId="0" borderId="0" applyFont="0" applyFill="0" applyBorder="0" applyAlignment="0" applyProtection="0"/>
    <xf numFmtId="0" fontId="13" fillId="0" borderId="0" applyNumberFormat="0" applyFill="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7"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44"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 fillId="31"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 fillId="24"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 fillId="39"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8" fillId="32" borderId="0" applyNumberFormat="0" applyBorder="0" applyAlignment="0" applyProtection="0"/>
    <xf numFmtId="0" fontId="3"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3" fillId="38"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38" fillId="31" borderId="0" applyNumberFormat="0" applyBorder="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47" fillId="3" borderId="2" applyNumberFormat="0" applyAlignment="0" applyProtection="0"/>
    <xf numFmtId="0" fontId="5" fillId="13" borderId="2" applyNumberFormat="0" applyAlignment="0" applyProtection="0">
      <alignment vertical="center"/>
    </xf>
    <xf numFmtId="0" fontId="5" fillId="3" borderId="2" applyNumberFormat="0" applyAlignment="0" applyProtection="0"/>
    <xf numFmtId="9" fontId="76" fillId="0" borderId="0" applyFont="0" applyFill="0" applyBorder="0" applyAlignment="0" applyProtection="0"/>
    <xf numFmtId="0" fontId="6" fillId="2" borderId="9" applyNumberFormat="0" applyAlignment="0" applyProtection="0"/>
    <xf numFmtId="0" fontId="6" fillId="18" borderId="9" applyNumberFormat="0" applyAlignment="0" applyProtection="0"/>
    <xf numFmtId="0" fontId="18" fillId="2" borderId="2" applyNumberFormat="0" applyAlignment="0" applyProtection="0"/>
    <xf numFmtId="0" fontId="7" fillId="18" borderId="2" applyNumberFormat="0" applyAlignment="0" applyProtection="0"/>
    <xf numFmtId="0" fontId="8" fillId="13" borderId="0" applyNumberFormat="0" applyBorder="0" applyAlignment="0" applyProtection="0"/>
    <xf numFmtId="0" fontId="8" fillId="13" borderId="0" applyNumberFormat="0" applyBorder="0" applyAlignment="0" applyProtection="0"/>
    <xf numFmtId="0" fontId="119" fillId="0" borderId="0" applyNumberFormat="0" applyFill="0" applyBorder="0" applyAlignment="0" applyProtection="0"/>
    <xf numFmtId="0" fontId="8" fillId="5"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70" fillId="0" borderId="0" applyNumberFormat="0" applyFill="0" applyBorder="0" applyAlignment="0" applyProtection="0">
      <alignment vertical="center"/>
    </xf>
    <xf numFmtId="0" fontId="9" fillId="0" borderId="11"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77"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49" fillId="0" borderId="12" applyNumberFormat="0" applyFill="0" applyAlignment="0" applyProtection="0"/>
    <xf numFmtId="0" fontId="10" fillId="0" borderId="13"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78"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0" fillId="0" borderId="13" applyNumberFormat="0" applyFill="0" applyAlignment="0" applyProtection="0"/>
    <xf numFmtId="0" fontId="10" fillId="0" borderId="13"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50" fillId="0" borderId="5" applyNumberFormat="0" applyFill="0" applyAlignment="0" applyProtection="0"/>
    <xf numFmtId="0" fontId="11" fillId="0" borderId="14"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79"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11" fillId="0" borderId="14" applyNumberFormat="0" applyFill="0" applyAlignment="0" applyProtection="0"/>
    <xf numFmtId="0" fontId="11" fillId="0" borderId="14"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1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7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1" fillId="0" borderId="0"/>
    <xf numFmtId="0" fontId="2" fillId="0" borderId="0"/>
    <xf numFmtId="0" fontId="120" fillId="0" borderId="0"/>
    <xf numFmtId="0" fontId="120" fillId="0" borderId="0"/>
    <xf numFmtId="0" fontId="120" fillId="0" borderId="0"/>
    <xf numFmtId="0" fontId="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4" fillId="0" borderId="0"/>
    <xf numFmtId="0" fontId="4" fillId="0" borderId="0"/>
    <xf numFmtId="0" fontId="4" fillId="0" borderId="0"/>
    <xf numFmtId="0" fontId="4" fillId="0" borderId="0"/>
    <xf numFmtId="0" fontId="2" fillId="0" borderId="0"/>
    <xf numFmtId="0" fontId="1" fillId="0" borderId="0"/>
    <xf numFmtId="0" fontId="1" fillId="0" borderId="0"/>
    <xf numFmtId="0" fontId="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4" fillId="0" borderId="0"/>
    <xf numFmtId="0" fontId="4" fillId="0" borderId="0"/>
    <xf numFmtId="0" fontId="52" fillId="0" borderId="0">
      <alignment vertical="top"/>
    </xf>
    <xf numFmtId="0" fontId="120" fillId="0" borderId="0"/>
    <xf numFmtId="0" fontId="120" fillId="0" borderId="0"/>
    <xf numFmtId="0" fontId="120" fillId="0" borderId="0"/>
    <xf numFmtId="0" fontId="120" fillId="0" borderId="0"/>
    <xf numFmtId="0" fontId="120" fillId="0" borderId="0"/>
    <xf numFmtId="0" fontId="12" fillId="0" borderId="0"/>
    <xf numFmtId="0" fontId="4" fillId="0" borderId="0"/>
    <xf numFmtId="0" fontId="4" fillId="0" borderId="0"/>
    <xf numFmtId="0" fontId="2" fillId="0" borderId="0"/>
    <xf numFmtId="0" fontId="1" fillId="0" borderId="0"/>
    <xf numFmtId="0" fontId="1" fillId="0" borderId="0"/>
    <xf numFmtId="0" fontId="2" fillId="0" borderId="0"/>
    <xf numFmtId="0" fontId="12" fillId="0" borderId="0"/>
    <xf numFmtId="0" fontId="12" fillId="0" borderId="0"/>
    <xf numFmtId="0" fontId="1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 fillId="0" borderId="0"/>
    <xf numFmtId="0" fontId="1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34" fillId="0" borderId="0"/>
    <xf numFmtId="0" fontId="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34" fillId="0" borderId="0"/>
    <xf numFmtId="0" fontId="4" fillId="0" borderId="0"/>
    <xf numFmtId="0" fontId="4" fillId="0" borderId="0"/>
    <xf numFmtId="0" fontId="4" fillId="0" borderId="0"/>
    <xf numFmtId="0" fontId="34" fillId="0" borderId="0"/>
    <xf numFmtId="0" fontId="34" fillId="0" borderId="0"/>
    <xf numFmtId="0" fontId="4" fillId="0" borderId="0"/>
    <xf numFmtId="0" fontId="4" fillId="0" borderId="0"/>
    <xf numFmtId="0" fontId="34" fillId="0" borderId="0"/>
    <xf numFmtId="0" fontId="34" fillId="0" borderId="0"/>
    <xf numFmtId="0" fontId="4" fillId="0" borderId="0"/>
    <xf numFmtId="0" fontId="4" fillId="0" borderId="0"/>
    <xf numFmtId="0" fontId="4" fillId="0" borderId="0"/>
    <xf numFmtId="0" fontId="34" fillId="0" borderId="0"/>
    <xf numFmtId="0" fontId="4" fillId="0" borderId="0"/>
    <xf numFmtId="0" fontId="34" fillId="0" borderId="0"/>
    <xf numFmtId="0" fontId="34" fillId="0" borderId="0"/>
    <xf numFmtId="0" fontId="4" fillId="0" borderId="0"/>
    <xf numFmtId="0" fontId="4" fillId="0" borderId="0"/>
    <xf numFmtId="0" fontId="4" fillId="0" borderId="0"/>
    <xf numFmtId="0" fontId="34" fillId="0" borderId="0"/>
    <xf numFmtId="0" fontId="3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34" fillId="0" borderId="0"/>
    <xf numFmtId="0" fontId="34" fillId="0" borderId="0"/>
    <xf numFmtId="0" fontId="34" fillId="0" borderId="0"/>
    <xf numFmtId="0" fontId="4" fillId="0" borderId="0"/>
    <xf numFmtId="0" fontId="34" fillId="0" borderId="0"/>
    <xf numFmtId="0" fontId="34" fillId="0" borderId="0"/>
    <xf numFmtId="0" fontId="4" fillId="0" borderId="0"/>
    <xf numFmtId="0" fontId="4" fillId="0" borderId="0"/>
    <xf numFmtId="0" fontId="4" fillId="0" borderId="0"/>
    <xf numFmtId="0" fontId="34" fillId="0" borderId="0"/>
    <xf numFmtId="0" fontId="3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34" fillId="0" borderId="0"/>
    <xf numFmtId="0" fontId="4" fillId="0" borderId="0"/>
    <xf numFmtId="0" fontId="34" fillId="0" borderId="0"/>
    <xf numFmtId="0" fontId="34" fillId="0" borderId="0"/>
    <xf numFmtId="0" fontId="34" fillId="0" borderId="0"/>
    <xf numFmtId="0" fontId="4" fillId="0" borderId="0"/>
    <xf numFmtId="0" fontId="34" fillId="0" borderId="0"/>
    <xf numFmtId="0" fontId="34" fillId="0" borderId="0"/>
    <xf numFmtId="0" fontId="4" fillId="0" borderId="0"/>
    <xf numFmtId="0" fontId="4" fillId="0" borderId="0"/>
    <xf numFmtId="0" fontId="4" fillId="0" borderId="0"/>
    <xf numFmtId="0" fontId="34"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34" fillId="0" borderId="0"/>
    <xf numFmtId="0" fontId="4" fillId="0" borderId="0"/>
    <xf numFmtId="0" fontId="4" fillId="0" borderId="0"/>
    <xf numFmtId="0" fontId="34" fillId="0" borderId="0"/>
    <xf numFmtId="0" fontId="4" fillId="0" borderId="0"/>
    <xf numFmtId="0" fontId="34" fillId="0" borderId="0"/>
    <xf numFmtId="0" fontId="4" fillId="0" borderId="0"/>
    <xf numFmtId="0" fontId="4" fillId="0" borderId="0"/>
    <xf numFmtId="0" fontId="4" fillId="0" borderId="0"/>
    <xf numFmtId="0" fontId="4" fillId="0" borderId="0"/>
    <xf numFmtId="0" fontId="4" fillId="0" borderId="0"/>
    <xf numFmtId="0" fontId="34" fillId="0" borderId="0"/>
    <xf numFmtId="0" fontId="4" fillId="0" borderId="0"/>
    <xf numFmtId="0" fontId="4" fillId="0" borderId="0"/>
    <xf numFmtId="0" fontId="4" fillId="0" borderId="0"/>
    <xf numFmtId="0" fontId="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4" fillId="0" borderId="0"/>
    <xf numFmtId="0" fontId="116" fillId="0" borderId="0"/>
    <xf numFmtId="0" fontId="3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12" fillId="0" borderId="0"/>
    <xf numFmtId="0" fontId="76" fillId="0" borderId="0"/>
    <xf numFmtId="0" fontId="120" fillId="0" borderId="0"/>
    <xf numFmtId="0" fontId="21" fillId="0" borderId="0"/>
    <xf numFmtId="0" fontId="72" fillId="0" borderId="0"/>
    <xf numFmtId="0" fontId="120" fillId="0" borderId="0"/>
    <xf numFmtId="0" fontId="21"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2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4" fillId="0" borderId="0"/>
    <xf numFmtId="0" fontId="4" fillId="0" borderId="0"/>
    <xf numFmtId="0" fontId="54" fillId="0" borderId="0"/>
    <xf numFmtId="0" fontId="120" fillId="0" borderId="0"/>
    <xf numFmtId="0" fontId="122"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72" fillId="0" borderId="0"/>
    <xf numFmtId="0" fontId="12" fillId="0" borderId="0"/>
    <xf numFmtId="0" fontId="4" fillId="0" borderId="0"/>
    <xf numFmtId="0" fontId="4"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53" fillId="0" borderId="0"/>
    <xf numFmtId="0" fontId="53" fillId="0" borderId="0"/>
    <xf numFmtId="0" fontId="53" fillId="0" borderId="0"/>
    <xf numFmtId="0" fontId="4" fillId="0" borderId="0"/>
    <xf numFmtId="0" fontId="4" fillId="0" borderId="0"/>
    <xf numFmtId="0" fontId="4" fillId="0" borderId="0"/>
    <xf numFmtId="0" fontId="26" fillId="0" borderId="0"/>
    <xf numFmtId="0" fontId="21" fillId="0" borderId="0"/>
    <xf numFmtId="0" fontId="2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6"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 fillId="0" borderId="0"/>
    <xf numFmtId="0" fontId="1" fillId="0" borderId="0"/>
    <xf numFmtId="0" fontId="2" fillId="0" borderId="0"/>
    <xf numFmtId="0" fontId="120" fillId="0" borderId="0"/>
    <xf numFmtId="0" fontId="120" fillId="0" borderId="0"/>
    <xf numFmtId="0" fontId="120" fillId="0" borderId="0"/>
    <xf numFmtId="0" fontId="120" fillId="0" borderId="0"/>
    <xf numFmtId="0" fontId="120" fillId="0" borderId="0"/>
    <xf numFmtId="0" fontId="21" fillId="0" borderId="0"/>
    <xf numFmtId="0" fontId="21" fillId="0" borderId="0"/>
    <xf numFmtId="0" fontId="72" fillId="0" borderId="0"/>
    <xf numFmtId="0" fontId="21" fillId="0" borderId="0"/>
    <xf numFmtId="0" fontId="21" fillId="0" borderId="0"/>
    <xf numFmtId="0" fontId="52" fillId="0" borderId="0">
      <alignment vertical="top"/>
    </xf>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56" fillId="0" borderId="7" applyNumberFormat="0" applyFill="0" applyAlignment="0" applyProtection="0"/>
    <xf numFmtId="0" fontId="14" fillId="0" borderId="16" applyNumberFormat="0" applyFill="0" applyAlignment="0" applyProtection="0"/>
    <xf numFmtId="0" fontId="14" fillId="0" borderId="17" applyNumberFormat="0" applyFill="0" applyAlignment="0" applyProtection="0"/>
    <xf numFmtId="0" fontId="14" fillId="0" borderId="18" applyNumberFormat="0" applyFill="0" applyAlignment="0" applyProtection="0">
      <alignment vertical="center"/>
    </xf>
    <xf numFmtId="0" fontId="3" fillId="43" borderId="0" applyNumberFormat="0" applyBorder="0" applyAlignment="0" applyProtection="0"/>
    <xf numFmtId="0" fontId="3" fillId="43"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57" fillId="40" borderId="3" applyNumberFormat="0" applyAlignment="0" applyProtection="0"/>
    <xf numFmtId="0" fontId="15" fillId="40"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19" borderId="0" applyNumberFormat="0" applyBorder="0" applyAlignment="0" applyProtection="0"/>
    <xf numFmtId="0" fontId="18" fillId="2"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18" fillId="2"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58" fillId="18" borderId="2" applyNumberFormat="0" applyAlignment="0" applyProtection="0"/>
    <xf numFmtId="0" fontId="4" fillId="0" borderId="0"/>
    <xf numFmtId="0" fontId="4" fillId="0" borderId="0"/>
    <xf numFmtId="0" fontId="54" fillId="0" borderId="0"/>
    <xf numFmtId="0" fontId="72" fillId="0" borderId="0"/>
    <xf numFmtId="0" fontId="72" fillId="0" borderId="0"/>
    <xf numFmtId="0" fontId="26" fillId="0" borderId="0"/>
    <xf numFmtId="0" fontId="21" fillId="0" borderId="0"/>
    <xf numFmtId="0" fontId="21" fillId="0" borderId="0"/>
    <xf numFmtId="0" fontId="26" fillId="0" borderId="0"/>
    <xf numFmtId="0" fontId="21" fillId="0" borderId="0"/>
    <xf numFmtId="0" fontId="21" fillId="0" borderId="0"/>
    <xf numFmtId="0" fontId="21" fillId="0" borderId="0"/>
    <xf numFmtId="0" fontId="72"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0" borderId="0"/>
    <xf numFmtId="0" fontId="24" fillId="0" borderId="0"/>
    <xf numFmtId="0" fontId="4" fillId="0" borderId="0"/>
    <xf numFmtId="0" fontId="4" fillId="0" borderId="0"/>
    <xf numFmtId="0" fontId="4" fillId="0" borderId="0"/>
    <xf numFmtId="0" fontId="2" fillId="0" borderId="0"/>
    <xf numFmtId="0" fontId="14" fillId="0" borderId="16"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14" fillId="0" borderId="16"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59" fillId="0" borderId="17" applyNumberFormat="0" applyFill="0" applyAlignment="0" applyProtection="0"/>
    <xf numFmtId="0" fontId="19" fillId="14" borderId="0" applyNumberFormat="0" applyBorder="0" applyAlignment="0" applyProtection="0"/>
    <xf numFmtId="0" fontId="19" fillId="9" borderId="0" applyNumberFormat="0" applyBorder="0" applyAlignment="0" applyProtection="0"/>
    <xf numFmtId="0" fontId="19" fillId="14"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19" fillId="14"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4" borderId="8" applyNumberFormat="0" applyFont="0" applyAlignment="0" applyProtection="0"/>
    <xf numFmtId="0" fontId="2" fillId="4" borderId="8" applyNumberFormat="0" applyFont="0" applyAlignment="0" applyProtection="0"/>
    <xf numFmtId="0" fontId="1" fillId="4" borderId="8" applyNumberFormat="0" applyFont="0" applyAlignment="0" applyProtection="0"/>
    <xf numFmtId="0" fontId="1" fillId="4" borderId="8" applyNumberFormat="0" applyFont="0" applyAlignment="0" applyProtection="0"/>
    <xf numFmtId="0" fontId="2" fillId="27" borderId="8" applyNumberFormat="0" applyFont="0" applyAlignment="0" applyProtection="0"/>
    <xf numFmtId="0" fontId="21"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21"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5" fillId="4" borderId="8" applyNumberFormat="0" applyFont="0" applyAlignment="0" applyProtection="0"/>
    <xf numFmtId="0" fontId="54" fillId="4" borderId="8" applyNumberFormat="0" applyFont="0" applyAlignment="0" applyProtection="0"/>
    <xf numFmtId="0" fontId="54" fillId="4" borderId="8" applyNumberFormat="0" applyFont="0" applyAlignment="0" applyProtection="0"/>
    <xf numFmtId="0" fontId="15" fillId="46" borderId="3" applyNumberFormat="0" applyAlignment="0" applyProtection="0">
      <alignment vertical="center"/>
    </xf>
    <xf numFmtId="0" fontId="6" fillId="2"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 fillId="2"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61" fillId="18" borderId="9" applyNumberFormat="0" applyAlignment="0" applyProtection="0"/>
    <xf numFmtId="0" fontId="22" fillId="0" borderId="7" applyNumberFormat="0" applyFill="0" applyAlignment="0" applyProtection="0"/>
    <xf numFmtId="0" fontId="23"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24" fillId="0" borderId="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20"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3" fillId="0" borderId="0" applyNumberFormat="0" applyFill="0" applyBorder="0" applyAlignment="0" applyProtection="0"/>
    <xf numFmtId="169" fontId="4" fillId="0" borderId="0" applyFont="0" applyFill="0" applyBorder="0" applyAlignment="0" applyProtection="0"/>
    <xf numFmtId="178" fontId="65" fillId="0" borderId="0" applyFont="0" applyFill="0" applyBorder="0" applyAlignment="0" applyProtection="0"/>
    <xf numFmtId="184" fontId="4" fillId="0" borderId="0" applyFont="0" applyFill="0" applyBorder="0" applyAlignment="0" applyProtection="0"/>
    <xf numFmtId="185" fontId="4" fillId="0" borderId="0" applyFont="0" applyFill="0" applyBorder="0" applyAlignment="0" applyProtection="0"/>
    <xf numFmtId="0" fontId="8" fillId="12" borderId="0" applyNumberFormat="0" applyBorder="0" applyAlignment="0" applyProtection="0"/>
    <xf numFmtId="0" fontId="32" fillId="0" borderId="0">
      <protection locked="0"/>
    </xf>
    <xf numFmtId="0" fontId="125" fillId="0" borderId="0" applyNumberFormat="0" applyFill="0" applyBorder="0" applyAlignment="0" applyProtection="0"/>
    <xf numFmtId="0" fontId="126" fillId="50" borderId="28" applyNumberFormat="0" applyAlignment="0" applyProtection="0"/>
    <xf numFmtId="0" fontId="127" fillId="0" borderId="29" applyNumberFormat="0" applyFill="0" applyAlignment="0" applyProtection="0"/>
    <xf numFmtId="0" fontId="128" fillId="51" borderId="30" applyNumberFormat="0" applyAlignment="0" applyProtection="0"/>
    <xf numFmtId="0" fontId="129" fillId="0" borderId="0" applyNumberFormat="0" applyFill="0" applyBorder="0" applyAlignment="0" applyProtection="0"/>
  </cellStyleXfs>
  <cellXfs count="517">
    <xf numFmtId="0" fontId="0" fillId="0" borderId="0" xfId="0"/>
    <xf numFmtId="0" fontId="30" fillId="0" borderId="0" xfId="2707" applyFont="1" applyAlignment="1">
      <alignment horizontal="left"/>
    </xf>
    <xf numFmtId="0" fontId="21" fillId="0" borderId="19" xfId="2706" applyFont="1" applyBorder="1" applyAlignment="1">
      <alignment horizontal="center" vertical="center" wrapText="1"/>
    </xf>
    <xf numFmtId="49" fontId="26" fillId="0" borderId="0" xfId="0" applyNumberFormat="1" applyFont="1" applyAlignment="1">
      <alignment horizontal="center"/>
    </xf>
    <xf numFmtId="0" fontId="21" fillId="0" borderId="0" xfId="0" applyFont="1"/>
    <xf numFmtId="49" fontId="26" fillId="0" borderId="20" xfId="0" applyNumberFormat="1" applyFont="1" applyBorder="1" applyAlignment="1">
      <alignment horizontal="center"/>
    </xf>
    <xf numFmtId="0" fontId="30" fillId="0" borderId="0" xfId="2707" applyFont="1"/>
    <xf numFmtId="4" fontId="21" fillId="0" borderId="20" xfId="0" applyNumberFormat="1" applyFont="1" applyBorder="1" applyAlignment="1">
      <alignment horizontal="center"/>
    </xf>
    <xf numFmtId="3" fontId="21" fillId="0" borderId="0" xfId="0" applyNumberFormat="1" applyFont="1"/>
    <xf numFmtId="1" fontId="26" fillId="0" borderId="0" xfId="0" applyNumberFormat="1" applyFont="1"/>
    <xf numFmtId="1" fontId="26" fillId="0" borderId="20" xfId="0" applyNumberFormat="1" applyFont="1" applyBorder="1" applyAlignment="1">
      <alignment horizontal="center"/>
    </xf>
    <xf numFmtId="0" fontId="27" fillId="0" borderId="0" xfId="0" applyFont="1" applyAlignment="1">
      <alignment horizontal="center" vertical="top" wrapText="1"/>
    </xf>
    <xf numFmtId="0" fontId="68" fillId="0" borderId="0" xfId="1366" applyFont="1" applyAlignment="1">
      <alignment horizontal="left" vertical="center" wrapText="1"/>
    </xf>
    <xf numFmtId="4" fontId="21" fillId="0" borderId="0" xfId="0" applyNumberFormat="1" applyFont="1"/>
    <xf numFmtId="4" fontId="27" fillId="0" borderId="0" xfId="0" applyNumberFormat="1" applyFont="1" applyAlignment="1">
      <alignment horizontal="center" vertical="top" wrapText="1"/>
    </xf>
    <xf numFmtId="0" fontId="0" fillId="0" borderId="0" xfId="0" applyAlignment="1">
      <alignment horizontal="center"/>
    </xf>
    <xf numFmtId="0" fontId="66" fillId="0" borderId="0" xfId="0" applyFont="1" applyAlignment="1">
      <alignment horizontal="center" vertical="center" wrapText="1"/>
    </xf>
    <xf numFmtId="0" fontId="29" fillId="0" borderId="20" xfId="0" applyFont="1" applyBorder="1" applyAlignment="1">
      <alignment horizontal="center" vertical="top"/>
    </xf>
    <xf numFmtId="0" fontId="29" fillId="0" borderId="0" xfId="0" applyFont="1" applyAlignment="1">
      <alignment horizontal="center"/>
    </xf>
    <xf numFmtId="49" fontId="0" fillId="0" borderId="0" xfId="0" applyNumberFormat="1" applyAlignment="1">
      <alignment horizontal="center"/>
    </xf>
    <xf numFmtId="0" fontId="0" fillId="0" borderId="20" xfId="0" applyBorder="1" applyAlignment="1">
      <alignment horizontal="center"/>
    </xf>
    <xf numFmtId="49" fontId="0" fillId="0" borderId="20" xfId="0" applyNumberFormat="1" applyBorder="1" applyAlignment="1">
      <alignment horizontal="center"/>
    </xf>
    <xf numFmtId="0" fontId="31" fillId="0" borderId="0" xfId="0" applyFont="1"/>
    <xf numFmtId="0" fontId="71" fillId="0" borderId="0" xfId="1366" applyFont="1" applyAlignment="1">
      <alignment vertical="center" wrapText="1"/>
    </xf>
    <xf numFmtId="4" fontId="73" fillId="0" borderId="0" xfId="0" applyNumberFormat="1" applyFont="1" applyAlignment="1">
      <alignment horizontal="center" vertical="top" wrapText="1"/>
    </xf>
    <xf numFmtId="4" fontId="74" fillId="0" borderId="20" xfId="0" applyNumberFormat="1" applyFont="1" applyBorder="1" applyAlignment="1">
      <alignment horizontal="center"/>
    </xf>
    <xf numFmtId="3" fontId="75" fillId="0" borderId="0" xfId="0" applyNumberFormat="1" applyFont="1"/>
    <xf numFmtId="0" fontId="75" fillId="0" borderId="0" xfId="0" applyFont="1"/>
    <xf numFmtId="172" fontId="26" fillId="0" borderId="0" xfId="0" applyNumberFormat="1" applyFont="1"/>
    <xf numFmtId="0" fontId="29" fillId="0" borderId="20" xfId="0" applyFont="1" applyBorder="1" applyAlignment="1">
      <alignment horizontal="center"/>
    </xf>
    <xf numFmtId="0" fontId="66" fillId="0" borderId="19" xfId="0" applyFont="1" applyBorder="1" applyAlignment="1">
      <alignment horizontal="center" vertical="center" wrapText="1"/>
    </xf>
    <xf numFmtId="4" fontId="0" fillId="0" borderId="20" xfId="0" applyNumberFormat="1" applyBorder="1" applyAlignment="1">
      <alignment horizontal="center"/>
    </xf>
    <xf numFmtId="4" fontId="28" fillId="0" borderId="0" xfId="2962" applyNumberFormat="1" applyFont="1" applyAlignment="1">
      <alignment wrapText="1"/>
    </xf>
    <xf numFmtId="0" fontId="31" fillId="0" borderId="0" xfId="0" applyFont="1" applyAlignment="1">
      <alignment wrapText="1"/>
    </xf>
    <xf numFmtId="49" fontId="68" fillId="0" borderId="0" xfId="1366" applyNumberFormat="1" applyFont="1" applyAlignment="1">
      <alignment horizontal="left" vertical="center" wrapText="1"/>
    </xf>
    <xf numFmtId="49" fontId="26" fillId="0" borderId="0" xfId="0" applyNumberFormat="1" applyFont="1"/>
    <xf numFmtId="49" fontId="27" fillId="0" borderId="0" xfId="0" applyNumberFormat="1" applyFont="1" applyAlignment="1">
      <alignment horizontal="center" vertical="top" wrapText="1"/>
    </xf>
    <xf numFmtId="49" fontId="28" fillId="0" borderId="20" xfId="0" applyNumberFormat="1" applyFont="1" applyBorder="1" applyAlignment="1">
      <alignment horizontal="center"/>
    </xf>
    <xf numFmtId="0" fontId="66" fillId="0" borderId="0" xfId="0" applyFont="1"/>
    <xf numFmtId="0" fontId="35" fillId="0" borderId="19" xfId="0" applyFont="1" applyBorder="1" applyAlignment="1">
      <alignment horizontal="center" vertical="center"/>
    </xf>
    <xf numFmtId="49" fontId="27" fillId="0" borderId="0" xfId="2712" applyNumberFormat="1" applyFont="1" applyAlignment="1">
      <alignment horizontal="center" vertical="center" wrapText="1"/>
    </xf>
    <xf numFmtId="4" fontId="27" fillId="0" borderId="0" xfId="0" applyNumberFormat="1" applyFont="1" applyAlignment="1">
      <alignment vertical="center"/>
    </xf>
    <xf numFmtId="0" fontId="21" fillId="0" borderId="0" xfId="2702" applyAlignment="1">
      <alignment horizontal="center"/>
    </xf>
    <xf numFmtId="0" fontId="21" fillId="0" borderId="0" xfId="2702" applyAlignment="1">
      <alignment horizontal="left"/>
    </xf>
    <xf numFmtId="0" fontId="21" fillId="0" borderId="0" xfId="2702"/>
    <xf numFmtId="0" fontId="28" fillId="0" borderId="0" xfId="2702" applyFont="1" applyAlignment="1">
      <alignment horizontal="center" vertical="center" wrapText="1"/>
    </xf>
    <xf numFmtId="49" fontId="83" fillId="0" borderId="0" xfId="2702" applyNumberFormat="1" applyFont="1" applyAlignment="1">
      <alignment horizontal="center" vertical="center" wrapText="1"/>
    </xf>
    <xf numFmtId="0" fontId="28" fillId="0" borderId="0" xfId="2702" applyFont="1" applyAlignment="1">
      <alignment vertical="center" wrapText="1"/>
    </xf>
    <xf numFmtId="0" fontId="29" fillId="0" borderId="0" xfId="2702" applyFont="1" applyAlignment="1">
      <alignment horizontal="center"/>
    </xf>
    <xf numFmtId="0" fontId="21" fillId="0" borderId="0" xfId="2702" applyAlignment="1">
      <alignment horizontal="right" vertical="center"/>
    </xf>
    <xf numFmtId="0" fontId="29" fillId="0" borderId="19" xfId="2702" applyFont="1" applyBorder="1" applyAlignment="1">
      <alignment horizontal="center" vertical="center" wrapText="1"/>
    </xf>
    <xf numFmtId="49" fontId="30" fillId="0" borderId="19" xfId="2702" applyNumberFormat="1" applyFont="1" applyBorder="1" applyAlignment="1">
      <alignment horizontal="center" vertical="center" wrapText="1"/>
    </xf>
    <xf numFmtId="49" fontId="30" fillId="0" borderId="19" xfId="2702" applyNumberFormat="1" applyFont="1" applyBorder="1" applyAlignment="1">
      <alignment horizontal="center" vertical="center"/>
    </xf>
    <xf numFmtId="4" fontId="21" fillId="0" borderId="0" xfId="2702" applyNumberFormat="1"/>
    <xf numFmtId="0" fontId="31" fillId="0" borderId="0" xfId="2710" applyFont="1"/>
    <xf numFmtId="0" fontId="27" fillId="0" borderId="19" xfId="0" applyFont="1" applyBorder="1" applyAlignment="1">
      <alignment horizontal="center" vertical="center" wrapText="1"/>
    </xf>
    <xf numFmtId="4" fontId="28" fillId="0" borderId="0" xfId="2702" applyNumberFormat="1" applyFont="1" applyAlignment="1">
      <alignment horizontal="center" vertical="center" wrapText="1"/>
    </xf>
    <xf numFmtId="4" fontId="21" fillId="0" borderId="0" xfId="2702" applyNumberFormat="1" applyAlignment="1">
      <alignment horizontal="center"/>
    </xf>
    <xf numFmtId="4" fontId="30" fillId="0" borderId="19" xfId="2702" applyNumberFormat="1" applyFont="1" applyBorder="1" applyAlignment="1">
      <alignment horizontal="center" vertical="center" wrapText="1"/>
    </xf>
    <xf numFmtId="4" fontId="31" fillId="0" borderId="0" xfId="2710" applyNumberFormat="1" applyFont="1"/>
    <xf numFmtId="0" fontId="27" fillId="0" borderId="19" xfId="0" quotePrefix="1" applyFont="1" applyBorder="1" applyAlignment="1">
      <alignment vertical="center" wrapText="1"/>
    </xf>
    <xf numFmtId="0" fontId="30" fillId="0" borderId="0" xfId="2706" applyFont="1" applyAlignment="1">
      <alignment horizontal="center"/>
    </xf>
    <xf numFmtId="0" fontId="30" fillId="0" borderId="0" xfId="2706" applyFont="1"/>
    <xf numFmtId="0" fontId="4" fillId="0" borderId="0" xfId="2706"/>
    <xf numFmtId="0" fontId="30" fillId="0" borderId="0" xfId="2706" applyFont="1" applyAlignment="1">
      <alignment horizontal="right"/>
    </xf>
    <xf numFmtId="0" fontId="27" fillId="0" borderId="19" xfId="2706" applyFont="1" applyBorder="1" applyAlignment="1">
      <alignment horizontal="center" vertical="center" wrapText="1"/>
    </xf>
    <xf numFmtId="4" fontId="27" fillId="0" borderId="19" xfId="2706" applyNumberFormat="1" applyFont="1" applyBorder="1" applyAlignment="1">
      <alignment horizontal="right" vertical="center"/>
    </xf>
    <xf numFmtId="4" fontId="30" fillId="0" borderId="19" xfId="2706" applyNumberFormat="1" applyFont="1" applyBorder="1" applyAlignment="1">
      <alignment horizontal="right" vertical="center"/>
    </xf>
    <xf numFmtId="0" fontId="27" fillId="0" borderId="0" xfId="2706" applyFont="1" applyAlignment="1">
      <alignment horizontal="center" vertical="center" wrapText="1"/>
    </xf>
    <xf numFmtId="0" fontId="27" fillId="0" borderId="0" xfId="2706" applyFont="1" applyAlignment="1">
      <alignment vertical="center" wrapText="1"/>
    </xf>
    <xf numFmtId="4" fontId="27" fillId="0" borderId="0" xfId="2706" applyNumberFormat="1" applyFont="1" applyAlignment="1">
      <alignment horizontal="right" vertical="center"/>
    </xf>
    <xf numFmtId="0" fontId="4" fillId="0" borderId="0" xfId="2706" applyAlignment="1">
      <alignment horizontal="center"/>
    </xf>
    <xf numFmtId="0" fontId="21" fillId="0" borderId="0" xfId="2701" applyAlignment="1">
      <alignment vertical="center"/>
    </xf>
    <xf numFmtId="0" fontId="28" fillId="0" borderId="0" xfId="0" applyFont="1" applyAlignment="1">
      <alignment vertical="center" wrapText="1"/>
    </xf>
    <xf numFmtId="0" fontId="21" fillId="0" borderId="0" xfId="0" applyFont="1" applyAlignment="1">
      <alignment horizontal="left" vertical="center" wrapText="1"/>
    </xf>
    <xf numFmtId="0" fontId="21" fillId="0" borderId="20" xfId="0" applyFont="1" applyBorder="1" applyAlignment="1">
      <alignment horizontal="left" vertical="center" wrapText="1"/>
    </xf>
    <xf numFmtId="4" fontId="30" fillId="0" borderId="19" xfId="0" applyNumberFormat="1" applyFont="1" applyBorder="1" applyAlignment="1">
      <alignment horizontal="right" vertical="center" wrapText="1"/>
    </xf>
    <xf numFmtId="0" fontId="88" fillId="0" borderId="0" xfId="2706" applyFont="1"/>
    <xf numFmtId="0" fontId="30" fillId="0" borderId="19" xfId="0" applyFont="1" applyBorder="1" applyAlignment="1">
      <alignment vertical="center" wrapText="1"/>
    </xf>
    <xf numFmtId="0" fontId="30" fillId="0" borderId="0" xfId="0" applyFont="1" applyAlignment="1">
      <alignment vertical="center" wrapText="1"/>
    </xf>
    <xf numFmtId="3" fontId="30" fillId="0" borderId="0" xfId="0" applyNumberFormat="1" applyFont="1" applyAlignment="1">
      <alignment vertical="center" wrapText="1"/>
    </xf>
    <xf numFmtId="0" fontId="30" fillId="0" borderId="20" xfId="0" applyFont="1" applyBorder="1" applyAlignment="1">
      <alignment vertical="center" wrapText="1"/>
    </xf>
    <xf numFmtId="0" fontId="21" fillId="0" borderId="0" xfId="2702" applyAlignment="1">
      <alignment horizontal="center" vertical="center"/>
    </xf>
    <xf numFmtId="4" fontId="30" fillId="0" borderId="19" xfId="0" applyNumberFormat="1" applyFont="1" applyBorder="1" applyAlignment="1">
      <alignment horizontal="right" vertical="center"/>
    </xf>
    <xf numFmtId="0" fontId="30" fillId="0" borderId="19" xfId="0" applyFont="1" applyBorder="1" applyAlignment="1">
      <alignment horizontal="center" vertical="center" wrapText="1"/>
    </xf>
    <xf numFmtId="0" fontId="27" fillId="0" borderId="19" xfId="0" applyFont="1" applyBorder="1" applyAlignment="1">
      <alignment vertical="center" wrapText="1"/>
    </xf>
    <xf numFmtId="0" fontId="74" fillId="0" borderId="0" xfId="0" applyFont="1"/>
    <xf numFmtId="4" fontId="30" fillId="0" borderId="19" xfId="2708" applyNumberFormat="1" applyFont="1" applyBorder="1" applyAlignment="1">
      <alignment horizontal="right" vertical="center"/>
    </xf>
    <xf numFmtId="4" fontId="27" fillId="0" borderId="19" xfId="0" applyNumberFormat="1" applyFont="1" applyBorder="1" applyAlignment="1">
      <alignment horizontal="right" vertical="center"/>
    </xf>
    <xf numFmtId="4" fontId="27" fillId="0" borderId="19" xfId="0" applyNumberFormat="1" applyFont="1" applyBorder="1" applyAlignment="1">
      <alignment horizontal="right" vertical="center" wrapText="1"/>
    </xf>
    <xf numFmtId="4" fontId="27" fillId="0" borderId="19" xfId="2702" applyNumberFormat="1" applyFont="1" applyBorder="1" applyAlignment="1">
      <alignment horizontal="right" vertical="center" wrapText="1"/>
    </xf>
    <xf numFmtId="49" fontId="30" fillId="0" borderId="19" xfId="0" applyNumberFormat="1" applyFont="1" applyBorder="1" applyAlignment="1">
      <alignment horizontal="center" vertical="center" wrapText="1"/>
    </xf>
    <xf numFmtId="0" fontId="30" fillId="0" borderId="0" xfId="0" applyFont="1" applyAlignment="1">
      <alignment horizontal="left" vertical="center" wrapText="1"/>
    </xf>
    <xf numFmtId="4" fontId="27" fillId="47" borderId="19" xfId="0" applyNumberFormat="1" applyFont="1" applyFill="1" applyBorder="1" applyAlignment="1">
      <alignment horizontal="right" vertical="center"/>
    </xf>
    <xf numFmtId="0" fontId="67" fillId="0" borderId="0" xfId="2702" applyFont="1" applyAlignment="1">
      <alignment vertical="center" wrapText="1"/>
    </xf>
    <xf numFmtId="0" fontId="67" fillId="0" borderId="0" xfId="2702" applyFont="1" applyAlignment="1">
      <alignment horizontal="left" vertical="center" wrapText="1"/>
    </xf>
    <xf numFmtId="0" fontId="91" fillId="0" borderId="0" xfId="2702" applyFont="1" applyAlignment="1">
      <alignment horizontal="center" vertical="center"/>
    </xf>
    <xf numFmtId="0" fontId="71" fillId="0" borderId="0" xfId="1366" applyFont="1" applyAlignment="1">
      <alignment horizontal="left" vertical="center" wrapText="1"/>
    </xf>
    <xf numFmtId="0" fontId="21" fillId="0" borderId="20" xfId="2702" applyBorder="1" applyAlignment="1">
      <alignment horizontal="right" vertical="center"/>
    </xf>
    <xf numFmtId="0" fontId="85" fillId="0" borderId="0" xfId="2702" applyFont="1"/>
    <xf numFmtId="0" fontId="30" fillId="0" borderId="19" xfId="2702" applyFont="1" applyBorder="1" applyAlignment="1">
      <alignment horizontal="center" vertical="center" wrapText="1"/>
    </xf>
    <xf numFmtId="0" fontId="27" fillId="0" borderId="19" xfId="2702" applyFont="1" applyBorder="1" applyAlignment="1">
      <alignment horizontal="center" vertical="center" wrapText="1"/>
    </xf>
    <xf numFmtId="4" fontId="27" fillId="0" borderId="19" xfId="2702" applyNumberFormat="1" applyFont="1" applyBorder="1" applyAlignment="1">
      <alignment horizontal="right" vertical="center"/>
    </xf>
    <xf numFmtId="0" fontId="21" fillId="0" borderId="0" xfId="2702" applyAlignment="1">
      <alignment vertical="top"/>
    </xf>
    <xf numFmtId="4" fontId="30" fillId="0" borderId="19" xfId="2702" applyNumberFormat="1" applyFont="1" applyBorder="1" applyAlignment="1">
      <alignment horizontal="right" vertical="center"/>
    </xf>
    <xf numFmtId="4" fontId="30" fillId="0" borderId="19" xfId="2702" applyNumberFormat="1" applyFont="1" applyBorder="1" applyAlignment="1">
      <alignment vertical="center"/>
    </xf>
    <xf numFmtId="0" fontId="28" fillId="0" borderId="0" xfId="2262" applyFont="1" applyAlignment="1">
      <alignment wrapText="1"/>
    </xf>
    <xf numFmtId="0" fontId="21" fillId="0" borderId="0" xfId="2701"/>
    <xf numFmtId="4" fontId="21" fillId="0" borderId="0" xfId="2702" applyNumberFormat="1" applyAlignment="1">
      <alignment vertical="top"/>
    </xf>
    <xf numFmtId="0" fontId="21" fillId="0" borderId="0" xfId="2702" applyAlignment="1">
      <alignment horizontal="left" wrapText="1"/>
    </xf>
    <xf numFmtId="0" fontId="21" fillId="27" borderId="0" xfId="0" applyFont="1" applyFill="1"/>
    <xf numFmtId="4" fontId="30" fillId="0" borderId="19" xfId="2962" applyNumberFormat="1" applyFont="1" applyBorder="1" applyAlignment="1">
      <alignment horizontal="right" vertical="center" wrapText="1"/>
    </xf>
    <xf numFmtId="4" fontId="31" fillId="0" borderId="0" xfId="0" applyNumberFormat="1" applyFont="1"/>
    <xf numFmtId="4" fontId="30" fillId="0" borderId="19" xfId="2702" applyNumberFormat="1" applyFont="1" applyBorder="1" applyAlignment="1">
      <alignment vertical="center" wrapText="1"/>
    </xf>
    <xf numFmtId="0" fontId="96" fillId="0" borderId="19" xfId="2702" applyFont="1" applyBorder="1" applyAlignment="1">
      <alignment horizontal="center" vertical="center" wrapText="1"/>
    </xf>
    <xf numFmtId="0" fontId="96" fillId="0" borderId="0" xfId="2702" applyFont="1" applyAlignment="1">
      <alignment horizontal="center" vertical="center"/>
    </xf>
    <xf numFmtId="0" fontId="96" fillId="0" borderId="0" xfId="2702" applyFont="1" applyAlignment="1">
      <alignment vertical="center"/>
    </xf>
    <xf numFmtId="4" fontId="30" fillId="0" borderId="19" xfId="2706" applyNumberFormat="1" applyFont="1" applyBorder="1" applyAlignment="1">
      <alignment horizontal="right" vertical="center" wrapText="1"/>
    </xf>
    <xf numFmtId="4" fontId="27" fillId="0" borderId="19" xfId="2706" applyNumberFormat="1" applyFont="1" applyBorder="1" applyAlignment="1">
      <alignment horizontal="right" vertical="center" wrapText="1"/>
    </xf>
    <xf numFmtId="0" fontId="27" fillId="0" borderId="19" xfId="2706" applyFont="1" applyBorder="1" applyAlignment="1">
      <alignment vertical="center" wrapText="1"/>
    </xf>
    <xf numFmtId="0" fontId="30" fillId="0" borderId="19" xfId="0" quotePrefix="1" applyFont="1" applyBorder="1" applyAlignment="1">
      <alignment horizontal="center" vertical="center" wrapText="1"/>
    </xf>
    <xf numFmtId="0" fontId="27" fillId="0" borderId="19" xfId="0" quotePrefix="1" applyFont="1" applyBorder="1" applyAlignment="1">
      <alignment horizontal="center" vertical="center" wrapText="1"/>
    </xf>
    <xf numFmtId="0" fontId="30" fillId="0" borderId="19" xfId="0" quotePrefix="1" applyFont="1" applyBorder="1" applyAlignment="1">
      <alignment vertical="center" wrapText="1"/>
    </xf>
    <xf numFmtId="4" fontId="30" fillId="0" borderId="19" xfId="2702" applyNumberFormat="1" applyFont="1" applyBorder="1" applyAlignment="1">
      <alignment horizontal="right" vertical="center" wrapText="1"/>
    </xf>
    <xf numFmtId="0" fontId="30" fillId="0" borderId="19" xfId="2704" applyFont="1" applyBorder="1" applyAlignment="1">
      <alignment horizontal="center" vertical="center" wrapText="1"/>
    </xf>
    <xf numFmtId="0" fontId="30" fillId="0" borderId="19" xfId="2704" quotePrefix="1" applyFont="1" applyBorder="1" applyAlignment="1">
      <alignment vertical="center" wrapText="1"/>
    </xf>
    <xf numFmtId="0" fontId="30" fillId="0" borderId="19" xfId="2705" applyFont="1" applyBorder="1" applyAlignment="1">
      <alignment vertical="center" wrapText="1"/>
    </xf>
    <xf numFmtId="0" fontId="30" fillId="0" borderId="19" xfId="2705" quotePrefix="1" applyFont="1" applyBorder="1" applyAlignment="1">
      <alignment vertical="center" wrapText="1"/>
    </xf>
    <xf numFmtId="49" fontId="30" fillId="0" borderId="19" xfId="2704" applyNumberFormat="1" applyFont="1" applyBorder="1" applyAlignment="1">
      <alignment horizontal="center" vertical="center" wrapText="1"/>
    </xf>
    <xf numFmtId="4" fontId="30" fillId="0" borderId="19" xfId="0" quotePrefix="1" applyNumberFormat="1" applyFont="1" applyBorder="1" applyAlignment="1">
      <alignment vertical="center" wrapText="1"/>
    </xf>
    <xf numFmtId="4" fontId="27" fillId="27" borderId="19" xfId="0" applyNumberFormat="1" applyFont="1" applyFill="1" applyBorder="1" applyAlignment="1">
      <alignment horizontal="right" vertical="center"/>
    </xf>
    <xf numFmtId="0" fontId="30" fillId="0" borderId="19" xfId="2705" applyFont="1" applyBorder="1" applyAlignment="1">
      <alignment horizontal="center" vertical="center" wrapText="1"/>
    </xf>
    <xf numFmtId="0" fontId="97" fillId="0" borderId="19" xfId="2705" quotePrefix="1" applyFont="1" applyBorder="1" applyAlignment="1">
      <alignment vertical="center" wrapText="1"/>
    </xf>
    <xf numFmtId="4" fontId="97" fillId="0" borderId="19" xfId="2702" applyNumberFormat="1" applyFont="1" applyBorder="1" applyAlignment="1">
      <alignment horizontal="right" vertical="center" wrapText="1"/>
    </xf>
    <xf numFmtId="4" fontId="30" fillId="0" borderId="19" xfId="2705" quotePrefix="1" applyNumberFormat="1" applyFont="1" applyBorder="1" applyAlignment="1">
      <alignment vertical="center" wrapText="1"/>
    </xf>
    <xf numFmtId="4" fontId="27" fillId="0" borderId="19" xfId="0" applyNumberFormat="1" applyFont="1" applyBorder="1" applyAlignment="1">
      <alignment horizontal="center" vertical="center" wrapText="1"/>
    </xf>
    <xf numFmtId="4" fontId="27" fillId="0" borderId="19" xfId="0" quotePrefix="1" applyNumberFormat="1" applyFont="1" applyBorder="1" applyAlignment="1">
      <alignment vertical="center" wrapText="1"/>
    </xf>
    <xf numFmtId="0" fontId="27" fillId="0" borderId="19" xfId="2710" applyFont="1" applyBorder="1" applyAlignment="1">
      <alignment horizontal="center" vertical="center" wrapText="1"/>
    </xf>
    <xf numFmtId="0" fontId="27" fillId="0" borderId="19" xfId="2710" applyFont="1" applyBorder="1" applyAlignment="1">
      <alignment vertical="center" wrapText="1"/>
    </xf>
    <xf numFmtId="4" fontId="27" fillId="0" borderId="19" xfId="2710" applyNumberFormat="1" applyFont="1" applyBorder="1" applyAlignment="1">
      <alignment horizontal="right" vertical="center"/>
    </xf>
    <xf numFmtId="0" fontId="30" fillId="0" borderId="0" xfId="2708" applyFont="1" applyAlignment="1">
      <alignment horizontal="center"/>
    </xf>
    <xf numFmtId="0" fontId="30" fillId="0" borderId="0" xfId="2708" applyFont="1"/>
    <xf numFmtId="0" fontId="28" fillId="0" borderId="0" xfId="2708" applyFont="1" applyAlignment="1">
      <alignment wrapText="1"/>
    </xf>
    <xf numFmtId="4" fontId="28" fillId="0" borderId="0" xfId="2708" applyNumberFormat="1" applyFont="1"/>
    <xf numFmtId="0" fontId="30" fillId="0" borderId="0" xfId="2708" applyFont="1" applyAlignment="1">
      <alignment wrapText="1"/>
    </xf>
    <xf numFmtId="4" fontId="30" fillId="0" borderId="0" xfId="2708" applyNumberFormat="1" applyFont="1" applyAlignment="1">
      <alignment horizontal="right"/>
    </xf>
    <xf numFmtId="0" fontId="21" fillId="0" borderId="19" xfId="2708" applyFont="1" applyBorder="1" applyAlignment="1">
      <alignment horizontal="center" vertical="center" wrapText="1"/>
    </xf>
    <xf numFmtId="4" fontId="21" fillId="0" borderId="19" xfId="2708" applyNumberFormat="1" applyFont="1" applyBorder="1" applyAlignment="1">
      <alignment horizontal="center" vertical="center" wrapText="1"/>
    </xf>
    <xf numFmtId="0" fontId="21" fillId="0" borderId="0" xfId="2708" applyFont="1"/>
    <xf numFmtId="0" fontId="30" fillId="0" borderId="19" xfId="2708" applyFont="1" applyBorder="1" applyAlignment="1">
      <alignment horizontal="center" vertical="center"/>
    </xf>
    <xf numFmtId="1" fontId="30" fillId="0" borderId="19" xfId="2708" applyNumberFormat="1" applyFont="1" applyBorder="1" applyAlignment="1">
      <alignment horizontal="center" vertical="center"/>
    </xf>
    <xf numFmtId="4" fontId="27" fillId="0" borderId="19" xfId="2708" applyNumberFormat="1" applyFont="1" applyBorder="1" applyAlignment="1">
      <alignment vertical="center"/>
    </xf>
    <xf numFmtId="4" fontId="30" fillId="0" borderId="19" xfId="2708" applyNumberFormat="1" applyFont="1" applyBorder="1" applyAlignment="1">
      <alignment vertical="center"/>
    </xf>
    <xf numFmtId="0" fontId="30" fillId="0" borderId="19" xfId="0" applyFont="1" applyBorder="1" applyAlignment="1">
      <alignment horizontal="center" vertical="center"/>
    </xf>
    <xf numFmtId="4" fontId="30" fillId="0" borderId="0" xfId="2708" applyNumberFormat="1" applyFont="1"/>
    <xf numFmtId="0" fontId="30" fillId="0" borderId="0" xfId="2708" applyFont="1" applyAlignment="1">
      <alignment horizontal="center" vertical="center"/>
    </xf>
    <xf numFmtId="0" fontId="30" fillId="0" borderId="0" xfId="2708" applyFont="1" applyAlignment="1">
      <alignment horizontal="left" vertical="center"/>
    </xf>
    <xf numFmtId="4" fontId="30" fillId="0" borderId="0" xfId="2708" applyNumberFormat="1" applyFont="1" applyAlignment="1">
      <alignment vertical="center"/>
    </xf>
    <xf numFmtId="0" fontId="30" fillId="0" borderId="0" xfId="2708" applyFont="1" applyAlignment="1">
      <alignment vertical="center" wrapText="1"/>
    </xf>
    <xf numFmtId="4" fontId="30" fillId="0" borderId="0" xfId="2708" applyNumberFormat="1" applyFont="1" applyAlignment="1">
      <alignment horizontal="right" vertical="center"/>
    </xf>
    <xf numFmtId="0" fontId="30" fillId="0" borderId="19" xfId="2708" applyFont="1" applyBorder="1" applyAlignment="1">
      <alignment horizontal="center" vertical="center" wrapText="1"/>
    </xf>
    <xf numFmtId="0" fontId="27" fillId="0" borderId="19" xfId="0" applyFont="1" applyBorder="1" applyAlignment="1">
      <alignment horizontal="centerContinuous" vertical="center"/>
    </xf>
    <xf numFmtId="0" fontId="30" fillId="0" borderId="19" xfId="2708" applyFont="1" applyBorder="1" applyAlignment="1">
      <alignment horizontal="left" vertical="center" wrapText="1"/>
    </xf>
    <xf numFmtId="0" fontId="30" fillId="0" borderId="19" xfId="2708" applyFont="1" applyBorder="1" applyAlignment="1">
      <alignment vertical="center" wrapText="1"/>
    </xf>
    <xf numFmtId="0" fontId="30" fillId="0" borderId="0" xfId="2714" applyFont="1" applyAlignment="1">
      <alignment horizontal="center" vertical="center" wrapText="1"/>
    </xf>
    <xf numFmtId="0" fontId="30" fillId="0" borderId="0" xfId="2713" applyFont="1" applyAlignment="1">
      <alignment horizontal="center" vertical="center"/>
    </xf>
    <xf numFmtId="4" fontId="86" fillId="0" borderId="0" xfId="0" applyNumberFormat="1" applyFont="1" applyAlignment="1">
      <alignment horizontal="right" vertical="center"/>
    </xf>
    <xf numFmtId="0" fontId="30" fillId="0" borderId="0" xfId="0" applyFont="1"/>
    <xf numFmtId="4" fontId="27" fillId="0" borderId="0" xfId="0" applyNumberFormat="1" applyFont="1" applyAlignment="1">
      <alignment horizontal="right" vertical="center"/>
    </xf>
    <xf numFmtId="0" fontId="86" fillId="0" borderId="19" xfId="0" quotePrefix="1" applyFont="1" applyBorder="1" applyAlignment="1">
      <alignment horizontal="center" vertical="center" wrapText="1"/>
    </xf>
    <xf numFmtId="4" fontId="86" fillId="0" borderId="19" xfId="0" quotePrefix="1" applyNumberFormat="1" applyFont="1" applyBorder="1" applyAlignment="1">
      <alignment horizontal="center" vertical="center" wrapText="1"/>
    </xf>
    <xf numFmtId="0" fontId="27" fillId="0" borderId="0" xfId="2712" applyFont="1" applyAlignment="1">
      <alignment horizontal="center" vertical="center" wrapText="1"/>
    </xf>
    <xf numFmtId="0" fontId="27" fillId="0" borderId="0" xfId="2712" applyFont="1" applyAlignment="1">
      <alignment vertical="center" wrapText="1"/>
    </xf>
    <xf numFmtId="0" fontId="95" fillId="0" borderId="0" xfId="0" applyFont="1" applyAlignment="1">
      <alignment vertical="center" wrapText="1"/>
    </xf>
    <xf numFmtId="0" fontId="99" fillId="0" borderId="0" xfId="2702" applyFont="1"/>
    <xf numFmtId="0" fontId="99" fillId="0" borderId="0" xfId="0" applyFont="1"/>
    <xf numFmtId="0" fontId="34" fillId="0" borderId="0" xfId="2235"/>
    <xf numFmtId="0" fontId="100" fillId="0" borderId="0" xfId="2235" applyFont="1" applyAlignment="1">
      <alignment horizontal="center" vertical="center"/>
    </xf>
    <xf numFmtId="0" fontId="101" fillId="0" borderId="0" xfId="2235" applyFont="1" applyAlignment="1">
      <alignment horizontal="center" vertical="center" wrapText="1"/>
    </xf>
    <xf numFmtId="0" fontId="100" fillId="0" borderId="0" xfId="2235" applyFont="1" applyAlignment="1">
      <alignment horizontal="center" vertical="center" wrapText="1"/>
    </xf>
    <xf numFmtId="4" fontId="100" fillId="0" borderId="0" xfId="2235" applyNumberFormat="1" applyFont="1" applyAlignment="1">
      <alignment horizontal="right" vertical="center"/>
    </xf>
    <xf numFmtId="0" fontId="30" fillId="0" borderId="0" xfId="2409" applyFont="1"/>
    <xf numFmtId="0" fontId="25" fillId="0" borderId="0" xfId="2711" applyFont="1" applyAlignment="1">
      <alignment horizontal="center" vertical="center"/>
    </xf>
    <xf numFmtId="0" fontId="102" fillId="0" borderId="0" xfId="2711" applyFont="1" applyAlignment="1">
      <alignment horizontal="center" vertical="center" wrapText="1"/>
    </xf>
    <xf numFmtId="0" fontId="25" fillId="0" borderId="0" xfId="2711" applyFont="1" applyAlignment="1">
      <alignment horizontal="center" vertical="center" wrapText="1"/>
    </xf>
    <xf numFmtId="49" fontId="25" fillId="0" borderId="0" xfId="2711" applyNumberFormat="1" applyFont="1" applyAlignment="1">
      <alignment horizontal="center" vertical="center" wrapText="1"/>
    </xf>
    <xf numFmtId="4" fontId="25" fillId="0" borderId="0" xfId="2711" applyNumberFormat="1" applyFont="1" applyAlignment="1">
      <alignment horizontal="right" vertical="center"/>
    </xf>
    <xf numFmtId="4" fontId="25" fillId="0" borderId="0" xfId="2711" applyNumberFormat="1" applyFont="1" applyAlignment="1">
      <alignment vertical="center" wrapText="1"/>
    </xf>
    <xf numFmtId="0" fontId="103" fillId="0" borderId="0" xfId="2711" applyFont="1" applyAlignment="1">
      <alignment horizontal="center" vertical="center" wrapText="1"/>
    </xf>
    <xf numFmtId="0" fontId="35" fillId="0" borderId="0" xfId="2711" applyFont="1" applyAlignment="1">
      <alignment horizontal="center" vertical="center" wrapText="1"/>
    </xf>
    <xf numFmtId="4" fontId="35" fillId="0" borderId="0" xfId="2711" applyNumberFormat="1" applyFont="1" applyAlignment="1">
      <alignment horizontal="right" vertical="center" wrapText="1"/>
    </xf>
    <xf numFmtId="4" fontId="25" fillId="0" borderId="0" xfId="2711" applyNumberFormat="1" applyFont="1" applyAlignment="1">
      <alignment horizontal="right" vertical="center" wrapText="1"/>
    </xf>
    <xf numFmtId="0" fontId="104" fillId="0" borderId="19" xfId="2235" applyFont="1" applyBorder="1"/>
    <xf numFmtId="4" fontId="85" fillId="0" borderId="19" xfId="2711" applyNumberFormat="1" applyFont="1" applyBorder="1" applyAlignment="1">
      <alignment horizontal="center" vertical="center" textRotation="90" wrapText="1"/>
    </xf>
    <xf numFmtId="0" fontId="104" fillId="0" borderId="0" xfId="2235" applyFont="1"/>
    <xf numFmtId="0" fontId="105" fillId="0" borderId="19" xfId="2235" applyFont="1" applyBorder="1"/>
    <xf numFmtId="49" fontId="25" fillId="0" borderId="19" xfId="2711" applyNumberFormat="1" applyFont="1" applyBorder="1" applyAlignment="1">
      <alignment horizontal="center" vertical="center"/>
    </xf>
    <xf numFmtId="0" fontId="102" fillId="0" borderId="19" xfId="2711" applyFont="1" applyBorder="1" applyAlignment="1">
      <alignment horizontal="center" vertical="center" wrapText="1"/>
    </xf>
    <xf numFmtId="0" fontId="25" fillId="0" borderId="19" xfId="2711" applyFont="1" applyBorder="1" applyAlignment="1">
      <alignment horizontal="center" vertical="center" wrapText="1"/>
    </xf>
    <xf numFmtId="49" fontId="25" fillId="0" borderId="19" xfId="2711" applyNumberFormat="1" applyFont="1" applyBorder="1" applyAlignment="1">
      <alignment horizontal="center" vertical="center" wrapText="1"/>
    </xf>
    <xf numFmtId="0" fontId="105" fillId="0" borderId="0" xfId="2235" applyFont="1"/>
    <xf numFmtId="0" fontId="34" fillId="0" borderId="19" xfId="2235" applyBorder="1"/>
    <xf numFmtId="0" fontId="30" fillId="0" borderId="19" xfId="2235" applyFont="1" applyBorder="1" applyAlignment="1">
      <alignment horizontal="center" vertical="center"/>
    </xf>
    <xf numFmtId="0" fontId="30" fillId="0" borderId="19" xfId="2235" applyFont="1" applyBorder="1" applyAlignment="1">
      <alignment horizontal="left" vertical="center" wrapText="1"/>
    </xf>
    <xf numFmtId="0" fontId="30" fillId="0" borderId="19" xfId="2235" applyFont="1" applyBorder="1" applyAlignment="1">
      <alignment horizontal="center" vertical="center" wrapText="1"/>
    </xf>
    <xf numFmtId="4" fontId="30" fillId="0" borderId="19" xfId="2235" applyNumberFormat="1" applyFont="1" applyBorder="1" applyAlignment="1">
      <alignment horizontal="center" vertical="center"/>
    </xf>
    <xf numFmtId="4" fontId="27" fillId="0" borderId="19" xfId="2235" applyNumberFormat="1" applyFont="1" applyBorder="1" applyAlignment="1">
      <alignment horizontal="right" vertical="center"/>
    </xf>
    <xf numFmtId="4" fontId="30" fillId="0" borderId="19" xfId="2235" applyNumberFormat="1" applyFont="1" applyBorder="1" applyAlignment="1">
      <alignment horizontal="right" vertical="center"/>
    </xf>
    <xf numFmtId="4" fontId="27" fillId="0" borderId="19" xfId="2409" quotePrefix="1" applyNumberFormat="1" applyFont="1" applyBorder="1" applyAlignment="1">
      <alignment vertical="center" wrapText="1"/>
    </xf>
    <xf numFmtId="0" fontId="30" fillId="0" borderId="19" xfId="2235" applyFont="1" applyBorder="1" applyAlignment="1">
      <alignment vertical="center" wrapText="1"/>
    </xf>
    <xf numFmtId="0" fontId="27" fillId="0" borderId="19" xfId="2235" applyFont="1" applyBorder="1" applyAlignment="1">
      <alignment horizontal="left" vertical="center" wrapText="1"/>
    </xf>
    <xf numFmtId="0" fontId="28" fillId="0" borderId="0" xfId="2265" applyFont="1"/>
    <xf numFmtId="0" fontId="106" fillId="0" borderId="19" xfId="2235" applyFont="1" applyBorder="1"/>
    <xf numFmtId="0" fontId="106" fillId="0" borderId="0" xfId="2235" applyFont="1"/>
    <xf numFmtId="49" fontId="30" fillId="0" borderId="19" xfId="2235" applyNumberFormat="1" applyFont="1" applyBorder="1" applyAlignment="1">
      <alignment horizontal="center" vertical="center"/>
    </xf>
    <xf numFmtId="4" fontId="30" fillId="0" borderId="19" xfId="0" quotePrefix="1" applyNumberFormat="1" applyFont="1" applyBorder="1" applyAlignment="1">
      <alignment horizontal="center" vertical="center" wrapText="1"/>
    </xf>
    <xf numFmtId="4" fontId="30" fillId="0" borderId="19" xfId="2481" applyNumberFormat="1" applyFont="1" applyBorder="1" applyAlignment="1">
      <alignment horizontal="right" vertical="center"/>
    </xf>
    <xf numFmtId="0" fontId="27" fillId="0" borderId="19" xfId="2235" applyFont="1" applyBorder="1" applyAlignment="1">
      <alignment horizontal="center" vertical="center" wrapText="1"/>
    </xf>
    <xf numFmtId="0" fontId="30" fillId="0" borderId="19" xfId="2050" applyFont="1" applyBorder="1" applyAlignment="1">
      <alignment horizontal="center" vertical="center"/>
    </xf>
    <xf numFmtId="0" fontId="107" fillId="0" borderId="19" xfId="2235" applyFont="1" applyBorder="1"/>
    <xf numFmtId="4" fontId="27" fillId="0" borderId="19" xfId="2235" applyNumberFormat="1" applyFont="1" applyBorder="1" applyAlignment="1">
      <alignment horizontal="center" vertical="center"/>
    </xf>
    <xf numFmtId="0" fontId="107" fillId="0" borderId="0" xfId="2235" applyFont="1"/>
    <xf numFmtId="4" fontId="108" fillId="0" borderId="19" xfId="2235" applyNumberFormat="1" applyFont="1" applyBorder="1" applyAlignment="1">
      <alignment horizontal="right" vertical="center"/>
    </xf>
    <xf numFmtId="0" fontId="27" fillId="0" borderId="19" xfId="2235" applyFont="1" applyBorder="1" applyAlignment="1">
      <alignment vertical="center" wrapText="1"/>
    </xf>
    <xf numFmtId="0" fontId="109" fillId="0" borderId="19" xfId="2235" applyFont="1" applyBorder="1" applyAlignment="1">
      <alignment horizontal="center" vertical="center"/>
    </xf>
    <xf numFmtId="0" fontId="109" fillId="0" borderId="0" xfId="2235" applyFont="1" applyAlignment="1">
      <alignment horizontal="center" vertical="center"/>
    </xf>
    <xf numFmtId="4" fontId="98" fillId="0" borderId="19" xfId="2235" applyNumberFormat="1" applyFont="1" applyBorder="1" applyAlignment="1">
      <alignment vertical="center"/>
    </xf>
    <xf numFmtId="4" fontId="30" fillId="0" borderId="19" xfId="2235" applyNumberFormat="1" applyFont="1" applyBorder="1" applyAlignment="1">
      <alignment vertical="center"/>
    </xf>
    <xf numFmtId="4" fontId="90" fillId="0" borderId="19" xfId="0" applyNumberFormat="1" applyFont="1" applyBorder="1" applyAlignment="1">
      <alignment horizontal="right" vertical="center" wrapText="1"/>
    </xf>
    <xf numFmtId="49" fontId="30" fillId="0" borderId="19" xfId="2235" applyNumberFormat="1" applyFont="1" applyBorder="1" applyAlignment="1">
      <alignment horizontal="center" vertical="center" wrapText="1"/>
    </xf>
    <xf numFmtId="0" fontId="27" fillId="0" borderId="19" xfId="2235" applyFont="1" applyFill="1" applyBorder="1" applyAlignment="1">
      <alignment horizontal="center" vertical="center" wrapText="1"/>
    </xf>
    <xf numFmtId="4" fontId="30" fillId="0" borderId="19" xfId="2409" quotePrefix="1" applyNumberFormat="1" applyFont="1" applyFill="1" applyBorder="1" applyAlignment="1">
      <alignment vertical="center" wrapText="1"/>
    </xf>
    <xf numFmtId="0" fontId="73" fillId="0" borderId="19" xfId="0" applyFont="1" applyBorder="1" applyAlignment="1">
      <alignment horizontal="center" vertical="center" wrapText="1"/>
    </xf>
    <xf numFmtId="0" fontId="86" fillId="0" borderId="19" xfId="0" applyFont="1" applyBorder="1" applyAlignment="1">
      <alignment horizontal="center" vertical="center" wrapText="1"/>
    </xf>
    <xf numFmtId="0" fontId="86" fillId="0" borderId="19" xfId="0" quotePrefix="1" applyFont="1" applyBorder="1" applyAlignment="1">
      <alignment vertical="center" wrapText="1"/>
    </xf>
    <xf numFmtId="4" fontId="86" fillId="0" borderId="19" xfId="0" applyNumberFormat="1" applyFont="1" applyBorder="1" applyAlignment="1">
      <alignment vertical="center" wrapText="1"/>
    </xf>
    <xf numFmtId="0" fontId="90" fillId="0" borderId="19" xfId="0" applyFont="1" applyBorder="1" applyAlignment="1">
      <alignment horizontal="center" vertical="center" wrapText="1"/>
    </xf>
    <xf numFmtId="0" fontId="90" fillId="0" borderId="19" xfId="0" quotePrefix="1" applyFont="1" applyBorder="1" applyAlignment="1">
      <alignment vertical="center" wrapText="1"/>
    </xf>
    <xf numFmtId="0" fontId="30" fillId="0" borderId="19" xfId="2050" applyFont="1" applyBorder="1" applyAlignment="1">
      <alignment vertical="center" wrapText="1"/>
    </xf>
    <xf numFmtId="49" fontId="73" fillId="0" borderId="0" xfId="2712" applyNumberFormat="1" applyFont="1" applyBorder="1" applyAlignment="1">
      <alignment horizontal="center" vertical="center" wrapText="1"/>
    </xf>
    <xf numFmtId="0" fontId="73" fillId="0" borderId="0" xfId="2712" applyFont="1" applyBorder="1" applyAlignment="1">
      <alignment horizontal="center" vertical="center" wrapText="1"/>
    </xf>
    <xf numFmtId="0" fontId="73" fillId="0" borderId="0" xfId="2712" applyFont="1" applyBorder="1" applyAlignment="1">
      <alignment vertical="center" wrapText="1"/>
    </xf>
    <xf numFmtId="4" fontId="73" fillId="0" borderId="0" xfId="0" applyNumberFormat="1" applyFont="1" applyBorder="1" applyAlignment="1">
      <alignment horizontal="right" vertical="center"/>
    </xf>
    <xf numFmtId="4" fontId="30" fillId="0" borderId="19" xfId="2409" quotePrefix="1" applyNumberFormat="1" applyFont="1" applyBorder="1" applyAlignment="1">
      <alignment vertical="center" wrapText="1"/>
    </xf>
    <xf numFmtId="0" fontId="90" fillId="0" borderId="19" xfId="0" applyFont="1" applyBorder="1" applyAlignment="1">
      <alignment horizontal="left" vertical="center" wrapText="1"/>
    </xf>
    <xf numFmtId="0" fontId="27" fillId="0" borderId="19" xfId="0" applyFont="1" applyBorder="1" applyAlignment="1">
      <alignment horizontal="left" vertical="center" wrapText="1"/>
    </xf>
    <xf numFmtId="49" fontId="27" fillId="0" borderId="19" xfId="2235" applyNumberFormat="1" applyFont="1" applyBorder="1" applyAlignment="1">
      <alignment horizontal="center" vertical="center"/>
    </xf>
    <xf numFmtId="49" fontId="100" fillId="0" borderId="0" xfId="2235" applyNumberFormat="1" applyFont="1" applyAlignment="1">
      <alignment horizontal="center" vertical="center"/>
    </xf>
    <xf numFmtId="0" fontId="90" fillId="0" borderId="19" xfId="0" applyFont="1" applyBorder="1" applyAlignment="1">
      <alignment vertical="center" wrapText="1"/>
    </xf>
    <xf numFmtId="0" fontId="73" fillId="0" borderId="19" xfId="0" applyFont="1" applyBorder="1" applyAlignment="1">
      <alignment horizontal="left" vertical="center" wrapText="1"/>
    </xf>
    <xf numFmtId="4" fontId="27" fillId="48" borderId="19" xfId="2264" applyNumberFormat="1" applyFont="1" applyFill="1" applyBorder="1" applyAlignment="1">
      <alignment horizontal="right" vertical="center" wrapText="1"/>
    </xf>
    <xf numFmtId="4" fontId="27" fillId="0" borderId="19" xfId="2264" applyNumberFormat="1" applyFont="1" applyBorder="1" applyAlignment="1">
      <alignment horizontal="right" vertical="center" wrapText="1"/>
    </xf>
    <xf numFmtId="4" fontId="27" fillId="0" borderId="19" xfId="0" applyNumberFormat="1" applyFont="1" applyBorder="1" applyAlignment="1">
      <alignment vertical="center"/>
    </xf>
    <xf numFmtId="49" fontId="27" fillId="0" borderId="19" xfId="2712" applyNumberFormat="1" applyFont="1" applyBorder="1" applyAlignment="1">
      <alignment horizontal="center" vertical="center" wrapText="1"/>
    </xf>
    <xf numFmtId="0" fontId="27" fillId="0" borderId="19" xfId="2712" applyFont="1" applyBorder="1" applyAlignment="1">
      <alignment horizontal="center" vertical="center" wrapText="1"/>
    </xf>
    <xf numFmtId="0" fontId="27" fillId="0" borderId="19" xfId="2712" applyFont="1" applyBorder="1" applyAlignment="1">
      <alignment vertical="center" wrapText="1"/>
    </xf>
    <xf numFmtId="4" fontId="98" fillId="0" borderId="19" xfId="0" applyNumberFormat="1" applyFont="1" applyBorder="1" applyAlignment="1">
      <alignment horizontal="right" vertical="center"/>
    </xf>
    <xf numFmtId="0" fontId="27" fillId="0" borderId="19" xfId="2050" applyFont="1" applyBorder="1" applyAlignment="1">
      <alignment horizontal="center" vertical="center"/>
    </xf>
    <xf numFmtId="0" fontId="90" fillId="0" borderId="19" xfId="0" quotePrefix="1" applyFont="1" applyFill="1" applyBorder="1" applyAlignment="1">
      <alignment horizontal="center" vertical="center" wrapText="1"/>
    </xf>
    <xf numFmtId="0" fontId="90" fillId="0" borderId="19" xfId="0" applyFont="1" applyFill="1" applyBorder="1" applyAlignment="1">
      <alignment horizontal="center" vertical="center" wrapText="1"/>
    </xf>
    <xf numFmtId="4" fontId="90" fillId="0" borderId="19" xfId="0" applyNumberFormat="1" applyFont="1" applyFill="1" applyBorder="1" applyAlignment="1">
      <alignment horizontal="center" vertical="center" wrapText="1"/>
    </xf>
    <xf numFmtId="4" fontId="90" fillId="0" borderId="19" xfId="0" quotePrefix="1" applyNumberFormat="1" applyFont="1" applyFill="1" applyBorder="1" applyAlignment="1">
      <alignment vertical="center" wrapText="1"/>
    </xf>
    <xf numFmtId="0" fontId="111" fillId="0" borderId="0" xfId="2706" applyFont="1"/>
    <xf numFmtId="0" fontId="27" fillId="0" borderId="19" xfId="2708" applyFont="1" applyBorder="1" applyAlignment="1">
      <alignment horizontal="center" vertical="center"/>
    </xf>
    <xf numFmtId="0" fontId="90" fillId="0" borderId="19" xfId="2415" applyFont="1" applyBorder="1" applyAlignment="1">
      <alignment horizontal="center" vertical="center"/>
    </xf>
    <xf numFmtId="0" fontId="90" fillId="0" borderId="19" xfId="2415" applyFont="1" applyBorder="1" applyAlignment="1">
      <alignment vertical="center" wrapText="1"/>
    </xf>
    <xf numFmtId="0" fontId="86" fillId="0" borderId="19" xfId="2415" applyFont="1" applyBorder="1" applyAlignment="1">
      <alignment horizontal="center" vertical="center"/>
    </xf>
    <xf numFmtId="0" fontId="86" fillId="0" borderId="19" xfId="2415" applyFont="1" applyBorder="1" applyAlignment="1">
      <alignment vertical="center" wrapText="1"/>
    </xf>
    <xf numFmtId="0" fontId="30" fillId="0" borderId="19" xfId="2706" applyFont="1" applyBorder="1" applyAlignment="1">
      <alignment horizontal="center" vertical="center" wrapText="1"/>
    </xf>
    <xf numFmtId="0" fontId="27" fillId="0" borderId="21" xfId="0" applyFont="1" applyBorder="1" applyAlignment="1">
      <alignment horizontal="center" vertical="center" wrapText="1"/>
    </xf>
    <xf numFmtId="0" fontId="27" fillId="0" borderId="21" xfId="0" applyFont="1" applyBorder="1" applyAlignment="1">
      <alignment vertical="center" wrapText="1"/>
    </xf>
    <xf numFmtId="4" fontId="27" fillId="0" borderId="21" xfId="2706" applyNumberFormat="1" applyFont="1" applyBorder="1" applyAlignment="1">
      <alignment horizontal="right" vertical="center"/>
    </xf>
    <xf numFmtId="0" fontId="112" fillId="49" borderId="19" xfId="0" applyFont="1" applyFill="1" applyBorder="1" applyAlignment="1">
      <alignment horizontal="left" vertical="center" wrapText="1"/>
    </xf>
    <xf numFmtId="0" fontId="112" fillId="0" borderId="19" xfId="0" applyFont="1" applyBorder="1" applyAlignment="1">
      <alignment vertical="center" wrapText="1"/>
    </xf>
    <xf numFmtId="0" fontId="95" fillId="49" borderId="19" xfId="0" applyFont="1" applyFill="1" applyBorder="1" applyAlignment="1">
      <alignment horizontal="left" vertical="center" wrapText="1"/>
    </xf>
    <xf numFmtId="0" fontId="30" fillId="0" borderId="19" xfId="1711" applyFont="1" applyBorder="1" applyAlignment="1">
      <alignment vertical="center" wrapText="1"/>
    </xf>
    <xf numFmtId="4" fontId="73" fillId="0" borderId="19" xfId="0" applyNumberFormat="1" applyFont="1" applyBorder="1" applyAlignment="1">
      <alignment horizontal="right" vertical="center"/>
    </xf>
    <xf numFmtId="0" fontId="113" fillId="0" borderId="19" xfId="2235" applyFont="1" applyBorder="1"/>
    <xf numFmtId="0" fontId="113" fillId="0" borderId="0" xfId="2235" applyFont="1"/>
    <xf numFmtId="4" fontId="108" fillId="0" borderId="19" xfId="2702" applyNumberFormat="1" applyFont="1" applyBorder="1" applyAlignment="1">
      <alignment horizontal="right" vertical="center" wrapText="1"/>
    </xf>
    <xf numFmtId="0" fontId="86" fillId="0" borderId="19" xfId="0" applyFont="1" applyBorder="1" applyAlignment="1">
      <alignment horizontal="centerContinuous" vertical="center"/>
    </xf>
    <xf numFmtId="0" fontId="30" fillId="0" borderId="19" xfId="0" applyFont="1" applyBorder="1" applyAlignment="1">
      <alignment horizontal="centerContinuous" vertical="center"/>
    </xf>
    <xf numFmtId="0" fontId="90" fillId="0" borderId="22" xfId="0" applyFont="1" applyBorder="1" applyAlignment="1">
      <alignment horizontal="left" vertical="center" wrapText="1"/>
    </xf>
    <xf numFmtId="49" fontId="27" fillId="0" borderId="19" xfId="2050" applyNumberFormat="1" applyFont="1" applyBorder="1" applyAlignment="1">
      <alignment horizontal="center" vertical="center"/>
    </xf>
    <xf numFmtId="49" fontId="27" fillId="0" borderId="19" xfId="0" applyNumberFormat="1" applyFont="1" applyBorder="1" applyAlignment="1">
      <alignment horizontal="center" vertical="center" wrapText="1"/>
    </xf>
    <xf numFmtId="0" fontId="30" fillId="0" borderId="19" xfId="0" applyFont="1" applyBorder="1" applyAlignment="1">
      <alignment horizontal="left" vertical="center" wrapText="1"/>
    </xf>
    <xf numFmtId="4" fontId="27" fillId="0" borderId="19" xfId="2264" applyNumberFormat="1" applyFont="1" applyFill="1" applyBorder="1" applyAlignment="1">
      <alignment horizontal="right" vertical="center" wrapText="1"/>
    </xf>
    <xf numFmtId="0" fontId="74" fillId="0" borderId="0" xfId="0" applyFont="1" applyFill="1"/>
    <xf numFmtId="49" fontId="86" fillId="0" borderId="19" xfId="0" applyNumberFormat="1" applyFont="1" applyBorder="1" applyAlignment="1">
      <alignment horizontal="center" vertical="center" wrapText="1"/>
    </xf>
    <xf numFmtId="0" fontId="95" fillId="0" borderId="19" xfId="0" applyFont="1" applyBorder="1" applyAlignment="1">
      <alignment vertical="center" wrapText="1"/>
    </xf>
    <xf numFmtId="0" fontId="30" fillId="0" borderId="0" xfId="0" applyFont="1" applyFill="1"/>
    <xf numFmtId="4" fontId="27" fillId="13" borderId="19" xfId="0" applyNumberFormat="1" applyFont="1" applyFill="1" applyBorder="1" applyAlignment="1">
      <alignment horizontal="right" vertical="center"/>
    </xf>
    <xf numFmtId="0" fontId="97" fillId="0" borderId="19" xfId="2704" quotePrefix="1" applyFont="1" applyBorder="1" applyAlignment="1">
      <alignment vertical="center" wrapText="1"/>
    </xf>
    <xf numFmtId="0" fontId="86" fillId="0" borderId="19" xfId="0" applyFont="1" applyBorder="1" applyAlignment="1">
      <alignment horizontal="left" vertical="center" wrapText="1"/>
    </xf>
    <xf numFmtId="0" fontId="27" fillId="0" borderId="19" xfId="2050" applyFont="1" applyBorder="1" applyAlignment="1">
      <alignment vertical="center" wrapText="1"/>
    </xf>
    <xf numFmtId="4" fontId="27" fillId="0" borderId="19" xfId="2708" applyNumberFormat="1" applyFont="1" applyBorder="1" applyAlignment="1">
      <alignment horizontal="right" vertical="center"/>
    </xf>
    <xf numFmtId="4" fontId="27" fillId="0" borderId="19" xfId="2235" applyNumberFormat="1" applyFont="1" applyFill="1" applyBorder="1" applyAlignment="1">
      <alignment horizontal="right" vertical="center"/>
    </xf>
    <xf numFmtId="4" fontId="86" fillId="0" borderId="19" xfId="0" applyNumberFormat="1" applyFont="1" applyBorder="1" applyAlignment="1">
      <alignment horizontal="right" vertical="center" wrapText="1"/>
    </xf>
    <xf numFmtId="49" fontId="90" fillId="0" borderId="19" xfId="0" applyNumberFormat="1" applyFont="1" applyBorder="1" applyAlignment="1">
      <alignment horizontal="center" vertical="center" wrapText="1"/>
    </xf>
    <xf numFmtId="0" fontId="112" fillId="0" borderId="19" xfId="0" applyFont="1" applyBorder="1" applyAlignment="1">
      <alignment horizontal="center" vertical="center"/>
    </xf>
    <xf numFmtId="0" fontId="27" fillId="0" borderId="0" xfId="1711" applyFont="1" applyAlignment="1">
      <alignment vertical="center" wrapText="1"/>
    </xf>
    <xf numFmtId="49" fontId="30" fillId="0" borderId="19" xfId="1366" applyNumberFormat="1" applyFont="1" applyBorder="1" applyAlignment="1">
      <alignment horizontal="center" vertical="center" wrapText="1"/>
    </xf>
    <xf numFmtId="0" fontId="95" fillId="0" borderId="19" xfId="0" applyFont="1" applyBorder="1" applyAlignment="1">
      <alignment horizontal="center" vertical="center"/>
    </xf>
    <xf numFmtId="0" fontId="30" fillId="0" borderId="19" xfId="2235" applyFont="1" applyBorder="1"/>
    <xf numFmtId="0" fontId="30" fillId="0" borderId="0" xfId="2235" applyFont="1"/>
    <xf numFmtId="0" fontId="98" fillId="0" borderId="19" xfId="2235" applyFont="1" applyBorder="1"/>
    <xf numFmtId="0" fontId="98" fillId="0" borderId="0" xfId="2235" applyFont="1"/>
    <xf numFmtId="0" fontId="73" fillId="0" borderId="19" xfId="2235" applyFont="1" applyBorder="1"/>
    <xf numFmtId="0" fontId="73" fillId="0" borderId="0" xfId="2235" applyFont="1"/>
    <xf numFmtId="0" fontId="27" fillId="0" borderId="0" xfId="2235" applyFont="1"/>
    <xf numFmtId="0" fontId="27" fillId="0" borderId="19" xfId="2235" applyFont="1" applyBorder="1"/>
    <xf numFmtId="0" fontId="90" fillId="0" borderId="19" xfId="0" quotePrefix="1" applyFont="1" applyBorder="1" applyAlignment="1">
      <alignment horizontal="center" vertical="center" wrapText="1"/>
    </xf>
    <xf numFmtId="4" fontId="90" fillId="0" borderId="19" xfId="0" applyNumberFormat="1" applyFont="1" applyBorder="1" applyAlignment="1">
      <alignment horizontal="center" vertical="center" wrapText="1"/>
    </xf>
    <xf numFmtId="4" fontId="90" fillId="0" borderId="19" xfId="0" quotePrefix="1" applyNumberFormat="1" applyFont="1" applyBorder="1" applyAlignment="1">
      <alignment vertical="center" wrapText="1"/>
    </xf>
    <xf numFmtId="4" fontId="30" fillId="0" borderId="19" xfId="2703" applyNumberFormat="1" applyFont="1" applyBorder="1" applyAlignment="1">
      <alignment vertical="center"/>
    </xf>
    <xf numFmtId="4" fontId="73" fillId="0" borderId="19" xfId="2708" applyNumberFormat="1" applyFont="1" applyBorder="1" applyAlignment="1">
      <alignment vertical="center"/>
    </xf>
    <xf numFmtId="0" fontId="30" fillId="0" borderId="19" xfId="0" applyFont="1" applyBorder="1" applyAlignment="1">
      <alignment vertical="center"/>
    </xf>
    <xf numFmtId="49" fontId="73" fillId="0" borderId="19" xfId="0" applyNumberFormat="1" applyFont="1" applyBorder="1" applyAlignment="1">
      <alignment horizontal="center" vertical="center" wrapText="1"/>
    </xf>
    <xf numFmtId="0" fontId="73" fillId="0" borderId="19" xfId="0" applyFont="1" applyBorder="1" applyAlignment="1">
      <alignment horizontal="centerContinuous" vertical="center"/>
    </xf>
    <xf numFmtId="172" fontId="92" fillId="0" borderId="19" xfId="0" applyNumberFormat="1" applyFont="1" applyBorder="1" applyAlignment="1">
      <alignment vertical="center"/>
    </xf>
    <xf numFmtId="0" fontId="92" fillId="0" borderId="22" xfId="0" applyFont="1" applyBorder="1" applyAlignment="1">
      <alignment horizontal="centerContinuous" vertical="center"/>
    </xf>
    <xf numFmtId="0" fontId="73" fillId="0" borderId="19" xfId="2704" applyFont="1" applyBorder="1" applyAlignment="1">
      <alignment horizontal="center" vertical="center" wrapText="1"/>
    </xf>
    <xf numFmtId="0" fontId="73" fillId="0" borderId="19" xfId="2704" quotePrefix="1" applyFont="1" applyBorder="1" applyAlignment="1">
      <alignment vertical="center" wrapText="1"/>
    </xf>
    <xf numFmtId="0" fontId="73" fillId="0" borderId="19" xfId="2050" applyFont="1" applyBorder="1" applyAlignment="1">
      <alignment horizontal="center" vertical="center"/>
    </xf>
    <xf numFmtId="4" fontId="73" fillId="0" borderId="19" xfId="2708" applyNumberFormat="1" applyFont="1" applyBorder="1" applyAlignment="1">
      <alignment horizontal="right" vertical="center"/>
    </xf>
    <xf numFmtId="49" fontId="73" fillId="0" borderId="19" xfId="2704" applyNumberFormat="1" applyFont="1" applyBorder="1" applyAlignment="1">
      <alignment horizontal="center" vertical="center" wrapText="1"/>
    </xf>
    <xf numFmtId="0" fontId="30" fillId="0" borderId="0" xfId="2410" applyFont="1"/>
    <xf numFmtId="0" fontId="27" fillId="0" borderId="19" xfId="0" applyFont="1" applyFill="1" applyBorder="1" applyAlignment="1">
      <alignment horizontal="center" vertical="center" wrapText="1"/>
    </xf>
    <xf numFmtId="4" fontId="27" fillId="0" borderId="19" xfId="0" applyNumberFormat="1" applyFont="1" applyFill="1" applyBorder="1" applyAlignment="1">
      <alignment horizontal="right" vertical="center" wrapText="1"/>
    </xf>
    <xf numFmtId="4" fontId="27" fillId="0" borderId="19" xfId="2235" applyNumberFormat="1" applyFont="1" applyBorder="1" applyAlignment="1">
      <alignment vertical="center"/>
    </xf>
    <xf numFmtId="0" fontId="86" fillId="0" borderId="19" xfId="2235" applyFont="1" applyBorder="1" applyAlignment="1">
      <alignment horizontal="left" vertical="center" wrapText="1"/>
    </xf>
    <xf numFmtId="0" fontId="27" fillId="0" borderId="19" xfId="2235" applyFont="1" applyFill="1" applyBorder="1" applyAlignment="1">
      <alignment horizontal="left" vertical="center" wrapText="1"/>
    </xf>
    <xf numFmtId="0" fontId="72" fillId="0" borderId="0" xfId="2410"/>
    <xf numFmtId="4" fontId="72" fillId="0" borderId="0" xfId="2410" applyNumberFormat="1"/>
    <xf numFmtId="4" fontId="27" fillId="0" borderId="19" xfId="2409" quotePrefix="1" applyNumberFormat="1" applyFont="1" applyFill="1" applyBorder="1" applyAlignment="1">
      <alignment vertical="center" wrapText="1"/>
    </xf>
    <xf numFmtId="0" fontId="86" fillId="0" borderId="19" xfId="2409" applyFont="1" applyBorder="1" applyAlignment="1">
      <alignment horizontal="center" vertical="center" wrapText="1"/>
    </xf>
    <xf numFmtId="0" fontId="86" fillId="0" borderId="19" xfId="2409" quotePrefix="1" applyFont="1" applyBorder="1" applyAlignment="1">
      <alignment vertical="center" wrapText="1"/>
    </xf>
    <xf numFmtId="49" fontId="30" fillId="0" borderId="19" xfId="2050" applyNumberFormat="1" applyFont="1" applyBorder="1" applyAlignment="1">
      <alignment horizontal="center" vertical="center"/>
    </xf>
    <xf numFmtId="4" fontId="86" fillId="49" borderId="19" xfId="0" applyNumberFormat="1" applyFont="1" applyFill="1" applyBorder="1" applyAlignment="1">
      <alignment horizontal="right" vertical="center" wrapText="1"/>
    </xf>
    <xf numFmtId="0" fontId="34" fillId="0" borderId="0" xfId="2235" applyFont="1"/>
    <xf numFmtId="0" fontId="73" fillId="0" borderId="19" xfId="0" applyFont="1" applyBorder="1" applyAlignment="1">
      <alignment vertical="center" wrapText="1"/>
    </xf>
    <xf numFmtId="0" fontId="90" fillId="0" borderId="19" xfId="2235" applyFont="1" applyBorder="1" applyAlignment="1">
      <alignment horizontal="left" vertical="center" wrapText="1"/>
    </xf>
    <xf numFmtId="4" fontId="73" fillId="0" borderId="19" xfId="0" applyNumberFormat="1" applyFont="1" applyBorder="1" applyAlignment="1">
      <alignment horizontal="right" vertical="center" wrapText="1"/>
    </xf>
    <xf numFmtId="4" fontId="115" fillId="0" borderId="0" xfId="2235" applyNumberFormat="1" applyFont="1" applyAlignment="1">
      <alignment horizontal="right" vertical="center"/>
    </xf>
    <xf numFmtId="0" fontId="27" fillId="0" borderId="0" xfId="0" applyFont="1" applyBorder="1" applyAlignment="1">
      <alignment horizontal="center" vertical="center" wrapText="1"/>
    </xf>
    <xf numFmtId="0" fontId="27" fillId="0" borderId="0" xfId="0" applyFont="1" applyBorder="1" applyAlignment="1">
      <alignment vertical="center" wrapText="1"/>
    </xf>
    <xf numFmtId="4" fontId="27" fillId="0" borderId="0" xfId="0" applyNumberFormat="1" applyFont="1" applyBorder="1" applyAlignment="1">
      <alignment horizontal="right" vertical="center" wrapText="1"/>
    </xf>
    <xf numFmtId="4" fontId="27" fillId="0" borderId="23" xfId="0" applyNumberFormat="1" applyFont="1" applyBorder="1" applyAlignment="1">
      <alignment horizontal="right" vertical="center" wrapText="1"/>
    </xf>
    <xf numFmtId="4" fontId="30" fillId="0" borderId="23" xfId="0" applyNumberFormat="1" applyFont="1" applyBorder="1" applyAlignment="1">
      <alignment horizontal="right" vertical="center" wrapText="1"/>
    </xf>
    <xf numFmtId="4" fontId="73" fillId="0" borderId="23" xfId="0" applyNumberFormat="1" applyFont="1" applyBorder="1" applyAlignment="1">
      <alignment horizontal="right" vertical="center" wrapText="1"/>
    </xf>
    <xf numFmtId="0" fontId="30" fillId="0" borderId="22" xfId="0" applyFont="1" applyBorder="1" applyAlignment="1">
      <alignment horizontal="center" vertical="center" wrapText="1"/>
    </xf>
    <xf numFmtId="0" fontId="30" fillId="0" borderId="22" xfId="0" applyFont="1" applyBorder="1" applyAlignment="1">
      <alignment vertical="center" wrapText="1"/>
    </xf>
    <xf numFmtId="4" fontId="30" fillId="0" borderId="22" xfId="0" applyNumberFormat="1" applyFont="1" applyBorder="1" applyAlignment="1">
      <alignment horizontal="right" vertical="center" wrapText="1"/>
    </xf>
    <xf numFmtId="0" fontId="73" fillId="0" borderId="22" xfId="0" applyFont="1" applyBorder="1" applyAlignment="1">
      <alignment horizontal="center" vertical="center" wrapText="1"/>
    </xf>
    <xf numFmtId="4" fontId="73" fillId="0" borderId="22" xfId="0" applyNumberFormat="1" applyFont="1" applyBorder="1" applyAlignment="1">
      <alignment horizontal="right" vertical="center" wrapText="1"/>
    </xf>
    <xf numFmtId="0" fontId="0" fillId="0" borderId="20" xfId="0" applyBorder="1" applyAlignment="1">
      <alignment horizontal="right"/>
    </xf>
    <xf numFmtId="0" fontId="66" fillId="0" borderId="23" xfId="0" applyFont="1" applyBorder="1" applyAlignment="1">
      <alignment horizontal="center" vertical="center" wrapText="1"/>
    </xf>
    <xf numFmtId="4" fontId="30" fillId="0" borderId="24" xfId="0" applyNumberFormat="1" applyFont="1" applyBorder="1" applyAlignment="1">
      <alignment horizontal="right" vertical="center" wrapText="1"/>
    </xf>
    <xf numFmtId="4" fontId="73" fillId="0" borderId="24" xfId="0" applyNumberFormat="1" applyFont="1" applyBorder="1" applyAlignment="1">
      <alignment horizontal="right" vertical="center" wrapText="1"/>
    </xf>
    <xf numFmtId="0" fontId="0" fillId="0" borderId="0" xfId="0" applyBorder="1"/>
    <xf numFmtId="0" fontId="29" fillId="0" borderId="0" xfId="0" applyFont="1" applyBorder="1"/>
    <xf numFmtId="0" fontId="29" fillId="0" borderId="0" xfId="0" applyFont="1" applyBorder="1" applyAlignment="1">
      <alignment horizontal="center"/>
    </xf>
    <xf numFmtId="0" fontId="74" fillId="0" borderId="0" xfId="0" applyFont="1" applyBorder="1" applyAlignment="1">
      <alignment horizontal="center"/>
    </xf>
    <xf numFmtId="0" fontId="21" fillId="0" borderId="0" xfId="0" applyFont="1" applyBorder="1" applyAlignment="1">
      <alignment horizontal="center"/>
    </xf>
    <xf numFmtId="0" fontId="99" fillId="0" borderId="0" xfId="2702" applyFont="1" applyAlignment="1">
      <alignment vertical="top"/>
    </xf>
    <xf numFmtId="0" fontId="98" fillId="0" borderId="0" xfId="2702" applyFont="1"/>
    <xf numFmtId="0" fontId="30" fillId="0" borderId="19" xfId="2406" quotePrefix="1" applyFont="1" applyBorder="1" applyAlignment="1">
      <alignment vertical="center" wrapText="1"/>
    </xf>
    <xf numFmtId="4" fontId="27" fillId="0" borderId="19" xfId="2235" applyNumberFormat="1" applyFont="1" applyFill="1" applyBorder="1" applyAlignment="1">
      <alignment horizontal="center" vertical="center"/>
    </xf>
    <xf numFmtId="4" fontId="30" fillId="0" borderId="19" xfId="0" applyNumberFormat="1" applyFont="1" applyBorder="1" applyAlignment="1">
      <alignment vertical="center" wrapText="1"/>
    </xf>
    <xf numFmtId="4" fontId="30" fillId="0" borderId="19" xfId="0" applyNumberFormat="1" applyFont="1" applyFill="1" applyBorder="1" applyAlignment="1">
      <alignment horizontal="right" vertical="center"/>
    </xf>
    <xf numFmtId="0" fontId="97" fillId="0" borderId="19" xfId="0" applyFont="1" applyBorder="1" applyAlignment="1">
      <alignment horizontal="left" vertical="center" wrapText="1"/>
    </xf>
    <xf numFmtId="4" fontId="27" fillId="0" borderId="19" xfId="0" applyNumberFormat="1" applyFont="1" applyBorder="1" applyAlignment="1">
      <alignment vertical="center" wrapText="1"/>
    </xf>
    <xf numFmtId="4" fontId="73" fillId="0" borderId="22" xfId="0" applyNumberFormat="1" applyFont="1" applyBorder="1" applyAlignment="1">
      <alignment horizontal="center" vertical="center" wrapText="1"/>
    </xf>
    <xf numFmtId="4" fontId="73" fillId="0" borderId="22" xfId="0" applyNumberFormat="1" applyFont="1" applyBorder="1" applyAlignment="1">
      <alignment vertical="center" wrapText="1"/>
    </xf>
    <xf numFmtId="4" fontId="30" fillId="0" borderId="19" xfId="0" applyNumberFormat="1" applyFont="1" applyBorder="1" applyAlignment="1">
      <alignment horizontal="center" vertical="center" wrapText="1"/>
    </xf>
    <xf numFmtId="0" fontId="30" fillId="0" borderId="19" xfId="2236" applyFont="1" applyBorder="1" applyAlignment="1">
      <alignment horizontal="center" vertical="center"/>
    </xf>
    <xf numFmtId="4" fontId="30" fillId="0" borderId="25" xfId="2708" applyNumberFormat="1" applyFont="1" applyBorder="1" applyAlignment="1">
      <alignment horizontal="right" vertical="center"/>
    </xf>
    <xf numFmtId="4" fontId="27" fillId="0" borderId="25" xfId="2708" applyNumberFormat="1" applyFont="1" applyBorder="1" applyAlignment="1">
      <alignment horizontal="right" vertical="center"/>
    </xf>
    <xf numFmtId="4" fontId="30" fillId="0" borderId="25" xfId="2708" applyNumberFormat="1" applyFont="1" applyBorder="1" applyAlignment="1">
      <alignment vertical="center"/>
    </xf>
    <xf numFmtId="0" fontId="90" fillId="0" borderId="19" xfId="2449" applyFont="1" applyBorder="1" applyAlignment="1">
      <alignment horizontal="center" vertical="center" wrapText="1"/>
    </xf>
    <xf numFmtId="0" fontId="90" fillId="0" borderId="19" xfId="2449" quotePrefix="1" applyFont="1" applyBorder="1" applyAlignment="1">
      <alignment vertical="center" wrapText="1"/>
    </xf>
    <xf numFmtId="0" fontId="90" fillId="0" borderId="19" xfId="2471" applyFont="1" applyBorder="1" applyAlignment="1">
      <alignment horizontal="center" vertical="center"/>
    </xf>
    <xf numFmtId="0" fontId="90" fillId="0" borderId="19" xfId="2471" applyFont="1" applyBorder="1" applyAlignment="1">
      <alignment vertical="center" wrapText="1"/>
    </xf>
    <xf numFmtId="0" fontId="86" fillId="0" borderId="19" xfId="2471" applyFont="1" applyBorder="1" applyAlignment="1">
      <alignment horizontal="center" vertical="center"/>
    </xf>
    <xf numFmtId="0" fontId="86" fillId="0" borderId="19" xfId="2471" applyFont="1" applyBorder="1" applyAlignment="1">
      <alignment vertical="center" wrapText="1"/>
    </xf>
    <xf numFmtId="0" fontId="90" fillId="0" borderId="19" xfId="2472" applyFont="1" applyBorder="1" applyAlignment="1">
      <alignment horizontal="center" vertical="center"/>
    </xf>
    <xf numFmtId="0" fontId="90" fillId="0" borderId="19" xfId="2472" applyFont="1" applyBorder="1" applyAlignment="1">
      <alignment vertical="center" wrapText="1"/>
    </xf>
    <xf numFmtId="4" fontId="86" fillId="0" borderId="19" xfId="2475" applyNumberFormat="1" applyFont="1" applyBorder="1" applyAlignment="1">
      <alignment vertical="center"/>
    </xf>
    <xf numFmtId="49" fontId="27" fillId="0" borderId="19" xfId="2702" applyNumberFormat="1" applyFont="1" applyBorder="1" applyAlignment="1">
      <alignment horizontal="center" vertical="center" wrapText="1"/>
    </xf>
    <xf numFmtId="2" fontId="27" fillId="0" borderId="19" xfId="2702" applyNumberFormat="1" applyFont="1" applyBorder="1" applyAlignment="1">
      <alignment vertical="center" wrapText="1"/>
    </xf>
    <xf numFmtId="0" fontId="30" fillId="0" borderId="19" xfId="2710" applyFont="1" applyBorder="1" applyAlignment="1">
      <alignment vertical="center"/>
    </xf>
    <xf numFmtId="0" fontId="30" fillId="0" borderId="19" xfId="2006" applyFont="1" applyBorder="1" applyAlignment="1">
      <alignment vertical="center" wrapText="1"/>
    </xf>
    <xf numFmtId="49" fontId="30" fillId="0" borderId="19" xfId="2701" applyNumberFormat="1" applyFont="1" applyBorder="1" applyAlignment="1">
      <alignment horizontal="center" vertical="center" wrapText="1"/>
    </xf>
    <xf numFmtId="2" fontId="30" fillId="0" borderId="19" xfId="2701" applyNumberFormat="1" applyFont="1" applyBorder="1" applyAlignment="1">
      <alignment vertical="center" wrapText="1"/>
    </xf>
    <xf numFmtId="0" fontId="30" fillId="0" borderId="19" xfId="2007" applyFont="1" applyBorder="1" applyAlignment="1">
      <alignment vertical="center" wrapText="1"/>
    </xf>
    <xf numFmtId="0" fontId="30" fillId="0" borderId="19" xfId="2006" applyFont="1" applyBorder="1" applyAlignment="1">
      <alignment horizontal="center" vertical="center"/>
    </xf>
    <xf numFmtId="0" fontId="30" fillId="0" borderId="19" xfId="2007" applyFont="1" applyBorder="1" applyAlignment="1">
      <alignment horizontal="center" vertical="center"/>
    </xf>
    <xf numFmtId="0" fontId="21" fillId="0" borderId="0" xfId="0" applyFont="1" applyFill="1"/>
    <xf numFmtId="4" fontId="27" fillId="0" borderId="19" xfId="0" applyNumberFormat="1" applyFont="1" applyFill="1" applyBorder="1" applyAlignment="1">
      <alignment horizontal="right" vertical="center"/>
    </xf>
    <xf numFmtId="4" fontId="27" fillId="45" borderId="19" xfId="0" applyNumberFormat="1" applyFont="1" applyFill="1" applyBorder="1" applyAlignment="1">
      <alignment horizontal="right" vertical="center"/>
    </xf>
    <xf numFmtId="0" fontId="30" fillId="0" borderId="19" xfId="2711" applyFont="1" applyBorder="1" applyAlignment="1">
      <alignment horizontal="center" vertical="center" wrapText="1"/>
    </xf>
    <xf numFmtId="49" fontId="30" fillId="0" borderId="19" xfId="2711" applyNumberFormat="1" applyFont="1" applyBorder="1" applyAlignment="1">
      <alignment horizontal="center" vertical="center"/>
    </xf>
    <xf numFmtId="49" fontId="30" fillId="0" borderId="19" xfId="2711" applyNumberFormat="1" applyFont="1" applyBorder="1" applyAlignment="1">
      <alignment horizontal="center" vertical="center" wrapText="1"/>
    </xf>
    <xf numFmtId="0" fontId="114" fillId="0" borderId="19" xfId="0" applyFont="1" applyBorder="1" applyAlignment="1">
      <alignment vertical="center" wrapText="1"/>
    </xf>
    <xf numFmtId="0" fontId="100" fillId="0" borderId="0" xfId="2235" applyFont="1" applyBorder="1" applyAlignment="1">
      <alignment horizontal="center" vertical="center"/>
    </xf>
    <xf numFmtId="0" fontId="101" fillId="0" borderId="0" xfId="2235" applyFont="1" applyBorder="1" applyAlignment="1">
      <alignment horizontal="center" vertical="center" wrapText="1"/>
    </xf>
    <xf numFmtId="0" fontId="100" fillId="0" borderId="0" xfId="2235" applyFont="1" applyBorder="1" applyAlignment="1">
      <alignment horizontal="center" vertical="center" wrapText="1"/>
    </xf>
    <xf numFmtId="4" fontId="100" fillId="0" borderId="0" xfId="2235" applyNumberFormat="1" applyFont="1" applyBorder="1" applyAlignment="1">
      <alignment horizontal="right" vertical="center"/>
    </xf>
    <xf numFmtId="4" fontId="27" fillId="0" borderId="0" xfId="0" applyNumberFormat="1" applyFont="1" applyBorder="1" applyAlignment="1">
      <alignment horizontal="right" vertical="center"/>
    </xf>
    <xf numFmtId="0" fontId="34" fillId="0" borderId="0" xfId="2235" applyBorder="1"/>
    <xf numFmtId="4" fontId="118" fillId="0" borderId="19" xfId="2005" applyNumberFormat="1" applyFont="1" applyFill="1" applyBorder="1" applyAlignment="1">
      <alignment vertical="center"/>
    </xf>
    <xf numFmtId="0" fontId="90" fillId="0" borderId="19" xfId="2474" applyFont="1" applyBorder="1" applyAlignment="1">
      <alignment horizontal="center" vertical="center"/>
    </xf>
    <xf numFmtId="0" fontId="90" fillId="0" borderId="19" xfId="2474" applyFont="1" applyBorder="1" applyAlignment="1">
      <alignment vertical="center" wrapText="1"/>
    </xf>
    <xf numFmtId="0" fontId="86" fillId="0" borderId="19" xfId="2474" applyFont="1" applyBorder="1" applyAlignment="1">
      <alignment horizontal="center" vertical="center"/>
    </xf>
    <xf numFmtId="0" fontId="86" fillId="0" borderId="19" xfId="2474" applyFont="1" applyBorder="1" applyAlignment="1">
      <alignment vertical="center" wrapText="1"/>
    </xf>
    <xf numFmtId="4" fontId="118" fillId="0" borderId="19" xfId="2003" applyNumberFormat="1" applyFont="1" applyFill="1" applyBorder="1" applyAlignment="1">
      <alignment vertical="center"/>
    </xf>
    <xf numFmtId="4" fontId="118" fillId="0" borderId="19" xfId="2004" applyNumberFormat="1" applyFont="1" applyFill="1" applyBorder="1" applyAlignment="1">
      <alignment vertical="center"/>
    </xf>
    <xf numFmtId="0" fontId="27" fillId="0" borderId="19" xfId="0" applyFont="1" applyFill="1" applyBorder="1" applyAlignment="1">
      <alignment horizontal="left" vertical="center" wrapText="1"/>
    </xf>
    <xf numFmtId="4" fontId="27" fillId="0" borderId="25" xfId="2708" applyNumberFormat="1" applyFont="1" applyBorder="1" applyAlignment="1">
      <alignment vertical="center"/>
    </xf>
    <xf numFmtId="4" fontId="30" fillId="0" borderId="19" xfId="2264" applyNumberFormat="1" applyFont="1" applyBorder="1" applyAlignment="1">
      <alignment horizontal="right" vertical="center" wrapText="1"/>
    </xf>
    <xf numFmtId="4" fontId="90" fillId="0" borderId="19" xfId="0" applyNumberFormat="1" applyFont="1" applyFill="1" applyBorder="1" applyAlignment="1">
      <alignment vertical="center" wrapText="1"/>
    </xf>
    <xf numFmtId="0" fontId="123" fillId="0" borderId="19" xfId="0" quotePrefix="1" applyFont="1" applyBorder="1" applyAlignment="1">
      <alignment vertical="center" wrapText="1"/>
    </xf>
    <xf numFmtId="4" fontId="21" fillId="0" borderId="19" xfId="2711" applyNumberFormat="1" applyFont="1" applyBorder="1" applyAlignment="1">
      <alignment horizontal="center" vertical="center" textRotation="90" wrapText="1"/>
    </xf>
    <xf numFmtId="49" fontId="27" fillId="0" borderId="19" xfId="2708" applyNumberFormat="1" applyFont="1" applyBorder="1" applyAlignment="1">
      <alignment horizontal="center" vertical="center"/>
    </xf>
    <xf numFmtId="0" fontId="124" fillId="0" borderId="19" xfId="0" applyFont="1" applyBorder="1" applyAlignment="1">
      <alignment vertical="center" wrapText="1"/>
    </xf>
    <xf numFmtId="49" fontId="86" fillId="0" borderId="19" xfId="0" applyNumberFormat="1" applyFont="1" applyBorder="1" applyAlignment="1">
      <alignment horizontal="center" vertical="center"/>
    </xf>
    <xf numFmtId="0" fontId="21" fillId="0" borderId="19" xfId="2050" applyFont="1" applyBorder="1" applyAlignment="1">
      <alignment horizontal="center" vertical="center"/>
    </xf>
    <xf numFmtId="0" fontId="21" fillId="0" borderId="19" xfId="2050" applyFont="1" applyBorder="1" applyAlignment="1">
      <alignment vertical="center" wrapText="1"/>
    </xf>
    <xf numFmtId="0" fontId="21" fillId="0" borderId="19" xfId="2706" applyFont="1" applyBorder="1" applyAlignment="1">
      <alignment horizontal="center" vertical="center" wrapText="1"/>
    </xf>
    <xf numFmtId="0" fontId="30" fillId="0" borderId="0" xfId="2707" applyFont="1" applyAlignment="1">
      <alignment horizontal="left"/>
    </xf>
    <xf numFmtId="0" fontId="30" fillId="0" borderId="0" xfId="2709" applyFont="1" applyAlignment="1">
      <alignment horizontal="left"/>
    </xf>
    <xf numFmtId="0" fontId="71" fillId="0" borderId="0" xfId="2706" quotePrefix="1" applyFont="1" applyAlignment="1">
      <alignment horizontal="left"/>
    </xf>
    <xf numFmtId="0" fontId="30" fillId="0" borderId="0" xfId="2706" applyFont="1" applyAlignment="1">
      <alignment horizontal="left"/>
    </xf>
    <xf numFmtId="0" fontId="28" fillId="0" borderId="0" xfId="2706" applyFont="1" applyAlignment="1">
      <alignment horizontal="center" vertical="center"/>
    </xf>
    <xf numFmtId="0" fontId="31" fillId="0" borderId="0" xfId="2706" applyFont="1" applyAlignment="1">
      <alignment horizontal="center" vertical="center"/>
    </xf>
    <xf numFmtId="0" fontId="28" fillId="0" borderId="0" xfId="0" applyFont="1" applyAlignment="1">
      <alignment horizontal="left" vertical="center" wrapText="1"/>
    </xf>
    <xf numFmtId="0" fontId="28" fillId="0" borderId="0" xfId="0" applyFont="1" applyAlignment="1">
      <alignment horizontal="center"/>
    </xf>
    <xf numFmtId="0" fontId="85" fillId="0" borderId="19" xfId="2706" applyFont="1" applyBorder="1" applyAlignment="1">
      <alignment horizontal="center" vertical="center" wrapText="1"/>
    </xf>
    <xf numFmtId="0" fontId="29" fillId="0" borderId="19" xfId="2702" applyFont="1" applyBorder="1" applyAlignment="1">
      <alignment horizontal="center" vertical="center" wrapText="1"/>
    </xf>
    <xf numFmtId="0" fontId="27" fillId="0" borderId="19" xfId="2702" applyFont="1" applyBorder="1" applyAlignment="1">
      <alignment horizontal="center" vertical="center"/>
    </xf>
    <xf numFmtId="0" fontId="28" fillId="0" borderId="0" xfId="2262" applyFont="1" applyAlignment="1">
      <alignment horizontal="left" wrapText="1"/>
    </xf>
    <xf numFmtId="0" fontId="28" fillId="0" borderId="0" xfId="2702" applyFont="1" applyAlignment="1">
      <alignment horizontal="center" vertical="center"/>
    </xf>
    <xf numFmtId="0" fontId="21" fillId="0" borderId="0" xfId="2702" applyAlignment="1">
      <alignment horizontal="right" vertical="center"/>
    </xf>
    <xf numFmtId="0" fontId="93" fillId="0" borderId="0" xfId="0" applyFont="1" applyAlignment="1">
      <alignment horizontal="center" vertical="center" wrapText="1"/>
    </xf>
    <xf numFmtId="0" fontId="94" fillId="0" borderId="0" xfId="0" applyFont="1" applyAlignment="1">
      <alignment horizontal="center" vertical="center"/>
    </xf>
    <xf numFmtId="0" fontId="71" fillId="0" borderId="0" xfId="1366" applyFont="1" applyAlignment="1">
      <alignment horizontal="center" vertical="center" wrapText="1"/>
    </xf>
    <xf numFmtId="0" fontId="35" fillId="0" borderId="19" xfId="0" applyFont="1" applyBorder="1" applyAlignment="1">
      <alignment horizontal="center" vertical="center" wrapText="1"/>
    </xf>
    <xf numFmtId="0" fontId="36" fillId="0" borderId="19" xfId="0" applyFont="1" applyBorder="1" applyAlignment="1">
      <alignment horizontal="center" vertical="center" wrapText="1"/>
    </xf>
    <xf numFmtId="49" fontId="35" fillId="0" borderId="19" xfId="0" applyNumberFormat="1" applyFont="1" applyBorder="1" applyAlignment="1">
      <alignment horizontal="center" vertical="center" wrapText="1"/>
    </xf>
    <xf numFmtId="0" fontId="28" fillId="0" borderId="0" xfId="0" applyFont="1" applyAlignment="1">
      <alignment horizontal="left" wrapText="1"/>
    </xf>
    <xf numFmtId="0" fontId="0" fillId="0" borderId="0" xfId="0" applyAlignment="1">
      <alignment wrapText="1"/>
    </xf>
    <xf numFmtId="0" fontId="35" fillId="0" borderId="22"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23" xfId="0" applyFont="1" applyBorder="1" applyAlignment="1">
      <alignment horizontal="center" vertical="center" wrapText="1"/>
    </xf>
    <xf numFmtId="0" fontId="28" fillId="0" borderId="0" xfId="0" applyFont="1" applyAlignment="1">
      <alignment horizontal="center" vertical="center" wrapText="1"/>
    </xf>
    <xf numFmtId="0" fontId="36" fillId="49" borderId="19" xfId="0" applyFont="1" applyFill="1" applyBorder="1" applyAlignment="1">
      <alignment horizontal="center" vertical="center" wrapText="1"/>
    </xf>
    <xf numFmtId="0" fontId="35" fillId="49" borderId="19" xfId="0" applyFont="1" applyFill="1" applyBorder="1" applyAlignment="1">
      <alignment horizontal="center" vertical="center" wrapText="1"/>
    </xf>
    <xf numFmtId="0" fontId="68" fillId="0" borderId="0" xfId="1366" applyFont="1" applyAlignment="1">
      <alignment horizontal="left" vertical="center" wrapText="1"/>
    </xf>
    <xf numFmtId="0" fontId="27" fillId="47" borderId="19" xfId="0" applyFont="1" applyFill="1" applyBorder="1" applyAlignment="1">
      <alignment horizontal="left" vertical="center" wrapText="1"/>
    </xf>
    <xf numFmtId="0" fontId="27" fillId="27" borderId="19" xfId="0" applyFont="1" applyFill="1" applyBorder="1" applyAlignment="1">
      <alignment horizontal="left" vertical="center" wrapText="1"/>
    </xf>
    <xf numFmtId="0" fontId="27" fillId="49" borderId="19" xfId="0" applyFont="1" applyFill="1" applyBorder="1" applyAlignment="1">
      <alignment horizontal="center" vertical="center"/>
    </xf>
    <xf numFmtId="49" fontId="27" fillId="48" borderId="19" xfId="0" applyNumberFormat="1" applyFont="1" applyFill="1" applyBorder="1" applyAlignment="1">
      <alignment horizontal="left" vertical="center" wrapText="1"/>
    </xf>
    <xf numFmtId="0" fontId="27" fillId="45" borderId="19" xfId="0" applyNumberFormat="1" applyFont="1" applyFill="1" applyBorder="1" applyAlignment="1">
      <alignment horizontal="left" vertical="center" wrapText="1"/>
    </xf>
    <xf numFmtId="49" fontId="27" fillId="13" borderId="19" xfId="2050" applyNumberFormat="1" applyFont="1" applyFill="1" applyBorder="1" applyAlignment="1">
      <alignment horizontal="left" vertical="center" wrapText="1"/>
    </xf>
    <xf numFmtId="0" fontId="30" fillId="0" borderId="0" xfId="2707" applyFont="1" applyAlignment="1">
      <alignment horizontal="right" vertical="center"/>
    </xf>
    <xf numFmtId="0" fontId="30" fillId="0" borderId="0" xfId="2707" applyFont="1" applyAlignment="1">
      <alignment horizontal="right"/>
    </xf>
    <xf numFmtId="0" fontId="28" fillId="0" borderId="0" xfId="2708" applyFont="1" applyAlignment="1">
      <alignment horizontal="center" vertical="center"/>
    </xf>
    <xf numFmtId="0" fontId="30" fillId="0" borderId="0" xfId="2709" applyFont="1" applyAlignment="1">
      <alignment horizontal="right"/>
    </xf>
    <xf numFmtId="0" fontId="28" fillId="0" borderId="0" xfId="2708" applyFont="1" applyAlignment="1">
      <alignment horizontal="center"/>
    </xf>
    <xf numFmtId="0" fontId="30" fillId="0" borderId="23" xfId="2236" applyFont="1" applyBorder="1" applyAlignment="1">
      <alignment horizontal="left" vertical="center" wrapText="1"/>
    </xf>
    <xf numFmtId="0" fontId="30" fillId="0" borderId="25" xfId="2236" applyFont="1" applyBorder="1" applyAlignment="1">
      <alignment horizontal="left" vertical="center" wrapText="1"/>
    </xf>
    <xf numFmtId="0" fontId="30" fillId="0" borderId="19" xfId="2708" applyFont="1" applyBorder="1" applyAlignment="1">
      <alignment horizontal="left" vertical="center"/>
    </xf>
    <xf numFmtId="0" fontId="27" fillId="0" borderId="19" xfId="2708" applyFont="1" applyBorder="1" applyAlignment="1">
      <alignment horizontal="left" vertical="center"/>
    </xf>
    <xf numFmtId="0" fontId="73" fillId="0" borderId="0" xfId="2708" applyFont="1" applyAlignment="1">
      <alignment horizontal="center" vertical="center"/>
    </xf>
    <xf numFmtId="0" fontId="73" fillId="0" borderId="23" xfId="2708" applyFont="1" applyBorder="1" applyAlignment="1">
      <alignment horizontal="center" vertical="center"/>
    </xf>
    <xf numFmtId="0" fontId="73" fillId="0" borderId="27" xfId="2708" applyFont="1" applyBorder="1" applyAlignment="1">
      <alignment horizontal="center" vertical="center"/>
    </xf>
    <xf numFmtId="0" fontId="73" fillId="0" borderId="25" xfId="2708" applyFont="1" applyBorder="1" applyAlignment="1">
      <alignment horizontal="center" vertical="center"/>
    </xf>
    <xf numFmtId="0" fontId="86" fillId="0" borderId="19" xfId="0" applyFont="1" applyBorder="1" applyAlignment="1">
      <alignment vertical="center" wrapText="1"/>
    </xf>
    <xf numFmtId="0" fontId="27" fillId="0" borderId="19" xfId="0" applyFont="1" applyBorder="1" applyAlignment="1">
      <alignment horizontal="left" vertical="center" wrapText="1"/>
    </xf>
    <xf numFmtId="0" fontId="30" fillId="0" borderId="23" xfId="2050" applyFont="1" applyBorder="1" applyAlignment="1">
      <alignment horizontal="left" vertical="center" wrapText="1"/>
    </xf>
    <xf numFmtId="0" fontId="30" fillId="0" borderId="25" xfId="2050" applyFont="1" applyBorder="1" applyAlignment="1">
      <alignment horizontal="left" vertical="center" wrapText="1"/>
    </xf>
    <xf numFmtId="0" fontId="73" fillId="0" borderId="19" xfId="2708" applyFont="1" applyBorder="1" applyAlignment="1">
      <alignment horizontal="left" vertical="center"/>
    </xf>
    <xf numFmtId="0" fontId="90" fillId="0" borderId="19" xfId="0" applyFont="1" applyBorder="1" applyAlignment="1">
      <alignment horizontal="left" vertical="center" wrapText="1"/>
    </xf>
    <xf numFmtId="0" fontId="73" fillId="0" borderId="19" xfId="2708" applyFont="1" applyBorder="1" applyAlignment="1">
      <alignment horizontal="center" vertical="center"/>
    </xf>
    <xf numFmtId="0" fontId="27" fillId="0" borderId="23" xfId="2236" applyFont="1" applyBorder="1" applyAlignment="1">
      <alignment horizontal="center" vertical="center" wrapText="1"/>
    </xf>
    <xf numFmtId="0" fontId="27" fillId="0" borderId="25" xfId="2236" applyFont="1" applyBorder="1" applyAlignment="1">
      <alignment horizontal="center" vertical="center" wrapText="1"/>
    </xf>
    <xf numFmtId="0" fontId="112" fillId="49" borderId="23" xfId="0" applyFont="1" applyFill="1" applyBorder="1" applyAlignment="1">
      <alignment horizontal="left" vertical="center" wrapText="1"/>
    </xf>
    <xf numFmtId="0" fontId="95" fillId="49" borderId="25" xfId="0" applyFont="1" applyFill="1" applyBorder="1" applyAlignment="1">
      <alignment horizontal="left" vertical="center" wrapText="1"/>
    </xf>
    <xf numFmtId="0" fontId="27" fillId="0" borderId="23" xfId="2708" applyFont="1" applyBorder="1" applyAlignment="1">
      <alignment horizontal="center" vertical="center"/>
    </xf>
    <xf numFmtId="0" fontId="27" fillId="0" borderId="27" xfId="2708" applyFont="1" applyBorder="1" applyAlignment="1">
      <alignment horizontal="center" vertical="center"/>
    </xf>
    <xf numFmtId="0" fontId="27" fillId="0" borderId="25" xfId="2708" applyFont="1" applyBorder="1" applyAlignment="1">
      <alignment horizontal="center" vertical="center"/>
    </xf>
    <xf numFmtId="0" fontId="21" fillId="0" borderId="19" xfId="2708" applyFont="1" applyBorder="1" applyAlignment="1">
      <alignment horizontal="center" vertical="center" wrapText="1"/>
    </xf>
    <xf numFmtId="0" fontId="30" fillId="0" borderId="19" xfId="2708" applyFont="1" applyBorder="1" applyAlignment="1">
      <alignment horizontal="center" vertical="center"/>
    </xf>
    <xf numFmtId="0" fontId="30" fillId="0" borderId="23" xfId="0" applyFont="1" applyBorder="1" applyAlignment="1">
      <alignment horizontal="left" vertical="center" wrapText="1"/>
    </xf>
    <xf numFmtId="0" fontId="30" fillId="0" borderId="25" xfId="0" applyFont="1" applyBorder="1" applyAlignment="1">
      <alignment horizontal="left" vertical="center" wrapText="1"/>
    </xf>
    <xf numFmtId="0" fontId="112" fillId="0" borderId="23" xfId="0" applyFont="1" applyBorder="1" applyAlignment="1">
      <alignment horizontal="left" vertical="center" wrapText="1"/>
    </xf>
    <xf numFmtId="0" fontId="112" fillId="0" borderId="25" xfId="0" applyFont="1" applyBorder="1" applyAlignment="1">
      <alignment horizontal="left" vertical="center" wrapText="1"/>
    </xf>
    <xf numFmtId="0" fontId="21" fillId="0" borderId="19" xfId="2711" applyFont="1" applyBorder="1" applyAlignment="1">
      <alignment horizontal="center" vertical="center" wrapText="1"/>
    </xf>
    <xf numFmtId="0" fontId="21" fillId="0" borderId="19" xfId="2711" applyFont="1" applyBorder="1" applyAlignment="1">
      <alignment horizontal="center" vertical="center" textRotation="90" wrapText="1"/>
    </xf>
    <xf numFmtId="0" fontId="28" fillId="0" borderId="0" xfId="2711" applyFont="1" applyAlignment="1">
      <alignment horizontal="center" vertical="center" wrapText="1"/>
    </xf>
    <xf numFmtId="0" fontId="71" fillId="0" borderId="0" xfId="2711" quotePrefix="1" applyFont="1" applyAlignment="1">
      <alignment horizontal="center" vertical="center" wrapText="1"/>
    </xf>
    <xf numFmtId="0" fontId="71" fillId="0" borderId="0" xfId="2711" applyFont="1" applyAlignment="1">
      <alignment horizontal="center" vertical="center" wrapText="1"/>
    </xf>
    <xf numFmtId="0" fontId="25" fillId="0" borderId="0" xfId="2711" applyFont="1" applyAlignment="1">
      <alignment horizontal="center" vertical="center"/>
    </xf>
    <xf numFmtId="4" fontId="21" fillId="0" borderId="19" xfId="2711" applyNumberFormat="1" applyFont="1" applyBorder="1" applyAlignment="1">
      <alignment horizontal="center" vertical="center" wrapText="1"/>
    </xf>
    <xf numFmtId="4" fontId="21" fillId="0" borderId="19" xfId="2711" applyNumberFormat="1" applyFont="1" applyBorder="1" applyAlignment="1">
      <alignment horizontal="center" vertical="center" textRotation="90" wrapText="1"/>
    </xf>
    <xf numFmtId="49" fontId="21" fillId="0" borderId="19" xfId="2711" applyNumberFormat="1" applyFont="1" applyBorder="1" applyAlignment="1">
      <alignment horizontal="center" vertical="center" textRotation="90" wrapText="1"/>
    </xf>
    <xf numFmtId="0" fontId="85" fillId="0" borderId="19" xfId="2711" applyFont="1" applyBorder="1" applyAlignment="1">
      <alignment horizontal="center" vertical="center" textRotation="90" wrapText="1"/>
    </xf>
    <xf numFmtId="49" fontId="85" fillId="0" borderId="19" xfId="2711" applyNumberFormat="1" applyFont="1" applyBorder="1" applyAlignment="1">
      <alignment horizontal="center" vertical="center" textRotation="90" wrapText="1"/>
    </xf>
    <xf numFmtId="4" fontId="85" fillId="0" borderId="19" xfId="2711" applyNumberFormat="1" applyFont="1" applyBorder="1" applyAlignment="1">
      <alignment horizontal="center" vertical="center" textRotation="90" wrapText="1"/>
    </xf>
    <xf numFmtId="4" fontId="85" fillId="0" borderId="19" xfId="2711" applyNumberFormat="1" applyFont="1" applyBorder="1" applyAlignment="1">
      <alignment horizontal="center" vertical="center" wrapText="1"/>
    </xf>
    <xf numFmtId="0" fontId="85" fillId="0" borderId="19" xfId="2711" applyFont="1" applyBorder="1" applyAlignment="1">
      <alignment horizontal="center" vertical="center" wrapText="1"/>
    </xf>
    <xf numFmtId="49" fontId="82" fillId="0" borderId="0" xfId="2702" applyNumberFormat="1" applyFont="1" applyAlignment="1">
      <alignment horizontal="left" vertical="center" wrapText="1"/>
    </xf>
    <xf numFmtId="0" fontId="96" fillId="0" borderId="19" xfId="2702" applyFont="1" applyBorder="1" applyAlignment="1">
      <alignment horizontal="center" vertical="center" wrapText="1"/>
    </xf>
    <xf numFmtId="4" fontId="96" fillId="0" borderId="19" xfId="2702" applyNumberFormat="1" applyFont="1" applyBorder="1" applyAlignment="1">
      <alignment horizontal="center" vertical="center" wrapText="1"/>
    </xf>
    <xf numFmtId="0" fontId="28" fillId="0" borderId="0" xfId="2702" applyFont="1" applyAlignment="1">
      <alignment horizontal="center" vertical="center" wrapText="1"/>
    </xf>
    <xf numFmtId="0" fontId="31" fillId="0" borderId="0" xfId="0" applyFont="1" applyAlignment="1">
      <alignment wrapText="1"/>
    </xf>
  </cellXfs>
  <cellStyles count="3065">
    <cellStyle name=" 1" xfId="1" xr:uid="{3D490883-0CD1-419A-BE05-3AD4D86F3C98}"/>
    <cellStyle name="”ќђќ‘ћ‚›‰" xfId="2" xr:uid="{3DB7D342-EFF4-4020-B97D-8690C079BBA1}"/>
    <cellStyle name="”љ‘ђћ‚ђќќ›‰" xfId="3" xr:uid="{3E716F40-2ECC-4FBF-8FAD-B03E15EACBD5}"/>
    <cellStyle name="„…ќ…†ќ›‰" xfId="4" xr:uid="{14752C5A-4C67-49AC-9F31-483A4CB3DDA1}"/>
    <cellStyle name="‡ђѓћ‹ћ‚ћљ1" xfId="5" xr:uid="{3CE2E3FF-DFCA-42D0-8693-D85B9163BB30}"/>
    <cellStyle name="‡ђѓћ‹ћ‚ћљ2" xfId="6" xr:uid="{46EFD544-E14B-4E60-B3B4-8CA275213C5A}"/>
    <cellStyle name="’ћѓћ‚›‰" xfId="7" xr:uid="{A1A13A77-3966-4E16-B9D4-27D0F2ADE917}"/>
    <cellStyle name="20% - Accent1" xfId="8" xr:uid="{C056ED2F-FD7F-47AF-A94A-EE3B3192127B}"/>
    <cellStyle name="20% - Accent1 2" xfId="9" xr:uid="{E40742EF-24CA-4169-8DEE-0BAB47BBC9D0}"/>
    <cellStyle name="20% - Accent1_додаток до розп №528 від 24.07.2026" xfId="10" xr:uid="{C0486A79-6A0E-4EF1-896C-0B9D91C90026}"/>
    <cellStyle name="20% - Accent2" xfId="11" xr:uid="{E38755C5-89A0-465A-9E49-2A4C1757027A}"/>
    <cellStyle name="20% - Accent2 2" xfId="12" xr:uid="{CC411CEC-5E29-48C3-A39C-75B8D33A40F9}"/>
    <cellStyle name="20% - Accent2_додаток до розп №528 від 24.07.2026" xfId="13" xr:uid="{CF06D3E0-2DC6-4121-B9EE-C59698296F44}"/>
    <cellStyle name="20% - Accent3" xfId="14" xr:uid="{1C42BDA6-463E-45DD-8797-BBAB54E3AB86}"/>
    <cellStyle name="20% - Accent3 2" xfId="15" xr:uid="{D5357520-A404-4736-96FE-914FA2FB7EE3}"/>
    <cellStyle name="20% - Accent3_додаток до розп №528 від 24.07.2026" xfId="16" xr:uid="{51416D5C-F430-4708-8E7D-42CDD64FA48F}"/>
    <cellStyle name="20% - Accent4" xfId="17" xr:uid="{154B413A-E0CA-4656-82FB-D341B1D04B46}"/>
    <cellStyle name="20% - Accent4 2" xfId="18" xr:uid="{E1A52CBC-8E6F-428B-8696-93A7BFD32620}"/>
    <cellStyle name="20% - Accent4_додаток до розп №528 від 24.07.2026" xfId="19" xr:uid="{CE7C6677-27FD-425F-B638-5D31CCDBD7D4}"/>
    <cellStyle name="20% - Accent5" xfId="20" xr:uid="{D226B967-C563-42C2-9B4C-31D4CEB74074}"/>
    <cellStyle name="20% - Accent5 2" xfId="21" xr:uid="{8F884476-D434-47F3-ADD7-81D3209DB97D}"/>
    <cellStyle name="20% - Accent5_додаток до розп №528 від 24.07.2026" xfId="22" xr:uid="{F7333DE5-B4DD-4EDC-8F68-29C97ABE6FAD}"/>
    <cellStyle name="20% - Accent6" xfId="23" xr:uid="{EEAFCA79-8D7C-43EB-BBAB-08E28DB906CF}"/>
    <cellStyle name="20% - Accent6 2" xfId="24" xr:uid="{131D3822-ACA1-4FFF-A3EA-2839D0455DB8}"/>
    <cellStyle name="20% - Accent6_додаток до розп №528 від 24.07.2026" xfId="25" xr:uid="{A9260008-5B94-493E-8488-A1BE91A3FB1C}"/>
    <cellStyle name="20% - Акцент1" xfId="26" xr:uid="{64CB5181-564C-4E94-9315-799E860A3D0E}"/>
    <cellStyle name="20% — акцент1" xfId="27" xr:uid="{09B61C22-E236-424F-B10D-C4C3B9DC6B71}"/>
    <cellStyle name="20% - Акцент1 10" xfId="28" xr:uid="{4ABFA77B-76D2-4E6B-83A1-68D2C743D0AE}"/>
    <cellStyle name="20% — акцент1 10" xfId="29" xr:uid="{5901A400-A2F9-40DE-BFAC-9CA3F104C902}"/>
    <cellStyle name="20% - Акцент1 11" xfId="30" xr:uid="{58878C17-A631-4B17-8FEE-A2D9F3906893}"/>
    <cellStyle name="20% — акцент1 11" xfId="31" xr:uid="{5058BB20-78D2-469D-8918-DFB1C2B69790}"/>
    <cellStyle name="20% - Акцент1 2" xfId="32" xr:uid="{676757C9-68C9-423F-8F4B-72AD08840FBE}"/>
    <cellStyle name="20% — акцент1 2" xfId="33" xr:uid="{739A1A06-34C9-4CCF-B819-43AF1012C2BC}"/>
    <cellStyle name="20% - Акцент1 3" xfId="34" xr:uid="{C42A5FC0-6036-4149-9E15-9643ECB756B9}"/>
    <cellStyle name="20% — акцент1 3" xfId="35" xr:uid="{3B9D0A7A-E409-48F0-9928-681F12E558D7}"/>
    <cellStyle name="20% - Акцент1 4" xfId="36" xr:uid="{02C351D6-8C41-4008-A79A-883B214B009C}"/>
    <cellStyle name="20% — акцент1 4" xfId="37" xr:uid="{5283E2A8-23E2-492B-B792-43A68179E35E}"/>
    <cellStyle name="20% - Акцент1 5" xfId="38" xr:uid="{FCE1D585-93DF-4F36-9D44-2449312D5D05}"/>
    <cellStyle name="20% — акцент1 5" xfId="39" xr:uid="{CB2B3C59-7EB5-4BE2-A4D4-0765E9AF06B9}"/>
    <cellStyle name="20% - Акцент1 6" xfId="40" xr:uid="{BB9C8747-389C-4D5B-BAE3-93A95024A38B}"/>
    <cellStyle name="20% — акцент1 6" xfId="41" xr:uid="{69850780-5BD7-4A5D-BAC5-C6FD54F9A12A}"/>
    <cellStyle name="20% - Акцент1 7" xfId="42" xr:uid="{03706A69-AF2A-4ECA-9CE3-88E4163AA8E0}"/>
    <cellStyle name="20% — акцент1 7" xfId="43" xr:uid="{0B56A695-2E05-4CAD-8CF4-BE71FAA69AFB}"/>
    <cellStyle name="20% - Акцент1 8" xfId="44" xr:uid="{FD8B2C23-50C9-4DDC-AA25-A60C25B6C875}"/>
    <cellStyle name="20% — акцент1 8" xfId="45" xr:uid="{E4DD1647-617E-4ED7-B9DF-1F82EF58E452}"/>
    <cellStyle name="20% - Акцент1 9" xfId="46" xr:uid="{2DB22BA0-6AD9-4B85-85B4-237338E1D510}"/>
    <cellStyle name="20% — акцент1 9" xfId="47" xr:uid="{41C20303-E0BA-4E8D-A836-3EF6DA23D30D}"/>
    <cellStyle name="20% - Акцент1_22.12.2020 Додатки бюджет 2021 Коди нові" xfId="48" xr:uid="{9FCD49BD-2C6D-4BAA-BBE7-6234D10AB2CE}"/>
    <cellStyle name="20% — акцент1_Дод 1 доходи" xfId="49" xr:uid="{4EF9FC35-81EB-4A56-9B04-C7D0A95F9BD8}"/>
    <cellStyle name="20% - Акцент1_Додатки бюджет 2020 нова редакція після сесії" xfId="50" xr:uid="{656F37DE-159A-4477-AFAD-3156598C762A}"/>
    <cellStyle name="20% — акцент1_додаток до розп №528 від 24.07.2026" xfId="51" xr:uid="{A0CA4DAE-5D8E-4307-9150-16E172C2B715}"/>
    <cellStyle name="20% - Акцент2" xfId="52" xr:uid="{E93C2398-9F30-4499-B2DC-9E4A3A23EBA0}"/>
    <cellStyle name="20% — акцент2" xfId="53" xr:uid="{E2FEF47B-5E41-443F-8B77-E320FA3B01D4}"/>
    <cellStyle name="20% - Акцент2 10" xfId="54" xr:uid="{6BAF36AB-DECE-4BE1-851E-7E4A1518CFF2}"/>
    <cellStyle name="20% — акцент2 10" xfId="55" xr:uid="{F9C06467-E664-4729-9A91-34447BAE09F0}"/>
    <cellStyle name="20% - Акцент2 11" xfId="56" xr:uid="{A5316743-D838-4397-B8C7-40726DE94C12}"/>
    <cellStyle name="20% — акцент2 11" xfId="57" xr:uid="{D852F0A1-9C76-44E3-9C82-E9E3C5136DFD}"/>
    <cellStyle name="20% - Акцент2 2" xfId="58" xr:uid="{34DAC767-49C5-4D59-BAB6-5F113E31FC15}"/>
    <cellStyle name="20% — акцент2 2" xfId="59" xr:uid="{3441043F-FA7B-4961-9BAA-432BE516631F}"/>
    <cellStyle name="20% - Акцент2 3" xfId="60" xr:uid="{BB5D5020-4A49-41F8-9FA2-4B55FCA89E9D}"/>
    <cellStyle name="20% — акцент2 3" xfId="61" xr:uid="{D3B4BBAB-DC6C-4D79-A36E-CBA2A65A780A}"/>
    <cellStyle name="20% - Акцент2 4" xfId="62" xr:uid="{C35C7721-7373-48EA-8FAA-0AFBF448D1E3}"/>
    <cellStyle name="20% — акцент2 4" xfId="63" xr:uid="{E4036000-4521-477A-B352-84CF5A785606}"/>
    <cellStyle name="20% - Акцент2 5" xfId="64" xr:uid="{A112077F-E11D-4E3F-8925-82C03550E8CC}"/>
    <cellStyle name="20% — акцент2 5" xfId="65" xr:uid="{D79BAF72-3EAD-424A-B191-E0CF5CD69BF1}"/>
    <cellStyle name="20% - Акцент2 6" xfId="66" xr:uid="{B75901D5-0199-4D76-A2A3-2CCD217BF975}"/>
    <cellStyle name="20% — акцент2 6" xfId="67" xr:uid="{F8B2FA3A-AB3B-48D6-BC9B-B922B5A00329}"/>
    <cellStyle name="20% - Акцент2 7" xfId="68" xr:uid="{EDF06FBA-7C52-40D6-9D31-C4AFA6ED768C}"/>
    <cellStyle name="20% — акцент2 7" xfId="69" xr:uid="{8532F938-B224-46AD-989B-5CB505F54671}"/>
    <cellStyle name="20% - Акцент2 8" xfId="70" xr:uid="{2CB09F30-5762-4619-9A17-2ED0A6F6C54F}"/>
    <cellStyle name="20% — акцент2 8" xfId="71" xr:uid="{51962E09-9415-492C-8C6D-F2D115C941AB}"/>
    <cellStyle name="20% - Акцент2 9" xfId="72" xr:uid="{FA7DE9FC-2378-45FF-B7BA-60088B9D273A}"/>
    <cellStyle name="20% — акцент2 9" xfId="73" xr:uid="{04664EF3-613A-456E-9338-7979506D5DFC}"/>
    <cellStyle name="20% - Акцент2_22.12.2020 Додатки бюджет 2021 Коди нові" xfId="74" xr:uid="{2662F643-7B96-4258-86D2-9CE192F8A479}"/>
    <cellStyle name="20% — акцент2_Дод 1 доходи" xfId="75" xr:uid="{B065DAF2-5BFA-41BB-AA2B-F3570FBF3CF8}"/>
    <cellStyle name="20% - Акцент2_Додатки бюджет 2020 нова редакція після сесії" xfId="76" xr:uid="{C9964C19-101C-4DC5-8E24-0F3FDE257F49}"/>
    <cellStyle name="20% — акцент2_додаток до розп №528 від 24.07.2026" xfId="77" xr:uid="{8AE27F4B-A1B3-45EE-8E97-43C7A69FB579}"/>
    <cellStyle name="20% - Акцент3" xfId="78" xr:uid="{54342E89-CF17-447A-BAA4-3FBB34705975}"/>
    <cellStyle name="20% — акцент3" xfId="79" xr:uid="{14EB4066-C9D0-4EAF-808B-2FE347569A11}"/>
    <cellStyle name="20% - Акцент3 10" xfId="80" xr:uid="{B2D25434-43C0-482C-9DC5-C2E4E1FEF530}"/>
    <cellStyle name="20% — акцент3 10" xfId="81" xr:uid="{F32579A2-642C-474B-A348-61FD0F669792}"/>
    <cellStyle name="20% - Акцент3 11" xfId="82" xr:uid="{457B49EB-6236-4B55-AD0B-2C5DF28EC839}"/>
    <cellStyle name="20% — акцент3 11" xfId="83" xr:uid="{C86BA9CF-A9CD-4733-9E5C-3E873CACC0C2}"/>
    <cellStyle name="20% - Акцент3 2" xfId="84" xr:uid="{D8A5C2F5-F321-46A4-BA12-627489535B6B}"/>
    <cellStyle name="20% — акцент3 2" xfId="85" xr:uid="{628F613A-E04C-4396-AE36-406BFFE47788}"/>
    <cellStyle name="20% - Акцент3 3" xfId="86" xr:uid="{95732158-4C5D-41A9-B45C-BACD60E2A63B}"/>
    <cellStyle name="20% — акцент3 3" xfId="87" xr:uid="{09F4D5CD-C52D-468D-A9BC-2F254B119711}"/>
    <cellStyle name="20% - Акцент3 4" xfId="88" xr:uid="{A29DD473-4158-4A92-9BAF-582AE8FBE0B2}"/>
    <cellStyle name="20% — акцент3 4" xfId="89" xr:uid="{3285460C-C397-4B9E-B807-83B8293C7964}"/>
    <cellStyle name="20% - Акцент3 5" xfId="90" xr:uid="{9B63D064-4361-4B23-8EEB-0630BEBD0AEF}"/>
    <cellStyle name="20% — акцент3 5" xfId="91" xr:uid="{B63D1CDE-38CA-497E-AD68-9543FDEB918B}"/>
    <cellStyle name="20% - Акцент3 6" xfId="92" xr:uid="{DE5A448F-EAA8-478E-9A65-FF7150B40C69}"/>
    <cellStyle name="20% — акцент3 6" xfId="93" xr:uid="{32203FA9-50FA-4B20-B8F1-FADC66FBC18E}"/>
    <cellStyle name="20% - Акцент3 7" xfId="94" xr:uid="{346EC0DD-96EF-4113-A27D-37ABA6197A1E}"/>
    <cellStyle name="20% — акцент3 7" xfId="95" xr:uid="{EE6F2729-01BB-4559-B54E-FDC6B5C511CD}"/>
    <cellStyle name="20% - Акцент3 8" xfId="96" xr:uid="{04A32E44-09D2-4074-893C-F1D8032AB086}"/>
    <cellStyle name="20% — акцент3 8" xfId="97" xr:uid="{D6206043-5D39-4738-B915-74BF09F9BE56}"/>
    <cellStyle name="20% - Акцент3 9" xfId="98" xr:uid="{DF7F5CBE-7851-40A9-ABCC-F6AC998F7A26}"/>
    <cellStyle name="20% — акцент3 9" xfId="99" xr:uid="{A3C1FEC6-669F-4262-8193-1EE0485487DA}"/>
    <cellStyle name="20% - Акцент3_22.12.2020 Додатки бюджет 2021 Коди нові" xfId="100" xr:uid="{A47E02B7-4652-4099-B985-CDF4A3EA7DB7}"/>
    <cellStyle name="20% — акцент3_Дод 1 доходи" xfId="101" xr:uid="{4E63A95D-F844-4440-A7B8-BC3996F5805B}"/>
    <cellStyle name="20% - Акцент3_Додатки бюджет 2020 нова редакція після сесії" xfId="102" xr:uid="{20156781-1F89-40D4-A2EB-3CE6982DAD53}"/>
    <cellStyle name="20% — акцент3_додаток до розп №528 від 24.07.2026" xfId="103" xr:uid="{F159015C-4CCD-4793-A58F-37469AC410B5}"/>
    <cellStyle name="20% - Акцент4" xfId="104" xr:uid="{2AE41184-CB7B-4EA4-A417-273A1DAF6B9D}"/>
    <cellStyle name="20% — акцент4" xfId="105" xr:uid="{598A3854-A2E3-4A23-9E14-B7830251FE25}"/>
    <cellStyle name="20% - Акцент4 10" xfId="106" xr:uid="{EC3B2C43-545A-45DD-84DC-03A32545EC8A}"/>
    <cellStyle name="20% — акцент4 10" xfId="107" xr:uid="{AC512002-214E-4DAC-A539-467460717070}"/>
    <cellStyle name="20% - Акцент4 11" xfId="108" xr:uid="{B20C02A6-017D-4702-91A9-EDB8340FB827}"/>
    <cellStyle name="20% — акцент4 11" xfId="109" xr:uid="{D90A03BE-4EFE-4861-91F7-EEAE89814111}"/>
    <cellStyle name="20% - Акцент4 2" xfId="110" xr:uid="{7431E10A-E568-489C-9D12-7B8F60A26657}"/>
    <cellStyle name="20% — акцент4 2" xfId="111" xr:uid="{CDD579A0-4917-486E-AA1F-65CCF9EB790E}"/>
    <cellStyle name="20% - Акцент4 3" xfId="112" xr:uid="{171458ED-A0AA-49BF-8BC7-B5468D49A00E}"/>
    <cellStyle name="20% — акцент4 3" xfId="113" xr:uid="{12CADAE3-55E4-4416-A803-D9BC42C977D6}"/>
    <cellStyle name="20% - Акцент4 4" xfId="114" xr:uid="{8B721AD2-6348-4D18-9147-8E4904A3C8A6}"/>
    <cellStyle name="20% — акцент4 4" xfId="115" xr:uid="{15AB3970-AC74-4224-AD3E-723ECBE6AC46}"/>
    <cellStyle name="20% - Акцент4 5" xfId="116" xr:uid="{C8597B88-E501-4800-98EE-4AD25F09F0F4}"/>
    <cellStyle name="20% — акцент4 5" xfId="117" xr:uid="{5DFD3522-F585-4109-BE76-6D27F976BB9A}"/>
    <cellStyle name="20% - Акцент4 6" xfId="118" xr:uid="{C8F071A9-BFA4-4D23-96F4-5E0B9863937B}"/>
    <cellStyle name="20% — акцент4 6" xfId="119" xr:uid="{D6D29B1D-6B45-4341-B848-A1240CB5B7BD}"/>
    <cellStyle name="20% - Акцент4 7" xfId="120" xr:uid="{2157273F-91DE-446F-AE54-D75BDE6782B8}"/>
    <cellStyle name="20% — акцент4 7" xfId="121" xr:uid="{001907CB-9A86-4B7D-A1F9-FD7630CACFCF}"/>
    <cellStyle name="20% - Акцент4 8" xfId="122" xr:uid="{4A0E5C36-C736-472B-8916-6D4E7288695A}"/>
    <cellStyle name="20% — акцент4 8" xfId="123" xr:uid="{0FAA7C87-E443-42C0-8D6D-528D3DF870F5}"/>
    <cellStyle name="20% - Акцент4 9" xfId="124" xr:uid="{9755D433-B88C-4992-9D31-40235F01B4BA}"/>
    <cellStyle name="20% — акцент4 9" xfId="125" xr:uid="{24D8080F-C5FB-41A2-9C5B-E5EC14D8AB9D}"/>
    <cellStyle name="20% - Акцент4_22.12.2020 Додатки бюджет 2021 Коди нові" xfId="126" xr:uid="{C6F300E4-E18C-44FB-82D4-0FB96E168056}"/>
    <cellStyle name="20% — акцент4_Дод 1 доходи" xfId="127" xr:uid="{C1A98C96-59F5-4D33-8C27-E0B856A3618E}"/>
    <cellStyle name="20% - Акцент4_Додатки бюджет 2020 нова редакція після сесії" xfId="128" xr:uid="{697EDD5E-18EA-4121-9E6F-A923F57CCFB7}"/>
    <cellStyle name="20% — акцент4_додаток до розп №528 від 24.07.2026" xfId="129" xr:uid="{D0AE924F-78F8-4896-B882-2BF6F91C7066}"/>
    <cellStyle name="20% - Акцент5" xfId="130" xr:uid="{D4DE640C-9D75-40B9-B56F-54710363E663}"/>
    <cellStyle name="20% — акцент5" xfId="131" xr:uid="{416835D9-24A6-4480-8EF1-4BC09C9FD485}"/>
    <cellStyle name="20% - Акцент5 10" xfId="132" xr:uid="{9D1C59BF-B86B-4691-BF32-1A0D993925CD}"/>
    <cellStyle name="20% — акцент5 10" xfId="133" xr:uid="{30707204-FB4C-4D6B-A2DE-9C0151C66230}"/>
    <cellStyle name="20% - Акцент5 11" xfId="134" xr:uid="{CFB736E3-72E5-4D97-A0E4-3824AAF5D049}"/>
    <cellStyle name="20% — акцент5 11" xfId="135" xr:uid="{D88C726F-6DF2-454C-84A6-6A67D146F330}"/>
    <cellStyle name="20% - Акцент5 2" xfId="136" xr:uid="{B3831185-EDD9-43D4-A944-595C8C68C80E}"/>
    <cellStyle name="20% — акцент5 2" xfId="137" xr:uid="{2FFC1C46-6D6E-429C-9155-B3186C5641B0}"/>
    <cellStyle name="20% - Акцент5 3" xfId="138" xr:uid="{73B18993-B6A5-41DA-9E19-B67E7072E5E9}"/>
    <cellStyle name="20% — акцент5 3" xfId="139" xr:uid="{1697F3E5-2D74-4613-AF72-672A79BA9CD9}"/>
    <cellStyle name="20% - Акцент5 4" xfId="140" xr:uid="{3EDFE0F7-F864-4476-B391-BC7F8F454C9E}"/>
    <cellStyle name="20% — акцент5 4" xfId="141" xr:uid="{821D86C8-7ED1-4FD5-8C7D-EF5E27E8B7B5}"/>
    <cellStyle name="20% - Акцент5 5" xfId="142" xr:uid="{432BA11F-446C-4FAE-88A6-E9EC1CEEAEF3}"/>
    <cellStyle name="20% — акцент5 5" xfId="143" xr:uid="{9452E1A4-F0E9-4BEC-9026-6696C7681753}"/>
    <cellStyle name="20% - Акцент5 6" xfId="144" xr:uid="{2444BA6A-E815-45B2-B8BE-341858844BED}"/>
    <cellStyle name="20% — акцент5 6" xfId="145" xr:uid="{FAEA39CB-BAF1-4C0D-80B5-FB7E271D107B}"/>
    <cellStyle name="20% - Акцент5 7" xfId="146" xr:uid="{F14B4FE9-0684-4EE5-A0DB-18821093D7EA}"/>
    <cellStyle name="20% — акцент5 7" xfId="147" xr:uid="{02904DF8-B45D-4339-9C07-F7D57B90D5A9}"/>
    <cellStyle name="20% - Акцент5 8" xfId="148" xr:uid="{8AEF7903-E8C1-4F15-8BD1-2690C04605F1}"/>
    <cellStyle name="20% — акцент5 8" xfId="149" xr:uid="{701E2B4D-211B-408E-B4FD-41695504EC3B}"/>
    <cellStyle name="20% - Акцент5 9" xfId="150" xr:uid="{C6D3DFA4-2D3F-4719-B2CF-E7BA53C62D13}"/>
    <cellStyle name="20% — акцент5 9" xfId="151" xr:uid="{0B2DBA32-8F5C-4ECE-A066-EB5A14CCEF8C}"/>
    <cellStyle name="20% - Акцент5_22.12.2020 Додатки бюджет 2021 Коди нові" xfId="152" xr:uid="{1B273DD3-C3BE-447D-B28F-70EB97FD149A}"/>
    <cellStyle name="20% — акцент5_додаток до розп №528 від 24.07.2026" xfId="153" xr:uid="{5480BF77-5BF4-46D7-94F1-CAA20FB590D5}"/>
    <cellStyle name="20% - Акцент6" xfId="154" xr:uid="{2B7A84EE-A64E-4570-9866-35C80658874C}"/>
    <cellStyle name="20% — акцент6" xfId="155" xr:uid="{84CE9E1F-DE36-45E9-A949-7087EEF27DC1}"/>
    <cellStyle name="20% - Акцент6 10" xfId="156" xr:uid="{9D70392B-7219-4340-AFE2-E6764E0DDDDD}"/>
    <cellStyle name="20% — акцент6 10" xfId="157" xr:uid="{7AE5E6B5-B981-4C23-8C4C-852B51D60AD2}"/>
    <cellStyle name="20% - Акцент6 11" xfId="158" xr:uid="{8F8A9242-53B0-4E93-A799-923EB9438340}"/>
    <cellStyle name="20% — акцент6 11" xfId="159" xr:uid="{74A4A103-5C2B-4694-A628-93D4BF4EEFEB}"/>
    <cellStyle name="20% - Акцент6 2" xfId="160" xr:uid="{13CA31FA-2BDB-4018-A310-8D6856F08C11}"/>
    <cellStyle name="20% — акцент6 2" xfId="161" xr:uid="{4C622245-D47F-40FA-8996-5AC7A9DA80CC}"/>
    <cellStyle name="20% - Акцент6 3" xfId="162" xr:uid="{28A91585-FFDB-42AF-BE5B-2A7AE2C3EF55}"/>
    <cellStyle name="20% — акцент6 3" xfId="163" xr:uid="{F4C7A970-BDE1-4585-9D87-878DBCA746F5}"/>
    <cellStyle name="20% - Акцент6 4" xfId="164" xr:uid="{519D25EF-73A9-4624-BEFD-28FDC121DBAC}"/>
    <cellStyle name="20% — акцент6 4" xfId="165" xr:uid="{529C6A37-D7C7-438A-9BA7-334AC8C49E34}"/>
    <cellStyle name="20% - Акцент6 5" xfId="166" xr:uid="{9D542A30-3586-4019-99B1-FC22397F7EAD}"/>
    <cellStyle name="20% — акцент6 5" xfId="167" xr:uid="{1BBF9992-DA87-4889-A2AF-9555809B44DE}"/>
    <cellStyle name="20% - Акцент6 6" xfId="168" xr:uid="{9601FD1C-F518-4ACA-9567-634C5C2F423C}"/>
    <cellStyle name="20% — акцент6 6" xfId="169" xr:uid="{916C25DB-D9B1-4505-85EF-50D657B8A786}"/>
    <cellStyle name="20% - Акцент6 7" xfId="170" xr:uid="{12B7BC4B-4208-44AD-909A-5A519799031A}"/>
    <cellStyle name="20% — акцент6 7" xfId="171" xr:uid="{C1DF0C95-EDD0-4712-8479-794D116DA399}"/>
    <cellStyle name="20% - Акцент6 8" xfId="172" xr:uid="{583CB7FF-5C72-4A0B-B397-7ED7163CC545}"/>
    <cellStyle name="20% — акцент6 8" xfId="173" xr:uid="{3EDE3B66-FA3E-4148-A4B5-84AE8179EAC9}"/>
    <cellStyle name="20% - Акцент6 9" xfId="174" xr:uid="{7A7ABB49-81E5-43E7-A157-8D3ABA0AAEA8}"/>
    <cellStyle name="20% — акцент6 9" xfId="175" xr:uid="{A6C2FED2-E0B8-45A0-9B04-C7C55A4DA1E3}"/>
    <cellStyle name="20% - Акцент6_22.12.2020 Додатки бюджет 2021 Коди нові" xfId="176" xr:uid="{8D9B758C-A547-4B90-AA53-6148CAB03712}"/>
    <cellStyle name="20% — акцент6_Дод 1 доходи" xfId="177" xr:uid="{2AF10CB5-D537-4EDF-98B2-3E01CC3BBEB6}"/>
    <cellStyle name="20% - Акцент6_Додатки бюджет 2020 нова редакція після сесії" xfId="178" xr:uid="{9484C19A-4970-4884-A45A-87F181FBE401}"/>
    <cellStyle name="20% — акцент6_додаток до розп №528 від 24.07.2026" xfId="179" xr:uid="{D22729BC-BD3F-430F-A22F-DEB6870B119C}"/>
    <cellStyle name="20% – Акцентування1" xfId="180" xr:uid="{2B5F4A12-3863-4CC9-AB82-9A6C1D19EB03}"/>
    <cellStyle name="20% – Акцентування1 10" xfId="181" xr:uid="{FE7B61BE-8806-428D-86A1-A922F16A4521}"/>
    <cellStyle name="20% – Акцентування1 11" xfId="182" xr:uid="{6F55543F-C6D2-48E3-8D24-90E577122DA3}"/>
    <cellStyle name="20% – Акцентування1 12" xfId="183" xr:uid="{725C4A58-2371-46B2-8BA9-4F856145B58F}"/>
    <cellStyle name="20% – Акцентування1 13" xfId="184" xr:uid="{B2D0E72A-8CBE-441E-B86F-F37BA0CEC0AE}"/>
    <cellStyle name="20% – Акцентування1 14" xfId="185" xr:uid="{FBFB3C7F-AFA3-4F5E-BD1A-1F366EC8F3F0}"/>
    <cellStyle name="20% – Акцентування1 14 2" xfId="186" xr:uid="{EAAEB9F4-02F3-4DD6-B66F-644B17E7E298}"/>
    <cellStyle name="20% – Акцентування1 14 3" xfId="187" xr:uid="{4E5E0DAA-9F78-4520-A6D3-9DDB31894C8B}"/>
    <cellStyle name="20% – Акцентування1 15" xfId="188" xr:uid="{C5AE8CD4-C064-4C84-BE87-1FA27A2280B5}"/>
    <cellStyle name="20% – Акцентування1 15 2" xfId="189" xr:uid="{34BB48FA-8924-481A-AE5E-D7A2B3F96A95}"/>
    <cellStyle name="20% – Акцентування1 16" xfId="190" xr:uid="{650F25A5-60BB-4500-B457-AED2D9EADF9A}"/>
    <cellStyle name="20% – Акцентування1 16 2" xfId="191" xr:uid="{2A3A2675-2238-4B5A-A43A-519710BCB8E1}"/>
    <cellStyle name="20% – Акцентування1 17" xfId="192" xr:uid="{1211B8A3-3613-40A9-881C-8E3F69CD3FFE}"/>
    <cellStyle name="20% – Акцентування1 18" xfId="193" xr:uid="{5D09CC1B-D19A-4098-9851-B12095A2BC5D}"/>
    <cellStyle name="20% – Акцентування1 19" xfId="194" xr:uid="{6FCD044D-9B4C-4F42-9B20-BE489470E239}"/>
    <cellStyle name="20% – Акцентування1 2" xfId="195" xr:uid="{8078B5C8-FF1F-43A4-A79B-40ABCF3516A9}"/>
    <cellStyle name="20% – Акцентування1 2 10" xfId="196" xr:uid="{5CDA3A34-6805-4741-AC97-4ACD5BE5DEEA}"/>
    <cellStyle name="20% – Акцентування1 2 11" xfId="197" xr:uid="{DDAEC02A-4AD7-4265-AA7B-B7D5D557A91E}"/>
    <cellStyle name="20% – Акцентування1 2 2" xfId="198" xr:uid="{39D60B29-CCB4-4213-95F5-DE885BC0EE88}"/>
    <cellStyle name="20% – Акцентування1 2 3" xfId="199" xr:uid="{1C55DC40-E8AF-439C-AD39-B9306899A15E}"/>
    <cellStyle name="20% – Акцентування1 2 4" xfId="200" xr:uid="{E656642E-44D0-46B8-9641-09E1BD0A9A2A}"/>
    <cellStyle name="20% – Акцентування1 2 5" xfId="201" xr:uid="{3F3170C6-315E-4D01-B106-542CFD1050FF}"/>
    <cellStyle name="20% – Акцентування1 2 6" xfId="202" xr:uid="{846216BA-5E78-47AC-87B2-1B086294E68B}"/>
    <cellStyle name="20% – Акцентування1 2 7" xfId="203" xr:uid="{ECBBF2D3-9AF4-4466-888E-AF64F483EF28}"/>
    <cellStyle name="20% – Акцентування1 2 8" xfId="204" xr:uid="{74FB9E72-AD10-428D-8E86-8D41557F2177}"/>
    <cellStyle name="20% – Акцентування1 2 9" xfId="205" xr:uid="{FD7E4160-AC28-40BD-9979-4EC3E1D77192}"/>
    <cellStyle name="20% – Акцентування1 20" xfId="206" xr:uid="{12F5BDA8-C301-449F-A626-D23CC62E869A}"/>
    <cellStyle name="20% – Акцентування1 20 2" xfId="207" xr:uid="{4AE3A83D-D772-4845-AD21-710736BDCB79}"/>
    <cellStyle name="20% – Акцентування1 21" xfId="208" xr:uid="{FD20BF01-C68A-40C9-B4C9-E26E4A86DFB1}"/>
    <cellStyle name="20% – Акцентування1 22" xfId="209" xr:uid="{C9885079-11D5-4D2E-ABAA-B01025719492}"/>
    <cellStyle name="20% – Акцентування1 23" xfId="210" xr:uid="{B23750D5-271E-4D61-B6A0-B35F2FE8CF8E}"/>
    <cellStyle name="20% – Акцентування1 24" xfId="211" xr:uid="{5510D62B-3EA7-49DD-A7CD-A6B44046769F}"/>
    <cellStyle name="20% – Акцентування1 25" xfId="212" xr:uid="{4FDADFA9-5005-4802-81B0-E2F5AE60D0CC}"/>
    <cellStyle name="20% – Акцентування1 3" xfId="213" xr:uid="{EC969302-C3D9-49DC-9D3F-ABD0C0F4552E}"/>
    <cellStyle name="20% – Акцентування1 4" xfId="214" xr:uid="{8583C8C3-5171-4D83-B2AD-D7F3F497827B}"/>
    <cellStyle name="20% – Акцентування1 5" xfId="215" xr:uid="{B0A0E46C-0E45-4A72-BDFE-24CDD0C60A77}"/>
    <cellStyle name="20% – Акцентування1 6" xfId="216" xr:uid="{D77E4E6E-B59A-48B0-A292-4E491E06CA49}"/>
    <cellStyle name="20% – Акцентування1 7" xfId="217" xr:uid="{39E57E09-2559-46AC-8C65-96B9D617EAB2}"/>
    <cellStyle name="20% – Акцентування1 7 2" xfId="218" xr:uid="{104E4F35-FDF4-420B-952E-5F22DF0DC0A2}"/>
    <cellStyle name="20% – Акцентування1 7 3" xfId="219" xr:uid="{80720622-0F17-4806-B1B5-2ECF1EDE984B}"/>
    <cellStyle name="20% – Акцентування1 7 4" xfId="220" xr:uid="{E772DF08-AA3B-44DC-B890-DDEFA56189D3}"/>
    <cellStyle name="20% – Акцентування1 8" xfId="221" xr:uid="{DBDD85F2-144A-4CD9-BFE7-B69AC736A36A}"/>
    <cellStyle name="20% – Акцентування1 8 2" xfId="222" xr:uid="{51D4055B-FC63-4CB5-A367-97881A31BB04}"/>
    <cellStyle name="20% – Акцентування1 8 3" xfId="223" xr:uid="{3207DF96-ED2D-4728-8856-C56E61338363}"/>
    <cellStyle name="20% – Акцентування1 9" xfId="224" xr:uid="{157A61A9-6893-4682-B588-4586157E786E}"/>
    <cellStyle name="20% – Акцентування1 9 2" xfId="225" xr:uid="{BC69C4BF-5B04-46B4-87F4-CA648001FAE9}"/>
    <cellStyle name="20% – Акцентування1_додаток до розп №528 від 24.07.2026" xfId="226" xr:uid="{40D8AA69-D132-4F12-B85F-E1E8B0EBDEF6}"/>
    <cellStyle name="20% – Акцентування2" xfId="227" xr:uid="{FBDBC439-F7AF-4A97-B683-D5A5AF4AF3F0}"/>
    <cellStyle name="20% – Акцентування2 10" xfId="228" xr:uid="{A81A7BBD-B46C-4BEA-8C04-C6E626E7CCA3}"/>
    <cellStyle name="20% – Акцентування2 11" xfId="229" xr:uid="{78F507CD-8235-4511-83B0-513AF91E85A0}"/>
    <cellStyle name="20% – Акцентування2 12" xfId="230" xr:uid="{B9BC4E85-22E8-4FD0-B41B-BECF7DBFA532}"/>
    <cellStyle name="20% – Акцентування2 13" xfId="231" xr:uid="{06C63C06-3F76-4CBF-B76B-1E2A967C75D1}"/>
    <cellStyle name="20% – Акцентування2 14" xfId="232" xr:uid="{8081464A-2D88-4A9C-98B8-6645B112DF8B}"/>
    <cellStyle name="20% – Акцентування2 14 2" xfId="233" xr:uid="{259D15CB-E51B-4F19-A578-79576B5B38DA}"/>
    <cellStyle name="20% – Акцентування2 14 3" xfId="234" xr:uid="{8A04C6D4-2D1D-4232-8CB4-1E371C9F80CD}"/>
    <cellStyle name="20% – Акцентування2 15" xfId="235" xr:uid="{62F1BA28-5DED-433E-AB16-F58FAC809947}"/>
    <cellStyle name="20% – Акцентування2 15 2" xfId="236" xr:uid="{5711A95F-CF3E-41C9-B2B7-73F2BAFACC14}"/>
    <cellStyle name="20% – Акцентування2 16" xfId="237" xr:uid="{F2D9C626-79B1-4D9E-85E8-829BB993A8CD}"/>
    <cellStyle name="20% – Акцентування2 16 2" xfId="238" xr:uid="{36FC5C9C-8CAE-4843-BA14-B3ACF753F2E8}"/>
    <cellStyle name="20% – Акцентування2 17" xfId="239" xr:uid="{6EB06D77-1ED8-4809-B102-DD309FA18727}"/>
    <cellStyle name="20% – Акцентування2 18" xfId="240" xr:uid="{5951301F-1386-4D59-9C0A-0C5FC837B91E}"/>
    <cellStyle name="20% – Акцентування2 19" xfId="241" xr:uid="{00C65C13-1FFF-4A9D-A57C-9AC31C916B54}"/>
    <cellStyle name="20% – Акцентування2 2" xfId="242" xr:uid="{A0FFCA39-67B6-41BB-952C-4FF92B51DEF9}"/>
    <cellStyle name="20% – Акцентування2 2 10" xfId="243" xr:uid="{132ACC98-FB10-4787-A861-0E4C0E815B33}"/>
    <cellStyle name="20% – Акцентування2 2 11" xfId="244" xr:uid="{DDF699AF-54EE-4DC6-AC93-F52573BED225}"/>
    <cellStyle name="20% – Акцентування2 2 2" xfId="245" xr:uid="{C6849908-AC1A-4CA9-986B-0393896B3A1D}"/>
    <cellStyle name="20% – Акцентування2 2 3" xfId="246" xr:uid="{01775138-B5D7-492B-BC1F-583E439C8C63}"/>
    <cellStyle name="20% – Акцентування2 2 4" xfId="247" xr:uid="{1E78D36D-8DE1-4465-A3C2-24108E5DDFAA}"/>
    <cellStyle name="20% – Акцентування2 2 5" xfId="248" xr:uid="{DA21B5BD-581D-47A5-BBDA-80F93434738C}"/>
    <cellStyle name="20% – Акцентування2 2 6" xfId="249" xr:uid="{0D1C30A9-AA53-45A1-8341-072F51109411}"/>
    <cellStyle name="20% – Акцентування2 2 7" xfId="250" xr:uid="{94EBF15D-ED1A-4639-A46D-A3E349375252}"/>
    <cellStyle name="20% – Акцентування2 2 8" xfId="251" xr:uid="{6B6E81BA-B005-42D1-9591-2C9B9761D622}"/>
    <cellStyle name="20% – Акцентування2 2 9" xfId="252" xr:uid="{1C25F3BC-F0E1-4849-B173-54C1E96A779A}"/>
    <cellStyle name="20% – Акцентування2 20" xfId="253" xr:uid="{A5F7744A-7D39-454B-B93A-EBE9FB4CA5C1}"/>
    <cellStyle name="20% – Акцентування2 20 2" xfId="254" xr:uid="{3BBECF89-882B-4E22-99E4-CADF259965FC}"/>
    <cellStyle name="20% – Акцентування2 21" xfId="255" xr:uid="{B99E4583-9F3E-4939-B451-F1792EDCA417}"/>
    <cellStyle name="20% – Акцентування2 22" xfId="256" xr:uid="{718B1A43-3271-498C-90C5-0836F52B2149}"/>
    <cellStyle name="20% – Акцентування2 23" xfId="257" xr:uid="{DC359D0E-C9B2-48DF-BF19-A3C1F8BE6EA3}"/>
    <cellStyle name="20% – Акцентування2 24" xfId="258" xr:uid="{4BAF8426-58E3-4587-A11E-2A68A0596490}"/>
    <cellStyle name="20% – Акцентування2 25" xfId="259" xr:uid="{ABE202AA-6EC6-4491-AD8B-FA66D8D5C4D5}"/>
    <cellStyle name="20% – Акцентування2 3" xfId="260" xr:uid="{DC9DDA0F-66EE-4653-AEF8-EB6E5B498DAA}"/>
    <cellStyle name="20% – Акцентування2 4" xfId="261" xr:uid="{AEC63F06-B448-4C90-8032-7A1D66BE89D6}"/>
    <cellStyle name="20% – Акцентування2 5" xfId="262" xr:uid="{1D563EC6-4AFE-4088-A518-C720A71CCF14}"/>
    <cellStyle name="20% – Акцентування2 6" xfId="263" xr:uid="{93867730-12E7-4A89-89E8-0C9F47D13E77}"/>
    <cellStyle name="20% – Акцентування2 7" xfId="264" xr:uid="{5636773A-237C-49BC-8A3E-4BD9C2DB4FDF}"/>
    <cellStyle name="20% – Акцентування2 7 2" xfId="265" xr:uid="{A823D00B-E92D-45B3-A926-19B8A5876A9F}"/>
    <cellStyle name="20% – Акцентування2 7 3" xfId="266" xr:uid="{121F8199-CF99-4425-B49D-349A0B1131A2}"/>
    <cellStyle name="20% – Акцентування2 7 4" xfId="267" xr:uid="{1315AFDB-85C8-42BF-938E-75CF27ACAD7E}"/>
    <cellStyle name="20% – Акцентування2 8" xfId="268" xr:uid="{8DC49E81-9008-4EB0-9904-9AC36DC6B9A1}"/>
    <cellStyle name="20% – Акцентування2 8 2" xfId="269" xr:uid="{BD911A02-B2B2-46AE-88B6-F1969B0A2A7E}"/>
    <cellStyle name="20% – Акцентування2 8 3" xfId="270" xr:uid="{547F7E6F-452B-44B5-B10C-53C3C44379A9}"/>
    <cellStyle name="20% – Акцентування2 9" xfId="271" xr:uid="{B4010DD3-C760-46DF-809B-A27BB7FAE508}"/>
    <cellStyle name="20% – Акцентування2 9 2" xfId="272" xr:uid="{69A9ED3A-A886-4794-B86B-FD2D1CE61910}"/>
    <cellStyle name="20% – Акцентування2_додаток до розп №528 від 24.07.2026" xfId="273" xr:uid="{F33014A6-A165-456C-9D4E-2765B3E06F73}"/>
    <cellStyle name="20% – Акцентування3" xfId="274" xr:uid="{961E0F30-6A4E-4328-9252-911DE2B1B982}"/>
    <cellStyle name="20% – Акцентування3 10" xfId="275" xr:uid="{E28B957D-7773-4380-8F5A-7C65583023A7}"/>
    <cellStyle name="20% – Акцентування3 11" xfId="276" xr:uid="{666C9C63-BDC7-48B2-8243-F9D0A0C3EEA2}"/>
    <cellStyle name="20% – Акцентування3 12" xfId="277" xr:uid="{4E5BD20F-00ED-4733-B209-D386AE0F57D9}"/>
    <cellStyle name="20% – Акцентування3 13" xfId="278" xr:uid="{17E76F11-955A-4373-A4F4-A9F37FD1C1BD}"/>
    <cellStyle name="20% – Акцентування3 14" xfId="279" xr:uid="{4861178F-F108-44D3-A33C-4B66F4E9AFAB}"/>
    <cellStyle name="20% – Акцентування3 14 2" xfId="280" xr:uid="{C45CC9C9-5BCC-4D0F-A244-A2AEE29A930A}"/>
    <cellStyle name="20% – Акцентування3 14 3" xfId="281" xr:uid="{92E283F3-0729-4B7F-AC78-EE2AA0AFAF61}"/>
    <cellStyle name="20% – Акцентування3 15" xfId="282" xr:uid="{E2EFA78A-8BDA-4180-9CA7-1BFDB63F4032}"/>
    <cellStyle name="20% – Акцентування3 15 2" xfId="283" xr:uid="{AABEBCA0-BE8D-40B1-A23E-4469E4E0C2A8}"/>
    <cellStyle name="20% – Акцентування3 16" xfId="284" xr:uid="{846F7088-BF37-43DA-B6FB-F5C864811305}"/>
    <cellStyle name="20% – Акцентування3 16 2" xfId="285" xr:uid="{2A60F690-2A6A-4959-B6AC-5C5AA56E17CA}"/>
    <cellStyle name="20% – Акцентування3 17" xfId="286" xr:uid="{E803AF15-47B3-4F43-9068-01D827AB6DF0}"/>
    <cellStyle name="20% – Акцентування3 18" xfId="287" xr:uid="{646940F2-B782-408F-9C9F-7BDB052698CA}"/>
    <cellStyle name="20% – Акцентування3 19" xfId="288" xr:uid="{C9284DAE-59B7-4097-97F5-E7C66048E1C6}"/>
    <cellStyle name="20% – Акцентування3 2" xfId="289" xr:uid="{7DB57F57-3F27-4670-A56C-ABFD521C9D2F}"/>
    <cellStyle name="20% – Акцентування3 2 10" xfId="290" xr:uid="{1335E0C1-C4AA-4628-906C-2963AF6A082E}"/>
    <cellStyle name="20% – Акцентування3 2 11" xfId="291" xr:uid="{A1CD001E-08AA-4D28-A072-29D72D64E499}"/>
    <cellStyle name="20% – Акцентування3 2 2" xfId="292" xr:uid="{C00B9359-1EA9-4184-9D93-A8B3FD59ECAA}"/>
    <cellStyle name="20% – Акцентування3 2 3" xfId="293" xr:uid="{500FA5E5-FCB7-4ABF-B8E4-37AE54797941}"/>
    <cellStyle name="20% – Акцентування3 2 4" xfId="294" xr:uid="{EC1D0671-2BB3-43EC-9983-440F03D1620C}"/>
    <cellStyle name="20% – Акцентування3 2 5" xfId="295" xr:uid="{9CD67F74-388B-48D6-BEF0-7829E869207D}"/>
    <cellStyle name="20% – Акцентування3 2 6" xfId="296" xr:uid="{C3567864-0307-4F65-8B9E-43BF13734A18}"/>
    <cellStyle name="20% – Акцентування3 2 7" xfId="297" xr:uid="{DC8C1F47-BDE2-48FB-BD2A-C74A59D2F830}"/>
    <cellStyle name="20% – Акцентування3 2 8" xfId="298" xr:uid="{F523D81B-E043-430A-97E5-1DC8B77EC073}"/>
    <cellStyle name="20% – Акцентування3 2 9" xfId="299" xr:uid="{6DB4D30A-9FDD-464B-9047-6720C488B1B9}"/>
    <cellStyle name="20% – Акцентування3 20" xfId="300" xr:uid="{279A5C61-A507-4464-8F66-433F95E8FCEE}"/>
    <cellStyle name="20% – Акцентування3 20 2" xfId="301" xr:uid="{C793FE18-FD98-4B95-94CE-A1ABC66AC96E}"/>
    <cellStyle name="20% – Акцентування3 21" xfId="302" xr:uid="{AE67FFDF-350E-4070-B5BF-9BD877ED1E33}"/>
    <cellStyle name="20% – Акцентування3 22" xfId="303" xr:uid="{CF731DD4-0417-4922-8AB3-14D14A1E778B}"/>
    <cellStyle name="20% – Акцентування3 23" xfId="304" xr:uid="{12684E7A-CE95-47E4-9C2E-0F6A5F78A3FF}"/>
    <cellStyle name="20% – Акцентування3 24" xfId="305" xr:uid="{0710A005-C7E7-417F-9DA3-F054F98F7184}"/>
    <cellStyle name="20% – Акцентування3 25" xfId="306" xr:uid="{7866E11B-C4F8-4287-A65E-A87093E6804C}"/>
    <cellStyle name="20% – Акцентування3 3" xfId="307" xr:uid="{E7708660-5C67-47E9-A20C-75B49EC4700B}"/>
    <cellStyle name="20% – Акцентування3 4" xfId="308" xr:uid="{CD21FD4D-5CC0-4FB3-B018-0B48A25F8BBF}"/>
    <cellStyle name="20% – Акцентування3 5" xfId="309" xr:uid="{20C2226A-1F5D-4986-AE9D-B6C6ADAFCFCD}"/>
    <cellStyle name="20% – Акцентування3 6" xfId="310" xr:uid="{21B24EFF-AEC6-4D7A-B87E-2F62B84C7E5D}"/>
    <cellStyle name="20% – Акцентування3 7" xfId="311" xr:uid="{0501CD50-87C7-48E0-BA82-DCBC92D6EA28}"/>
    <cellStyle name="20% – Акцентування3 7 2" xfId="312" xr:uid="{85E56047-42CB-41D5-8699-268E05770AF6}"/>
    <cellStyle name="20% – Акцентування3 7 3" xfId="313" xr:uid="{60E53FBC-068E-475F-B8BB-5B4E605150D7}"/>
    <cellStyle name="20% – Акцентування3 7 4" xfId="314" xr:uid="{B39CC179-5F76-4049-AC87-DE1EFCDA6D70}"/>
    <cellStyle name="20% – Акцентування3 8" xfId="315" xr:uid="{CCAB23E6-B79A-4B64-9A83-E1AF45B856A1}"/>
    <cellStyle name="20% – Акцентування3 8 2" xfId="316" xr:uid="{15A7C73B-29E2-4EA8-B842-944B3D6FDA6A}"/>
    <cellStyle name="20% – Акцентування3 8 3" xfId="317" xr:uid="{6FCA0740-D63F-4D80-B75C-EF2C6BA887DB}"/>
    <cellStyle name="20% – Акцентування3 9" xfId="318" xr:uid="{03C2FAE8-CC06-4692-B396-B7599FEBB8C5}"/>
    <cellStyle name="20% – Акцентування3 9 2" xfId="319" xr:uid="{8B515555-FA1B-4988-9762-91FF5285A5D1}"/>
    <cellStyle name="20% – Акцентування3_додаток до розп №528 від 24.07.2026" xfId="320" xr:uid="{0C77F4D3-747D-4DF6-AC48-BB2CD057ECB2}"/>
    <cellStyle name="20% – Акцентування4" xfId="321" xr:uid="{0E170E53-1C2D-4DD6-B4DB-0EBEF4B7F221}"/>
    <cellStyle name="20% – Акцентування4 10" xfId="322" xr:uid="{E2C8B996-5F82-4EAE-B68E-2EAD3EB55616}"/>
    <cellStyle name="20% – Акцентування4 11" xfId="323" xr:uid="{4D6D1C73-5062-4E1C-ABFC-0BF4BCBF9215}"/>
    <cellStyle name="20% – Акцентування4 12" xfId="324" xr:uid="{DCEC3CB3-4327-4289-8A2C-AA0BC6F18A20}"/>
    <cellStyle name="20% – Акцентування4 13" xfId="325" xr:uid="{6F6D47FC-ABAE-45E5-AF41-B6CEFCA5294F}"/>
    <cellStyle name="20% – Акцентування4 14" xfId="326" xr:uid="{5DEF8538-AED4-45A5-A29A-487736E9DCD0}"/>
    <cellStyle name="20% – Акцентування4 14 2" xfId="327" xr:uid="{04259778-05BD-483C-B8C5-D81440E7805E}"/>
    <cellStyle name="20% – Акцентування4 14 3" xfId="328" xr:uid="{D3D7CF46-31D5-44EC-A25D-8E4DCC3BF1CB}"/>
    <cellStyle name="20% – Акцентування4 15" xfId="329" xr:uid="{8B767545-7E93-45B2-A195-B76956A04CAA}"/>
    <cellStyle name="20% – Акцентування4 15 2" xfId="330" xr:uid="{C912FBA2-F7CF-4836-B5AA-91530BF309CE}"/>
    <cellStyle name="20% – Акцентування4 16" xfId="331" xr:uid="{4B39512E-3310-4746-B7DD-683E0D8BC3BB}"/>
    <cellStyle name="20% – Акцентування4 16 2" xfId="332" xr:uid="{D2DCE31B-6BDE-4949-9525-197829169940}"/>
    <cellStyle name="20% – Акцентування4 17" xfId="333" xr:uid="{5830DC3A-C386-4EF3-A926-BB2A2B0FBFA9}"/>
    <cellStyle name="20% – Акцентування4 18" xfId="334" xr:uid="{8730B18D-8365-4665-895C-40BB9EDB41D8}"/>
    <cellStyle name="20% – Акцентування4 19" xfId="335" xr:uid="{DC23AA11-151E-417A-9968-86D56C7587E0}"/>
    <cellStyle name="20% – Акцентування4 2" xfId="336" xr:uid="{25CFBCEE-0965-4FFD-A54A-263124911287}"/>
    <cellStyle name="20% – Акцентування4 2 10" xfId="337" xr:uid="{6B911275-2112-471F-954E-492517FF94A1}"/>
    <cellStyle name="20% – Акцентування4 2 11" xfId="338" xr:uid="{040660B5-67CD-471A-8F41-CA8795BDB8E9}"/>
    <cellStyle name="20% – Акцентування4 2 2" xfId="339" xr:uid="{91815A7E-F285-4115-AD25-BB990FCDD368}"/>
    <cellStyle name="20% – Акцентування4 2 3" xfId="340" xr:uid="{A6F62712-CD39-452F-AD72-0586CBC35384}"/>
    <cellStyle name="20% – Акцентування4 2 4" xfId="341" xr:uid="{965B57C9-0363-4D05-B5DF-8097A1857619}"/>
    <cellStyle name="20% – Акцентування4 2 5" xfId="342" xr:uid="{AA9C39EE-4229-4E42-8303-301FBD68236E}"/>
    <cellStyle name="20% – Акцентування4 2 6" xfId="343" xr:uid="{5919A4F4-80F9-4133-AF23-1AC4CC0BC4C9}"/>
    <cellStyle name="20% – Акцентування4 2 7" xfId="344" xr:uid="{4F7C7100-B6AA-40A8-81C3-DCC18EEF9F1B}"/>
    <cellStyle name="20% – Акцентування4 2 8" xfId="345" xr:uid="{5E55CB4D-1A26-4364-B0B4-595476774DAC}"/>
    <cellStyle name="20% – Акцентування4 2 9" xfId="346" xr:uid="{8EFBE99C-D979-430B-81C9-AD0126878DB0}"/>
    <cellStyle name="20% – Акцентування4 20" xfId="347" xr:uid="{84303DC8-44E7-4E6D-B616-B827864EBC2C}"/>
    <cellStyle name="20% – Акцентування4 20 2" xfId="348" xr:uid="{9833521A-21CD-41D8-9B09-158277E98773}"/>
    <cellStyle name="20% – Акцентування4 21" xfId="349" xr:uid="{4254602A-AB0F-42A7-9DF1-6A8038F85765}"/>
    <cellStyle name="20% – Акцентування4 22" xfId="350" xr:uid="{0FB8D93A-D92B-42C2-8DAB-2A8415CDF76D}"/>
    <cellStyle name="20% – Акцентування4 23" xfId="351" xr:uid="{1BFBCBBC-352C-43A5-A9F1-507AE3CAACC6}"/>
    <cellStyle name="20% – Акцентування4 24" xfId="352" xr:uid="{19F67275-D12E-4AC2-A9C6-EC5E7651FBB3}"/>
    <cellStyle name="20% – Акцентування4 25" xfId="353" xr:uid="{F7305981-7EE5-4248-AB18-2F7437A744DC}"/>
    <cellStyle name="20% – Акцентування4 3" xfId="354" xr:uid="{D53B92ED-3CD6-4573-97D6-90A496794DE7}"/>
    <cellStyle name="20% – Акцентування4 4" xfId="355" xr:uid="{AE46B92E-70E3-420A-BB1B-837865014F09}"/>
    <cellStyle name="20% – Акцентування4 5" xfId="356" xr:uid="{64F96FC7-F197-4BA6-BE28-08F631CD1FD3}"/>
    <cellStyle name="20% – Акцентування4 6" xfId="357" xr:uid="{2DF612CA-6852-4EA1-90A4-CEF9A0048DF5}"/>
    <cellStyle name="20% – Акцентування4 7" xfId="358" xr:uid="{FD231322-82D1-46B4-807C-BCE83BE60968}"/>
    <cellStyle name="20% – Акцентування4 7 2" xfId="359" xr:uid="{959ACDDC-8FCD-4F16-8611-176D1ECEEEA6}"/>
    <cellStyle name="20% – Акцентування4 7 3" xfId="360" xr:uid="{8CC4F849-0E65-4E0E-A82E-FF46966DFA3C}"/>
    <cellStyle name="20% – Акцентування4 7 4" xfId="361" xr:uid="{7F8CB783-6260-4D47-A6CF-C20F188C01AE}"/>
    <cellStyle name="20% – Акцентування4 8" xfId="362" xr:uid="{914B5918-9129-4A41-8B9A-AF3C4E19F6AD}"/>
    <cellStyle name="20% – Акцентування4 8 2" xfId="363" xr:uid="{E9ECA7D0-DE13-4969-BB34-AF4369D9A5AB}"/>
    <cellStyle name="20% – Акцентування4 8 3" xfId="364" xr:uid="{9EBDC29A-E7ED-45CC-A8AD-69D95F106189}"/>
    <cellStyle name="20% – Акцентування4 9" xfId="365" xr:uid="{9C6DF795-08E5-41B1-B5FB-1DBDC776BBB7}"/>
    <cellStyle name="20% – Акцентування4 9 2" xfId="366" xr:uid="{8AC25D69-1650-4E21-81BE-D7CA5FDB35A1}"/>
    <cellStyle name="20% – Акцентування4_додаток до розп №528 від 24.07.2026" xfId="367" xr:uid="{667B725F-15D4-4ABF-A110-C7D8C627A4BB}"/>
    <cellStyle name="20% – Акцентування5" xfId="368" xr:uid="{3E00E612-59AD-4637-BD02-91958F24EDFF}"/>
    <cellStyle name="20% – Акцентування5 10" xfId="369" xr:uid="{79E6ABC9-DAD2-4FB7-8D5E-4C32F94B6E02}"/>
    <cellStyle name="20% – Акцентування5 11" xfId="370" xr:uid="{926B0064-924D-4C0F-973D-04D1D84B212C}"/>
    <cellStyle name="20% – Акцентування5 12" xfId="371" xr:uid="{1F501A91-6F92-4F4C-B99B-4B1B41897D37}"/>
    <cellStyle name="20% – Акцентування5 13" xfId="372" xr:uid="{FD5132E6-45EC-44E3-99F5-45270DCB9B9E}"/>
    <cellStyle name="20% – Акцентування5 14" xfId="373" xr:uid="{DE568273-8A0A-4C15-9CB7-E6191A96D602}"/>
    <cellStyle name="20% – Акцентування5 14 2" xfId="374" xr:uid="{7CB66E7A-972B-4063-8AF8-AEF16C06C245}"/>
    <cellStyle name="20% – Акцентування5 14 3" xfId="375" xr:uid="{41E42ADF-8421-4623-AF56-7529A1BB3639}"/>
    <cellStyle name="20% – Акцентування5 15" xfId="376" xr:uid="{EB0C3A32-86FA-44A4-92D8-B7C99BB4E503}"/>
    <cellStyle name="20% – Акцентування5 15 2" xfId="377" xr:uid="{24826E03-73B3-4CE4-BE9B-BD7E3AE5168B}"/>
    <cellStyle name="20% – Акцентування5 16" xfId="378" xr:uid="{DF2B1E2A-B977-4663-89CE-C8D494BA4210}"/>
    <cellStyle name="20% – Акцентування5 16 2" xfId="379" xr:uid="{59D1B8F1-71AE-4CA8-8252-EBA2980621D0}"/>
    <cellStyle name="20% – Акцентування5 17" xfId="380" xr:uid="{4B7912B6-7F23-432D-A82A-A7A89F201828}"/>
    <cellStyle name="20% – Акцентування5 18" xfId="381" xr:uid="{70055522-E2B5-48B6-8BC2-3BC13ACEAB50}"/>
    <cellStyle name="20% – Акцентування5 19" xfId="382" xr:uid="{B6A61703-38C8-4988-AD67-CA6FD7554C32}"/>
    <cellStyle name="20% – Акцентування5 2" xfId="383" xr:uid="{D70511EE-730E-4FA3-AF40-4A9258CC394C}"/>
    <cellStyle name="20% – Акцентування5 2 10" xfId="384" xr:uid="{2204F8C0-4725-495B-94DD-28C9E399E7BD}"/>
    <cellStyle name="20% – Акцентування5 2 11" xfId="385" xr:uid="{F6B1EE7A-8065-4E45-9A4F-6DD0D9A44ADE}"/>
    <cellStyle name="20% – Акцентування5 2 2" xfId="386" xr:uid="{80678B53-31B2-4237-A244-6B2C2434FA87}"/>
    <cellStyle name="20% – Акцентування5 2 3" xfId="387" xr:uid="{9BABE6C7-6D94-4E7E-A9F0-8C3EA94AEC85}"/>
    <cellStyle name="20% – Акцентування5 2 4" xfId="388" xr:uid="{52675E03-D9F1-4167-8349-A1A380D966AD}"/>
    <cellStyle name="20% – Акцентування5 2 5" xfId="389" xr:uid="{4FF45891-AB69-43F2-990B-8C10072FCEC8}"/>
    <cellStyle name="20% – Акцентування5 2 6" xfId="390" xr:uid="{289DD2F8-2550-4951-92A9-38B7D3853D8F}"/>
    <cellStyle name="20% – Акцентування5 2 7" xfId="391" xr:uid="{93130E4B-7E6B-44D4-B1EB-C6DF09556B2A}"/>
    <cellStyle name="20% – Акцентування5 2 8" xfId="392" xr:uid="{FC6EACB2-9CB4-415F-8A86-F85A9CE0DDF1}"/>
    <cellStyle name="20% – Акцентування5 2 9" xfId="393" xr:uid="{7938C488-B34E-4DD4-A052-8013FD88C77C}"/>
    <cellStyle name="20% – Акцентування5 20" xfId="394" xr:uid="{1B758C84-46F7-4387-8D24-0A0F50F2414F}"/>
    <cellStyle name="20% – Акцентування5 20 2" xfId="395" xr:uid="{A20980F9-B0DC-434D-A0C2-F9EDE84EBE8A}"/>
    <cellStyle name="20% – Акцентування5 21" xfId="396" xr:uid="{897C8029-5F30-416E-8D38-CB3870117C2E}"/>
    <cellStyle name="20% – Акцентування5 22" xfId="397" xr:uid="{B46DDA2C-E407-49C3-9CEC-2C7ECEB6C005}"/>
    <cellStyle name="20% – Акцентування5 23" xfId="398" xr:uid="{6BB7ABF2-0102-445A-97A6-408F944E109E}"/>
    <cellStyle name="20% – Акцентування5 24" xfId="399" xr:uid="{8F32E562-EB0A-4329-B996-F31F53A276E5}"/>
    <cellStyle name="20% – Акцентування5 25" xfId="400" xr:uid="{CE1022E2-3C95-4C34-ABEA-4FAF3DA01E7B}"/>
    <cellStyle name="20% – Акцентування5 3" xfId="401" xr:uid="{6258AC1D-8BD7-427A-877A-50652906EACA}"/>
    <cellStyle name="20% – Акцентування5 4" xfId="402" xr:uid="{7BB56251-AD71-42C6-9797-B33488335F68}"/>
    <cellStyle name="20% – Акцентування5 5" xfId="403" xr:uid="{06B5CEBE-6FD8-4DD5-B7C4-063B7CB1241C}"/>
    <cellStyle name="20% – Акцентування5 6" xfId="404" xr:uid="{07F7F307-DFDC-458D-B40C-D11F9B2C5EF3}"/>
    <cellStyle name="20% – Акцентування5 7" xfId="405" xr:uid="{743464E9-EAB1-4071-B40E-5CC81AAF22E2}"/>
    <cellStyle name="20% – Акцентування5 7 2" xfId="406" xr:uid="{52CF1E1F-441C-4222-A7AE-7E623C948154}"/>
    <cellStyle name="20% – Акцентування5 7 3" xfId="407" xr:uid="{ABE66876-72AC-4BED-BA2D-BAD7F24F65B9}"/>
    <cellStyle name="20% – Акцентування5 7 4" xfId="408" xr:uid="{60E56A09-9E83-41F6-AE3D-0D1697C603A5}"/>
    <cellStyle name="20% – Акцентування5 8" xfId="409" xr:uid="{5E0C6FA1-DDF6-4508-B0EF-84D35EE81C39}"/>
    <cellStyle name="20% – Акцентування5 8 2" xfId="410" xr:uid="{59A79D82-6E0A-4FE7-B400-90FA1FCF2376}"/>
    <cellStyle name="20% – Акцентування5 8 3" xfId="411" xr:uid="{047901D0-39CC-4E56-8192-72C588B189A4}"/>
    <cellStyle name="20% – Акцентування5 9" xfId="412" xr:uid="{77EE5F4A-E5F5-4A43-A728-B687CF0FD6E6}"/>
    <cellStyle name="20% – Акцентування5 9 2" xfId="413" xr:uid="{2FF8CE63-4B56-4B40-9FA2-2CB8EFE7CDE6}"/>
    <cellStyle name="20% – Акцентування5_додаток до розп №528 від 24.07.2026" xfId="414" xr:uid="{F4F70278-94D2-4D16-B01E-AC9400C72D9B}"/>
    <cellStyle name="20% – Акцентування6" xfId="415" xr:uid="{0DD92927-EE76-41F7-A931-9BB8B5A2FBE4}"/>
    <cellStyle name="20% – Акцентування6 10" xfId="416" xr:uid="{D7E443DC-2590-4A47-B2E3-490FFFD3B0D4}"/>
    <cellStyle name="20% – Акцентування6 11" xfId="417" xr:uid="{58CE10BE-5231-4359-9AC5-6176CBB8A7C9}"/>
    <cellStyle name="20% – Акцентування6 12" xfId="418" xr:uid="{784D7C51-A281-45E3-AAA2-65A73535C8B4}"/>
    <cellStyle name="20% – Акцентування6 13" xfId="419" xr:uid="{A9BD4C80-7934-47F0-8955-D13BB2A558BF}"/>
    <cellStyle name="20% – Акцентування6 14" xfId="420" xr:uid="{4F94DAE1-0C9C-416B-8404-20DEB6E8CDAE}"/>
    <cellStyle name="20% – Акцентування6 14 2" xfId="421" xr:uid="{0732D361-171C-4F92-B948-CE707C787EC6}"/>
    <cellStyle name="20% – Акцентування6 14 3" xfId="422" xr:uid="{52E0525B-8714-49A0-9453-D506F3EB6392}"/>
    <cellStyle name="20% – Акцентування6 15" xfId="423" xr:uid="{1693F43F-8C09-4D03-94FE-2A61C11DC4B7}"/>
    <cellStyle name="20% – Акцентування6 15 2" xfId="424" xr:uid="{B20D3C5F-EB98-43C7-9FCE-23577506FE23}"/>
    <cellStyle name="20% – Акцентування6 16" xfId="425" xr:uid="{B49275DA-31A6-43F5-9E5F-8713DF757464}"/>
    <cellStyle name="20% – Акцентування6 16 2" xfId="426" xr:uid="{2C653382-753A-4FBD-BE27-8D01299F7216}"/>
    <cellStyle name="20% – Акцентування6 17" xfId="427" xr:uid="{DDB16A16-3C2C-4F2F-AF3F-9F3D35EC51E5}"/>
    <cellStyle name="20% – Акцентування6 18" xfId="428" xr:uid="{485F6C4A-1ADE-476C-82C5-BBCAE6C723C9}"/>
    <cellStyle name="20% – Акцентування6 19" xfId="429" xr:uid="{5FE94A98-408A-44DE-8215-68DE252E579B}"/>
    <cellStyle name="20% – Акцентування6 2" xfId="430" xr:uid="{92140724-DA15-4F1A-A27D-9BA129976A28}"/>
    <cellStyle name="20% – Акцентування6 2 10" xfId="431" xr:uid="{07B41110-F783-43C0-B307-F00303BE44A8}"/>
    <cellStyle name="20% – Акцентування6 2 11" xfId="432" xr:uid="{505FC054-EE8E-4B23-8C91-A9682F8D2A3E}"/>
    <cellStyle name="20% – Акцентування6 2 2" xfId="433" xr:uid="{4597624F-62B8-4CA9-A03C-1281980C09A8}"/>
    <cellStyle name="20% – Акцентування6 2 3" xfId="434" xr:uid="{5418D715-E10D-460E-A877-7EE04924044F}"/>
    <cellStyle name="20% – Акцентування6 2 4" xfId="435" xr:uid="{2516D4FE-38C0-4A6C-9890-2FFEB3587D0C}"/>
    <cellStyle name="20% – Акцентування6 2 5" xfId="436" xr:uid="{FA2A708A-8F91-4207-BAD8-78AEF1016B95}"/>
    <cellStyle name="20% – Акцентування6 2 6" xfId="437" xr:uid="{46125EF8-297F-4006-B1B8-1D2D27B0666E}"/>
    <cellStyle name="20% – Акцентування6 2 7" xfId="438" xr:uid="{2DC372B4-0ADB-443F-BCCF-7614CAF0CD6D}"/>
    <cellStyle name="20% – Акцентування6 2 8" xfId="439" xr:uid="{B8D0174B-D31A-41E0-84DC-B6D9431D9E13}"/>
    <cellStyle name="20% – Акцентування6 2 9" xfId="440" xr:uid="{8F4FB412-3280-4ED2-A3A1-876B3AA19750}"/>
    <cellStyle name="20% – Акцентування6 20" xfId="441" xr:uid="{79AAD081-DA7D-4A01-AD04-FA10580FCF3C}"/>
    <cellStyle name="20% – Акцентування6 20 2" xfId="442" xr:uid="{C2BFB27B-B8C8-4CC1-8118-FA2297C05022}"/>
    <cellStyle name="20% – Акцентування6 21" xfId="443" xr:uid="{C0F26199-93E4-455F-9C68-8C4126907854}"/>
    <cellStyle name="20% – Акцентування6 22" xfId="444" xr:uid="{A18E6410-9C6A-4E9F-9E58-78ED8B911725}"/>
    <cellStyle name="20% – Акцентування6 23" xfId="445" xr:uid="{90E887C9-46A5-4B69-9183-3F650B836C8D}"/>
    <cellStyle name="20% – Акцентування6 24" xfId="446" xr:uid="{1E606820-C8F4-41F9-A887-EB1EF83CD3B4}"/>
    <cellStyle name="20% – Акцентування6 25" xfId="447" xr:uid="{747FCC01-1AAA-412F-BC82-60F3E53F82E6}"/>
    <cellStyle name="20% – Акцентування6 3" xfId="448" xr:uid="{32EBB528-102B-4423-B684-342704E51E71}"/>
    <cellStyle name="20% – Акцентування6 4" xfId="449" xr:uid="{95A8AF68-5C65-4265-90DF-2F6B0AE853E5}"/>
    <cellStyle name="20% – Акцентування6 5" xfId="450" xr:uid="{BC02E7B3-BA40-475D-A56D-F93E1304FF61}"/>
    <cellStyle name="20% – Акцентування6 6" xfId="451" xr:uid="{5F3A4DD2-DFFB-410C-A8B1-B2B6C8A95DA2}"/>
    <cellStyle name="20% – Акцентування6 7" xfId="452" xr:uid="{9E857594-3AF7-4EF3-88BC-9569BD4D1680}"/>
    <cellStyle name="20% – Акцентування6 7 2" xfId="453" xr:uid="{7B21E05E-25B2-48B8-9283-47F987535D07}"/>
    <cellStyle name="20% – Акцентування6 7 3" xfId="454" xr:uid="{FB2901EB-447A-45EA-8799-383402CC5057}"/>
    <cellStyle name="20% – Акцентування6 7 4" xfId="455" xr:uid="{9CB9F08C-A47E-4243-931C-72A2E5D503FE}"/>
    <cellStyle name="20% – Акцентування6 8" xfId="456" xr:uid="{59C6141F-A3CF-42D7-ABA8-DD564AC3DDD1}"/>
    <cellStyle name="20% – Акцентування6 8 2" xfId="457" xr:uid="{E6E4ED66-7095-42BB-A89A-552F0948940F}"/>
    <cellStyle name="20% – Акцентування6 8 3" xfId="458" xr:uid="{27A70F66-53C0-4721-AFBA-9A13653B7015}"/>
    <cellStyle name="20% – Акцентування6 9" xfId="459" xr:uid="{3C8EDCEE-4A9B-4051-B8AD-CA63E90008F4}"/>
    <cellStyle name="20% – Акцентування6 9 2" xfId="460" xr:uid="{66929E8F-CF90-4C85-A53D-41679D07BBC3}"/>
    <cellStyle name="20% – Акцентування6_додаток до розп №528 від 24.07.2026" xfId="461" xr:uid="{637F3E0B-D7EC-41F3-8874-C7FE7ED9FFD0}"/>
    <cellStyle name="20% – колірна тема 1" xfId="462" xr:uid="{B1902E92-9D68-442A-9139-58BDE35A476B}"/>
    <cellStyle name="20% – колірна тема 1 2" xfId="463" xr:uid="{070901F9-1796-4648-AE9A-98E709C6C123}"/>
    <cellStyle name="20% – колірна тема 1_додаток до розп №528 від 24.07.2026" xfId="464" xr:uid="{A8627B2B-CA52-4761-BB76-ED22ACD14730}"/>
    <cellStyle name="20% – колірна тема 2" xfId="465" xr:uid="{B8A48316-0850-4450-AA21-3D1E0E9A0E1C}"/>
    <cellStyle name="20% – колірна тема 2 2" xfId="466" xr:uid="{4FE9E200-0275-49E9-A4B7-D1D61BA9EA0B}"/>
    <cellStyle name="20% – колірна тема 2_додаток до розп №528 від 24.07.2026" xfId="467" xr:uid="{AF7D3D04-7BDB-4E6F-A65B-B44042614BFA}"/>
    <cellStyle name="20% – колірна тема 3" xfId="468" xr:uid="{4486B839-D776-4F0C-BFC2-9FF7546D7EAF}"/>
    <cellStyle name="20% – колірна тема 3 2" xfId="469" xr:uid="{9ED23245-7A4E-4F22-A92C-E2AD3202CCEA}"/>
    <cellStyle name="20% – колірна тема 3_додаток до розп №528 від 24.07.2026" xfId="470" xr:uid="{4A1BC8BF-E82F-4145-B91A-AF786B630330}"/>
    <cellStyle name="20% – колірна тема 4" xfId="471" xr:uid="{02D6BA1E-B11C-4C02-B3BB-5F93B34176A9}"/>
    <cellStyle name="20% – колірна тема 4 2" xfId="472" xr:uid="{B69F4E0F-ABF9-45A0-88FC-5A08AFD8A26E}"/>
    <cellStyle name="20% – колірна тема 4_додаток до розп №528 від 24.07.2026" xfId="473" xr:uid="{F87FDD30-2B6B-43FD-8E88-C2523DF9522D}"/>
    <cellStyle name="20% – колірна тема 5" xfId="474" xr:uid="{7D18117C-00C8-4B66-9697-F58392CFEFB9}"/>
    <cellStyle name="20% – колірна тема 5 2" xfId="475" xr:uid="{901432E3-89B2-48FE-863C-DF2363918311}"/>
    <cellStyle name="20% – колірна тема 5_додаток до розп №528 від 24.07.2026" xfId="476" xr:uid="{1065F45A-CEE6-4057-A367-F2AC444B5CDA}"/>
    <cellStyle name="20% – колірна тема 6" xfId="477" xr:uid="{50E22558-43F7-452C-B42C-9172651E67EC}"/>
    <cellStyle name="20% – колірна тема 6 2" xfId="478" xr:uid="{EBC8DB3A-23DA-4F84-8CC8-0F94FB759A64}"/>
    <cellStyle name="20% – колірна тема 6_додаток до розп №528 від 24.07.2026" xfId="479" xr:uid="{D3CE859F-CB08-4D57-8FBE-08BE7C34CDB3}"/>
    <cellStyle name="20% — Акцент1" xfId="480" xr:uid="{0F953C28-F96A-4A55-88DA-EE0E1104732C}"/>
    <cellStyle name="20% — Акцент1 2" xfId="481" xr:uid="{661A765E-C3B4-4603-B015-2966F2659BD3}"/>
    <cellStyle name="20% — Акцент1_додаток до розп №528 від 24.07.2026" xfId="482" xr:uid="{0B48A079-C06A-44B2-81C9-AE735A253357}"/>
    <cellStyle name="20% — Акцент2" xfId="483" xr:uid="{D4362498-7558-4160-9842-AF3861F4766C}"/>
    <cellStyle name="20% — Акцент2 2" xfId="484" xr:uid="{D79F39B8-97F0-4EB7-9887-ADC62A914D89}"/>
    <cellStyle name="20% — Акцент2_додаток до розп №528 від 24.07.2026" xfId="485" xr:uid="{BFA82418-C7B2-4500-9E84-84A9B6BF8CA0}"/>
    <cellStyle name="20% — Акцент3" xfId="486" xr:uid="{06223DAE-A009-4467-A209-CA705B39B4C2}"/>
    <cellStyle name="20% — Акцент3 2" xfId="487" xr:uid="{46B48B23-D9F9-4D39-B1F7-58F6A29C2207}"/>
    <cellStyle name="20% — Акцент3_додаток до розп №528 від 24.07.2026" xfId="488" xr:uid="{6C11D259-ACC5-4465-96A6-F09652DCCF5F}"/>
    <cellStyle name="20% — Акцент4" xfId="489" xr:uid="{C22790B0-DECA-44F1-AD29-009DCC9969E1}"/>
    <cellStyle name="20% — Акцент4 2" xfId="490" xr:uid="{33359EE5-E482-48FB-B16F-7A91009D9D79}"/>
    <cellStyle name="20% — Акцент4_додаток до розп №528 від 24.07.2026" xfId="491" xr:uid="{892CB9AC-6A8E-4328-8C41-A697225F2140}"/>
    <cellStyle name="20% — Акцент5" xfId="492" xr:uid="{85EB4391-F007-4039-8B34-26208C7FD25C}"/>
    <cellStyle name="20% — Акцент5 2" xfId="493" xr:uid="{6198A3C5-5C33-4BF8-864A-E8F7D59C0BBE}"/>
    <cellStyle name="20% — Акцент5_додаток до розп №528 від 24.07.2026" xfId="494" xr:uid="{0E867545-EDBA-4A6C-BD99-AB15CA44D17D}"/>
    <cellStyle name="20% — Акцент6" xfId="495" xr:uid="{EC008B9C-3C54-45FA-A716-17AD2B0F1D6F}"/>
    <cellStyle name="20% — Акцент6 2" xfId="496" xr:uid="{ED0DADB0-838A-4B83-BBA5-3E0A4D0DFF77}"/>
    <cellStyle name="20% — Акцент6_додаток до розп №528 від 24.07.2026" xfId="497" xr:uid="{B9183D65-E9CC-48A2-9A0A-47302F3FEB75}"/>
    <cellStyle name="40% - Accent1" xfId="498" xr:uid="{A761355E-E4B0-4814-B306-ECA8C325B9DE}"/>
    <cellStyle name="40% - Accent1 2" xfId="499" xr:uid="{C36792A7-EC5C-4EDC-89D8-F871A2DF30D4}"/>
    <cellStyle name="40% - Accent1_додаток до розп №528 від 24.07.2026" xfId="500" xr:uid="{DC81D4C5-26C5-4540-A44C-4280B1FE281A}"/>
    <cellStyle name="40% - Accent2" xfId="501" xr:uid="{EBD73C2E-134D-4E1A-A926-C8A4C21DABF7}"/>
    <cellStyle name="40% - Accent2 2" xfId="502" xr:uid="{F11F8ACC-8DED-42F8-B63A-62140E87E857}"/>
    <cellStyle name="40% - Accent2_додаток до розп №528 від 24.07.2026" xfId="503" xr:uid="{8CE05C70-AEB9-46E0-874D-BE0466954636}"/>
    <cellStyle name="40% - Accent3" xfId="504" xr:uid="{9CD029AA-3C2E-44A8-9918-FE383789D63F}"/>
    <cellStyle name="40% - Accent3 2" xfId="505" xr:uid="{3DADB85A-6082-40C8-A30F-54D570904888}"/>
    <cellStyle name="40% - Accent3_додаток до розп №528 від 24.07.2026" xfId="506" xr:uid="{24404EA0-EAD2-4291-87DF-1CBAFDD4153C}"/>
    <cellStyle name="40% - Accent4" xfId="507" xr:uid="{D3049D97-54DA-466F-9F2F-9580D0CCE4E8}"/>
    <cellStyle name="40% - Accent4 2" xfId="508" xr:uid="{9D721FBA-3747-4F16-8CA4-E1D101891C2A}"/>
    <cellStyle name="40% - Accent4_додаток до розп №528 від 24.07.2026" xfId="509" xr:uid="{4C311A88-926D-4C7A-B256-687CDF6AD570}"/>
    <cellStyle name="40% - Accent5" xfId="510" xr:uid="{901C9ABE-BDFA-4516-A559-DDA9B3F5D63B}"/>
    <cellStyle name="40% - Accent5 2" xfId="511" xr:uid="{C869C4E1-29EB-43A6-B81D-07593ED87031}"/>
    <cellStyle name="40% - Accent5_додаток до розп №528 від 24.07.2026" xfId="512" xr:uid="{180DA186-C81E-41C6-8AC4-73803591BCAD}"/>
    <cellStyle name="40% - Accent6" xfId="513" xr:uid="{7F898F41-8E10-441B-90D5-9675A173E961}"/>
    <cellStyle name="40% - Accent6 2" xfId="514" xr:uid="{05376E9B-8309-44C8-B5DC-8D77D3E6987B}"/>
    <cellStyle name="40% - Accent6_додаток до розп №528 від 24.07.2026" xfId="515" xr:uid="{B1EE7FC5-EE68-4B1C-BC94-BD2E40E5BDC0}"/>
    <cellStyle name="40% - Акцент1" xfId="516" xr:uid="{33A0C938-DE24-4649-A8AD-F525C0AD9777}"/>
    <cellStyle name="40% — акцент1" xfId="517" xr:uid="{F75CF2A1-D94B-4F52-ADBF-CCB314FC029D}"/>
    <cellStyle name="40% - Акцент1 10" xfId="518" xr:uid="{C12E0814-5A1D-47DE-820B-0E304B8525B4}"/>
    <cellStyle name="40% — акцент1 10" xfId="519" xr:uid="{7A5CC135-93E2-429A-8CB2-6E30640AC1A9}"/>
    <cellStyle name="40% - Акцент1 11" xfId="520" xr:uid="{937A0610-7168-4813-9725-1D42B1DF0C3E}"/>
    <cellStyle name="40% — акцент1 11" xfId="521" xr:uid="{4EC40AD9-A582-464D-AE8E-7B414A0AB090}"/>
    <cellStyle name="40% - Акцент1 2" xfId="522" xr:uid="{CB2E0D62-04CA-4671-A7F5-19036F5D720F}"/>
    <cellStyle name="40% — акцент1 2" xfId="523" xr:uid="{BC6F74A4-6532-4A0E-B0D3-922184A3B4FD}"/>
    <cellStyle name="40% - Акцент1 3" xfId="524" xr:uid="{5D859D0E-E99B-418F-AFA6-B094E7074D1E}"/>
    <cellStyle name="40% — акцент1 3" xfId="525" xr:uid="{682F7E74-E0D7-4AB2-8D61-CFB55D8BEBB7}"/>
    <cellStyle name="40% - Акцент1 4" xfId="526" xr:uid="{EB4BAEAC-0DEE-42EE-ABD8-FAF95127D163}"/>
    <cellStyle name="40% — акцент1 4" xfId="527" xr:uid="{5105A777-0D9D-4A45-A4B2-4478E96E8169}"/>
    <cellStyle name="40% - Акцент1 5" xfId="528" xr:uid="{5F2E3E83-5D3C-48CD-958A-FC9ADFFBECA3}"/>
    <cellStyle name="40% — акцент1 5" xfId="529" xr:uid="{96136187-E772-4F68-A72E-11F3F11582DA}"/>
    <cellStyle name="40% - Акцент1 6" xfId="530" xr:uid="{98B1BCE3-D4FD-4DC9-8FE9-E1CEEF4770C7}"/>
    <cellStyle name="40% — акцент1 6" xfId="531" xr:uid="{E07C03CC-6432-4BCD-9D3C-C9C7E69DDAB5}"/>
    <cellStyle name="40% - Акцент1 7" xfId="532" xr:uid="{1F56BAF1-B0C7-4D9E-966E-E0279B4EFBA0}"/>
    <cellStyle name="40% — акцент1 7" xfId="533" xr:uid="{89D675D2-3408-4F9F-81F1-E9FC715D224F}"/>
    <cellStyle name="40% - Акцент1 8" xfId="534" xr:uid="{8076D587-E9E2-4ABB-ADB0-D585D1746AE5}"/>
    <cellStyle name="40% — акцент1 8" xfId="535" xr:uid="{545B5A66-A082-47F9-B9AC-D643D67D4CE3}"/>
    <cellStyle name="40% - Акцент1 9" xfId="536" xr:uid="{3A88EBDB-62F5-4DB0-BD8F-122D36DB1AFE}"/>
    <cellStyle name="40% — акцент1 9" xfId="537" xr:uid="{9246A106-DFEA-4692-B262-18684BA8F363}"/>
    <cellStyle name="40% - Акцент1_22.12.2020 Додатки бюджет 2021 Коди нові" xfId="538" xr:uid="{F2BB58DE-B94C-4ED5-9303-391FD8EB895A}"/>
    <cellStyle name="40% — акцент1_Дод 1 доходи" xfId="539" xr:uid="{4D6AD3FD-04B9-4974-9C74-153662B41213}"/>
    <cellStyle name="40% - Акцент1_Додатки бюджет 2020 нова редакція після сесії" xfId="540" xr:uid="{BEDB60CC-CBFF-4153-B936-0CB2FA7F00BC}"/>
    <cellStyle name="40% — акцент1_додаток до розп №528 від 24.07.2026" xfId="541" xr:uid="{827CF6B7-6AB0-46A3-A973-B81B581D1A20}"/>
    <cellStyle name="40% - Акцент2" xfId="542" xr:uid="{FB451305-C851-4694-8EAD-B45CEED4AAA0}"/>
    <cellStyle name="40% — акцент2" xfId="543" xr:uid="{B0068C50-0586-41C8-BCB3-CFEABC63160C}"/>
    <cellStyle name="40% - Акцент2 10" xfId="544" xr:uid="{E48811E7-D5F0-4741-A3A8-1CDDC9ACA310}"/>
    <cellStyle name="40% — акцент2 10" xfId="545" xr:uid="{FC893C10-AFD1-4405-8718-361154531C09}"/>
    <cellStyle name="40% - Акцент2 11" xfId="546" xr:uid="{770F6FF9-CED0-45E1-BBBF-6A26F26B6ADD}"/>
    <cellStyle name="40% — акцент2 11" xfId="547" xr:uid="{4B310095-9212-4476-9B9B-1EC7192BE0BF}"/>
    <cellStyle name="40% - Акцент2 2" xfId="548" xr:uid="{37020B05-0A96-4B66-9681-DFD375E4D198}"/>
    <cellStyle name="40% — акцент2 2" xfId="549" xr:uid="{C1FA48DC-F2EB-403D-9A72-DD0915F9B2B4}"/>
    <cellStyle name="40% - Акцент2 3" xfId="550" xr:uid="{4B6AF180-D2F7-4ECB-85EC-65F3BB4793CB}"/>
    <cellStyle name="40% — акцент2 3" xfId="551" xr:uid="{C5439C1B-5E96-4BA5-BA38-7196C9927ED7}"/>
    <cellStyle name="40% - Акцент2 4" xfId="552" xr:uid="{1E41A26C-EC63-4C97-AE7A-C47084EE9FDF}"/>
    <cellStyle name="40% — акцент2 4" xfId="553" xr:uid="{2E625B36-FED4-4124-89E2-C8F7480F4C31}"/>
    <cellStyle name="40% - Акцент2 5" xfId="554" xr:uid="{F95B32E5-D957-4570-A99E-C90B64FD82FD}"/>
    <cellStyle name="40% — акцент2 5" xfId="555" xr:uid="{B45B2AC9-CCE5-4197-92DB-916E597E53D0}"/>
    <cellStyle name="40% - Акцент2 6" xfId="556" xr:uid="{0357608E-74F6-4F30-B50D-4467C9D80E64}"/>
    <cellStyle name="40% — акцент2 6" xfId="557" xr:uid="{4CA6B8B7-07CD-498D-8CBF-7868EE1E76F5}"/>
    <cellStyle name="40% - Акцент2 7" xfId="558" xr:uid="{104FEC32-1E98-4FB0-853C-00D04C35AA6D}"/>
    <cellStyle name="40% — акцент2 7" xfId="559" xr:uid="{ADDCDC04-2EB1-48E7-8C8F-35D67904F73B}"/>
    <cellStyle name="40% - Акцент2 8" xfId="560" xr:uid="{C2B9E134-2DAF-4364-81A9-ACA64070D78B}"/>
    <cellStyle name="40% — акцент2 8" xfId="561" xr:uid="{652CFC6A-39CD-4564-9A80-614021B61C2F}"/>
    <cellStyle name="40% - Акцент2 9" xfId="562" xr:uid="{A0705AF2-7218-4F6C-AD6F-8E3F1BC3D4FC}"/>
    <cellStyle name="40% — акцент2 9" xfId="563" xr:uid="{C0DC3B02-6069-4682-A90F-EA90833E0962}"/>
    <cellStyle name="40% - Акцент2_22.12.2020 Додатки бюджет 2021 Коди нові" xfId="564" xr:uid="{1303F1D0-8892-4CC7-AB0B-85B185AB9AC8}"/>
    <cellStyle name="40% — акцент2_додаток до розп №528 від 24.07.2026" xfId="565" xr:uid="{D9D096EB-72A7-4DFE-9B3D-2B66BA8D072D}"/>
    <cellStyle name="40% - Акцент3" xfId="566" xr:uid="{050613E1-8551-4597-AC9B-B106DC7DD98E}"/>
    <cellStyle name="40% — акцент3" xfId="567" xr:uid="{544A2EBD-F1A7-4D57-8B18-DADDAACB58A5}"/>
    <cellStyle name="40% - Акцент3 10" xfId="568" xr:uid="{D2B45079-DA40-4A7D-B431-A735F7C5F83F}"/>
    <cellStyle name="40% — акцент3 10" xfId="569" xr:uid="{F18B7870-FA62-4545-BFF2-F9969F898FE8}"/>
    <cellStyle name="40% - Акцент3 11" xfId="570" xr:uid="{AAED7C48-785F-4A61-BA01-C58CFFF7A186}"/>
    <cellStyle name="40% — акцент3 11" xfId="571" xr:uid="{B09C870F-6BDC-4808-A822-539E26D8C8E3}"/>
    <cellStyle name="40% - Акцент3 2" xfId="572" xr:uid="{6E1CC8A3-E57C-468C-B77F-A9D6F60AE5E7}"/>
    <cellStyle name="40% — акцент3 2" xfId="573" xr:uid="{2107C3CE-5439-4C87-BB95-0B5CE88AE978}"/>
    <cellStyle name="40% - Акцент3 3" xfId="574" xr:uid="{D735B55D-2DE7-4F30-BECD-C4193A475274}"/>
    <cellStyle name="40% — акцент3 3" xfId="575" xr:uid="{C77BFDE0-532B-4808-BFB1-542DCDA4DEA7}"/>
    <cellStyle name="40% - Акцент3 4" xfId="576" xr:uid="{2383AD26-686A-4597-9E6B-195689EC65C9}"/>
    <cellStyle name="40% — акцент3 4" xfId="577" xr:uid="{E51AF7A6-9C54-4667-887A-0B0B2551F00E}"/>
    <cellStyle name="40% - Акцент3 5" xfId="578" xr:uid="{2346D4A5-4A42-4880-9E27-F33CE314CA62}"/>
    <cellStyle name="40% — акцент3 5" xfId="579" xr:uid="{6DB9EB6C-05B8-44F0-BA87-97BCF3EE8BCD}"/>
    <cellStyle name="40% - Акцент3 6" xfId="580" xr:uid="{D703663D-EE1F-4ACA-AAB6-3A699C64D4CD}"/>
    <cellStyle name="40% — акцент3 6" xfId="581" xr:uid="{E2CC8174-C060-4199-8100-F2E261CFFB34}"/>
    <cellStyle name="40% - Акцент3 7" xfId="582" xr:uid="{AA36FD84-7FE3-41E7-A577-B8785C2ABBC8}"/>
    <cellStyle name="40% — акцент3 7" xfId="583" xr:uid="{EBFF34DA-C42C-4290-8B72-863F4D514E17}"/>
    <cellStyle name="40% - Акцент3 8" xfId="584" xr:uid="{3EEC2909-87FF-4C68-89E6-E8E7B60825C3}"/>
    <cellStyle name="40% — акцент3 8" xfId="585" xr:uid="{6F9DEBA3-3B57-4369-9F9B-CFEF7C0CFD59}"/>
    <cellStyle name="40% - Акцент3 9" xfId="586" xr:uid="{E905863D-8479-4B03-B1EB-65457E0CBE0D}"/>
    <cellStyle name="40% — акцент3 9" xfId="587" xr:uid="{51680DA9-FA5D-4510-98B0-A4E5D804DB2E}"/>
    <cellStyle name="40% - Акцент3_22.12.2020 Додатки бюджет 2021 Коди нові" xfId="588" xr:uid="{2433D581-0447-4071-B9A7-CC3F95AABA45}"/>
    <cellStyle name="40% — акцент3_Дод 1 доходи" xfId="589" xr:uid="{F86FA250-0A33-436D-A352-D94889A6FF13}"/>
    <cellStyle name="40% - Акцент3_Додатки бюджет 2020 нова редакція після сесії" xfId="590" xr:uid="{7B722377-63CA-448D-9D98-BB58B9404410}"/>
    <cellStyle name="40% — акцент3_додаток до розп №528 від 24.07.2026" xfId="591" xr:uid="{EA92E0EC-6F06-4CF7-8B0C-AF44D6FC1F62}"/>
    <cellStyle name="40% - Акцент4" xfId="592" xr:uid="{82B90ECD-B240-4671-A740-2608D122FE25}"/>
    <cellStyle name="40% — акцент4" xfId="593" xr:uid="{BA8E6BA4-F6D0-47CB-A948-9AA4CCF419D5}"/>
    <cellStyle name="40% - Акцент4 10" xfId="594" xr:uid="{E2E173C1-085B-4974-92B3-CCD31CBF1E8B}"/>
    <cellStyle name="40% — акцент4 10" xfId="595" xr:uid="{883D46FA-44F2-4358-8A0A-EE5D37B9C7C9}"/>
    <cellStyle name="40% - Акцент4 11" xfId="596" xr:uid="{E370F345-4748-44A7-B64D-7666784AB0D2}"/>
    <cellStyle name="40% — акцент4 11" xfId="597" xr:uid="{851BA726-2DC1-4DD0-821A-E153CBF74DFE}"/>
    <cellStyle name="40% - Акцент4 2" xfId="598" xr:uid="{CA43A504-10C8-49AD-8BF6-427352C792BE}"/>
    <cellStyle name="40% — акцент4 2" xfId="599" xr:uid="{3E8EE5EA-7174-4A65-A8E9-65657EDB745F}"/>
    <cellStyle name="40% - Акцент4 3" xfId="600" xr:uid="{4B30FE87-DC60-4CDE-BA4E-14CB09B966B6}"/>
    <cellStyle name="40% — акцент4 3" xfId="601" xr:uid="{15FA932E-4120-4BBA-8664-5A10AA3A5C74}"/>
    <cellStyle name="40% - Акцент4 4" xfId="602" xr:uid="{99326FBE-9FED-4BC3-B9F4-C60361CB2589}"/>
    <cellStyle name="40% — акцент4 4" xfId="603" xr:uid="{9A29C99C-8BCB-4F02-AFFB-3CA81FDBD42D}"/>
    <cellStyle name="40% - Акцент4 5" xfId="604" xr:uid="{391DAA99-335C-45D6-9D82-4C6ADCD5E39C}"/>
    <cellStyle name="40% — акцент4 5" xfId="605" xr:uid="{15FD3A46-7EF2-48D4-AD41-33665E9ECFDE}"/>
    <cellStyle name="40% - Акцент4 6" xfId="606" xr:uid="{7F706CB9-CE9A-4657-8E70-96132A618B8A}"/>
    <cellStyle name="40% — акцент4 6" xfId="607" xr:uid="{E0197A14-B43A-4843-A4DA-7912E0D961F6}"/>
    <cellStyle name="40% - Акцент4 7" xfId="608" xr:uid="{6FFF53E5-48DA-4B9B-AA73-40E65FD3931D}"/>
    <cellStyle name="40% — акцент4 7" xfId="609" xr:uid="{4484BB4B-1EC7-4DF5-B628-7C21C9F525B9}"/>
    <cellStyle name="40% - Акцент4 8" xfId="610" xr:uid="{592DCAA3-48EF-41FE-97ED-5788C1BCAA15}"/>
    <cellStyle name="40% — акцент4 8" xfId="611" xr:uid="{300E6B95-6AEF-4C80-839D-16C2506AF468}"/>
    <cellStyle name="40% - Акцент4 9" xfId="612" xr:uid="{85BCC837-4520-443F-AB72-A60F7E70B299}"/>
    <cellStyle name="40% — акцент4 9" xfId="613" xr:uid="{665B9575-F9E6-4AB0-B125-234883763969}"/>
    <cellStyle name="40% - Акцент4_22.12.2020 Додатки бюджет 2021 Коди нові" xfId="614" xr:uid="{96402CB9-5505-455C-A5DD-7FCEFCD59EA6}"/>
    <cellStyle name="40% — акцент4_Дод 1 доходи" xfId="615" xr:uid="{7B745A78-E4D1-4AC8-93A3-138678A4CC8C}"/>
    <cellStyle name="40% - Акцент4_Додатки бюджет 2020 нова редакція після сесії" xfId="616" xr:uid="{7BEF58D5-957D-4C49-847D-58B94F3EC465}"/>
    <cellStyle name="40% — акцент4_додаток до розп №528 від 24.07.2026" xfId="617" xr:uid="{5582D279-6276-4325-ACCF-3AFC05E3D3D7}"/>
    <cellStyle name="40% - Акцент5" xfId="618" xr:uid="{340AFCE3-0EFF-433B-A45D-E6980FD92E69}"/>
    <cellStyle name="40% — акцент5" xfId="619" xr:uid="{D18A59C0-590C-445E-B880-D914FE91CFB9}"/>
    <cellStyle name="40% - Акцент5 10" xfId="620" xr:uid="{A34A7D15-E84A-43B3-B88C-5863BAA6F7EB}"/>
    <cellStyle name="40% — акцент5 10" xfId="621" xr:uid="{A37B8274-029B-480B-BC87-030C5BD7ED38}"/>
    <cellStyle name="40% - Акцент5 11" xfId="622" xr:uid="{4CFEA949-77EF-44DF-8C86-3322FE200EE1}"/>
    <cellStyle name="40% — акцент5 11" xfId="623" xr:uid="{2BDCB7B4-EABB-4A94-8F01-F445B976850E}"/>
    <cellStyle name="40% - Акцент5 2" xfId="624" xr:uid="{20586732-98F3-4B72-8A90-1C92289F1F13}"/>
    <cellStyle name="40% — акцент5 2" xfId="625" xr:uid="{9AF89C36-8091-4C2F-A912-9A44B9D7DD26}"/>
    <cellStyle name="40% - Акцент5 3" xfId="626" xr:uid="{15E745CD-7F72-444F-8433-9F0832829933}"/>
    <cellStyle name="40% — акцент5 3" xfId="627" xr:uid="{0EB15AF0-638B-4874-A0FC-818E00564C85}"/>
    <cellStyle name="40% - Акцент5 4" xfId="628" xr:uid="{C43DDC1D-0A02-4703-9843-CA030A5C2133}"/>
    <cellStyle name="40% — акцент5 4" xfId="629" xr:uid="{AE92156E-88F0-479F-B555-F64027F36088}"/>
    <cellStyle name="40% - Акцент5 5" xfId="630" xr:uid="{ADBFA2C6-BF48-43EF-B774-D33CA86B9199}"/>
    <cellStyle name="40% — акцент5 5" xfId="631" xr:uid="{DAA7DE77-8641-470E-90C2-F8F0632DE558}"/>
    <cellStyle name="40% - Акцент5 6" xfId="632" xr:uid="{762F1696-20FB-4373-A2B8-AA932B9FF1BC}"/>
    <cellStyle name="40% — акцент5 6" xfId="633" xr:uid="{7CD3A104-6AA7-4C47-B70A-2E6DF4BFAB2A}"/>
    <cellStyle name="40% - Акцент5 7" xfId="634" xr:uid="{1C2242E4-3736-42C2-AF88-EB99403041B3}"/>
    <cellStyle name="40% — акцент5 7" xfId="635" xr:uid="{2D8379C0-D825-40D9-BA15-1DAFC430A5AF}"/>
    <cellStyle name="40% - Акцент5 8" xfId="636" xr:uid="{87E116A5-4614-47D0-A694-40A587BD50F5}"/>
    <cellStyle name="40% — акцент5 8" xfId="637" xr:uid="{90239A94-D2E1-40BB-87D6-779214C0A163}"/>
    <cellStyle name="40% - Акцент5 9" xfId="638" xr:uid="{AE83BB0B-B2C5-459C-A860-9B03A3828DAD}"/>
    <cellStyle name="40% — акцент5 9" xfId="639" xr:uid="{DA12389D-F7CB-4D46-96A2-B120095233B9}"/>
    <cellStyle name="40% - Акцент5_22.12.2020 Додатки бюджет 2021 Коди нові" xfId="640" xr:uid="{B58DAED9-26AF-4928-A3BA-3351810F2DF6}"/>
    <cellStyle name="40% — акцент5_Дод 1 доходи" xfId="641" xr:uid="{3AF1DFBB-0076-45F0-B28A-2CA4E2459225}"/>
    <cellStyle name="40% - Акцент5_Додатки бюджет 2020 нова редакція після сесії" xfId="642" xr:uid="{2B3A62CC-16FC-4561-B0DA-53387C928B6F}"/>
    <cellStyle name="40% — акцент5_додаток до розп №528 від 24.07.2026" xfId="643" xr:uid="{A6286F33-4CB4-4B35-80B4-C0DA8C33F9E3}"/>
    <cellStyle name="40% - Акцент6" xfId="644" xr:uid="{08D62E42-7525-4F40-BDFB-916615D0CFE2}"/>
    <cellStyle name="40% — акцент6" xfId="645" xr:uid="{6D758131-3253-44AE-98C5-92086C986077}"/>
    <cellStyle name="40% - Акцент6 10" xfId="646" xr:uid="{F593EEBA-134A-4C39-BD5A-CF1E44A6C1CB}"/>
    <cellStyle name="40% — акцент6 10" xfId="647" xr:uid="{9FBDADE9-0419-48AF-8C46-CD9EEAD290AA}"/>
    <cellStyle name="40% - Акцент6 11" xfId="648" xr:uid="{F5E47A77-A806-47A5-A1FC-A5BC87DFFDC4}"/>
    <cellStyle name="40% — акцент6 11" xfId="649" xr:uid="{EDF2B85C-0110-4087-A357-97CF20C27976}"/>
    <cellStyle name="40% - Акцент6 2" xfId="650" xr:uid="{9807E79F-170B-48C3-9111-EB98E7E8AF08}"/>
    <cellStyle name="40% — акцент6 2" xfId="651" xr:uid="{F072419C-C56B-4D2B-988B-E4CE104D576D}"/>
    <cellStyle name="40% - Акцент6 3" xfId="652" xr:uid="{BF5EE356-71B1-4A82-B9EE-87F8159CE4C7}"/>
    <cellStyle name="40% — акцент6 3" xfId="653" xr:uid="{1682B8E1-4039-4829-B274-72F79108F392}"/>
    <cellStyle name="40% - Акцент6 4" xfId="654" xr:uid="{291A470B-BB82-4EF2-9DE0-0705F8DF196C}"/>
    <cellStyle name="40% — акцент6 4" xfId="655" xr:uid="{0A75CBA1-8D74-49EE-AEB8-A08B39331461}"/>
    <cellStyle name="40% - Акцент6 5" xfId="656" xr:uid="{AB7F6441-45E6-4CD0-93C6-413879C3536A}"/>
    <cellStyle name="40% — акцент6 5" xfId="657" xr:uid="{8005F155-CAE8-4E82-8AEC-379C14FF0734}"/>
    <cellStyle name="40% - Акцент6 6" xfId="658" xr:uid="{B217F41B-4952-4EA6-83D2-0D4E4EC0410B}"/>
    <cellStyle name="40% — акцент6 6" xfId="659" xr:uid="{76F6B125-4A89-4ED1-9E17-905DDC2F80F0}"/>
    <cellStyle name="40% - Акцент6 7" xfId="660" xr:uid="{38395C2E-6ACB-487C-85F1-F9AD254325A3}"/>
    <cellStyle name="40% — акцент6 7" xfId="661" xr:uid="{88FB7E8B-1719-4E9D-AEA3-A76F71469C72}"/>
    <cellStyle name="40% - Акцент6 8" xfId="662" xr:uid="{A75ED7D5-7D53-471C-BBB4-F58EB3A8D9F1}"/>
    <cellStyle name="40% — акцент6 8" xfId="663" xr:uid="{68533E9F-DDEC-4C04-8831-E64DD9AFB6A8}"/>
    <cellStyle name="40% - Акцент6 9" xfId="664" xr:uid="{38501549-231B-4C60-A2A1-554CBD87B7AB}"/>
    <cellStyle name="40% — акцент6 9" xfId="665" xr:uid="{EFC80DDD-62EA-4B4F-92E5-66596A7F1962}"/>
    <cellStyle name="40% - Акцент6_22.12.2020 Додатки бюджет 2021 Коди нові" xfId="666" xr:uid="{D8D1AA5B-E3CA-4D37-8C3A-BDC4A16CB6E8}"/>
    <cellStyle name="40% — акцент6_Дод 1 доходи" xfId="667" xr:uid="{7177EB58-08F7-471B-87F5-03153F9F2AB4}"/>
    <cellStyle name="40% - Акцент6_Додатки бюджет 2020 нова редакція після сесії" xfId="668" xr:uid="{01643B2F-9877-4714-B8C3-A97259845501}"/>
    <cellStyle name="40% — акцент6_додаток до розп №528 від 24.07.2026" xfId="669" xr:uid="{D3D04F04-1753-465C-8499-5D049419259F}"/>
    <cellStyle name="40% – Акцентування1" xfId="670" xr:uid="{107F4C4F-920B-4C43-A9B6-4C0EDA38D564}"/>
    <cellStyle name="40% – Акцентування1 10" xfId="671" xr:uid="{EB98C3AD-A310-41B2-A19E-7D8CF34E7189}"/>
    <cellStyle name="40% – Акцентування1 11" xfId="672" xr:uid="{36F49926-B19A-4A05-91C6-DBCDE0261A66}"/>
    <cellStyle name="40% – Акцентування1 12" xfId="673" xr:uid="{6981EE70-53B9-4F74-90AE-B767A13629BE}"/>
    <cellStyle name="40% – Акцентування1 13" xfId="674" xr:uid="{89710229-E7B6-4D27-BBCD-DE92B6094110}"/>
    <cellStyle name="40% – Акцентування1 14" xfId="675" xr:uid="{4383AB40-9C6B-493C-A57D-D77FE0F3938E}"/>
    <cellStyle name="40% – Акцентування1 14 2" xfId="676" xr:uid="{75C09215-A003-45CD-BAAE-7B8A0919A66E}"/>
    <cellStyle name="40% – Акцентування1 14 3" xfId="677" xr:uid="{E1D4CCEA-AEFF-49D4-92D5-F86053DE29C3}"/>
    <cellStyle name="40% – Акцентування1 15" xfId="678" xr:uid="{7AA9B800-7A24-4019-A76F-AE70F1C35D0A}"/>
    <cellStyle name="40% – Акцентування1 15 2" xfId="679" xr:uid="{5DE72D8C-8C66-41E0-926A-024354672CFC}"/>
    <cellStyle name="40% – Акцентування1 16" xfId="680" xr:uid="{B0D7D564-D47F-4CF9-BD29-93CF95024CB0}"/>
    <cellStyle name="40% – Акцентування1 16 2" xfId="681" xr:uid="{9D434D1C-1FCF-46DB-8902-F8FD3095600A}"/>
    <cellStyle name="40% – Акцентування1 17" xfId="682" xr:uid="{43D51421-0620-435D-A347-ABEE6D500727}"/>
    <cellStyle name="40% – Акцентування1 18" xfId="683" xr:uid="{82B9FDCB-D50E-44AD-AF91-6D213CCED021}"/>
    <cellStyle name="40% – Акцентування1 19" xfId="684" xr:uid="{16E18ACA-FDE3-45B1-A559-F8E010C0DFA2}"/>
    <cellStyle name="40% – Акцентування1 2" xfId="685" xr:uid="{3C7A52A2-DBF1-450D-81C6-D1B202A2DD61}"/>
    <cellStyle name="40% – Акцентування1 2 10" xfId="686" xr:uid="{895A498C-A8E9-49E2-A3DD-37639EDD33E2}"/>
    <cellStyle name="40% – Акцентування1 2 11" xfId="687" xr:uid="{C877E96C-C65A-4161-BFC4-E682296762E1}"/>
    <cellStyle name="40% – Акцентування1 2 2" xfId="688" xr:uid="{7A2B2B70-6703-499C-BA79-4E5B8A82E4D9}"/>
    <cellStyle name="40% – Акцентування1 2 3" xfId="689" xr:uid="{85015887-D90A-4C8B-8CB6-CB7CE84DC7E9}"/>
    <cellStyle name="40% – Акцентування1 2 4" xfId="690" xr:uid="{C6C1F962-A582-4716-8B78-302E7C0A8E2A}"/>
    <cellStyle name="40% – Акцентування1 2 5" xfId="691" xr:uid="{226CA0DD-0767-49AC-9483-F8CACE2E0B1E}"/>
    <cellStyle name="40% – Акцентування1 2 6" xfId="692" xr:uid="{8B0EE828-B013-4D59-BE8E-11FD64FA70EE}"/>
    <cellStyle name="40% – Акцентування1 2 7" xfId="693" xr:uid="{CE78B559-4517-43C7-B316-C3199383620F}"/>
    <cellStyle name="40% – Акцентування1 2 8" xfId="694" xr:uid="{81F7C46A-B356-41C1-A0EF-977522B726B5}"/>
    <cellStyle name="40% – Акцентування1 2 9" xfId="695" xr:uid="{8E72E50B-3291-4AD2-AAA4-032485A65465}"/>
    <cellStyle name="40% – Акцентування1 20" xfId="696" xr:uid="{BD6E0FC6-1592-462D-BE4F-03190E607D4F}"/>
    <cellStyle name="40% – Акцентування1 20 2" xfId="697" xr:uid="{193F4527-3082-485E-912A-8EA3E3CC4535}"/>
    <cellStyle name="40% – Акцентування1 21" xfId="698" xr:uid="{D885E423-B065-4A5E-B52D-8A5AE2ED3F1C}"/>
    <cellStyle name="40% – Акцентування1 22" xfId="699" xr:uid="{DC41A2FA-BF01-4B1A-A0E9-835FD2FBEA48}"/>
    <cellStyle name="40% – Акцентування1 23" xfId="700" xr:uid="{3DC0F2A5-B4D9-45A0-B5DC-7ADB4391864D}"/>
    <cellStyle name="40% – Акцентування1 24" xfId="701" xr:uid="{454526C1-9C4C-441E-A4B4-CB29EF2B75D8}"/>
    <cellStyle name="40% – Акцентування1 25" xfId="702" xr:uid="{F3648F8A-B180-46B3-9745-450C5F9EF3ED}"/>
    <cellStyle name="40% – Акцентування1 3" xfId="703" xr:uid="{76A997C2-BDE0-461B-8AE7-1392B822FE4A}"/>
    <cellStyle name="40% – Акцентування1 4" xfId="704" xr:uid="{A0627041-375A-44B4-86B7-C74A6C2CA9CA}"/>
    <cellStyle name="40% – Акцентування1 5" xfId="705" xr:uid="{0B3E1C32-A0B4-4959-81FC-1296ED2E57C9}"/>
    <cellStyle name="40% – Акцентування1 6" xfId="706" xr:uid="{64769630-9C18-4A6D-8C69-94E53BFCBC28}"/>
    <cellStyle name="40% – Акцентування1 7" xfId="707" xr:uid="{B3C4A2C0-2F8E-41CC-A913-8249DA097936}"/>
    <cellStyle name="40% – Акцентування1 7 2" xfId="708" xr:uid="{DF293890-95F7-4A2B-A0AD-DE42CF896CF1}"/>
    <cellStyle name="40% – Акцентування1 7 3" xfId="709" xr:uid="{5BD87F0E-00A8-409E-86C5-1D71FCEC2BF6}"/>
    <cellStyle name="40% – Акцентування1 7 4" xfId="710" xr:uid="{ACDB129B-F0AE-4467-AEC0-A6E130FBDB69}"/>
    <cellStyle name="40% – Акцентування1 8" xfId="711" xr:uid="{6CD139F0-6061-4286-ADC8-F60CAF7C31B1}"/>
    <cellStyle name="40% – Акцентування1 8 2" xfId="712" xr:uid="{0E9CC8A7-F69A-40D8-8EE6-E6CD3FA95D0E}"/>
    <cellStyle name="40% – Акцентування1 8 3" xfId="713" xr:uid="{E8C20091-DCCB-4049-A019-3EBEBBECFCA8}"/>
    <cellStyle name="40% – Акцентування1 9" xfId="714" xr:uid="{F69FC57B-C251-4FFC-AACD-FFEDD12EBF8D}"/>
    <cellStyle name="40% – Акцентування1 9 2" xfId="715" xr:uid="{6151CBF6-0BCD-4333-8B12-F10B639F98E6}"/>
    <cellStyle name="40% – Акцентування1_додаток до розп №528 від 24.07.2026" xfId="716" xr:uid="{8CB3E0ED-C86B-4B40-A0FE-7AC2C5702502}"/>
    <cellStyle name="40% – Акцентування2" xfId="717" xr:uid="{5DC7B66E-B0AC-4CE1-A16B-4081832FDEB2}"/>
    <cellStyle name="40% – Акцентування2 10" xfId="718" xr:uid="{C6B9D95C-4BA1-4347-83C9-66934E6C6117}"/>
    <cellStyle name="40% – Акцентування2 11" xfId="719" xr:uid="{2867548F-211B-4341-B617-B1E818CA0F5B}"/>
    <cellStyle name="40% – Акцентування2 12" xfId="720" xr:uid="{396F2DC0-3F8C-4D6C-94A7-57E848098FAF}"/>
    <cellStyle name="40% – Акцентування2 13" xfId="721" xr:uid="{A28F5999-2453-4050-80D1-77FF4ADDC422}"/>
    <cellStyle name="40% – Акцентування2 14" xfId="722" xr:uid="{A18C503E-AA00-4649-8015-8FEBC78F2369}"/>
    <cellStyle name="40% – Акцентування2 14 2" xfId="723" xr:uid="{3B9EA40F-DB7B-42A7-B613-D388FC674435}"/>
    <cellStyle name="40% – Акцентування2 14 3" xfId="724" xr:uid="{5A9D5040-9EBC-4AEA-91CF-5BCC2489FB99}"/>
    <cellStyle name="40% – Акцентування2 15" xfId="725" xr:uid="{C857E0DC-2871-44BB-9743-27F388F2DAAB}"/>
    <cellStyle name="40% – Акцентування2 15 2" xfId="726" xr:uid="{61E55A44-CD55-4C5D-B672-0A0153B1686F}"/>
    <cellStyle name="40% – Акцентування2 16" xfId="727" xr:uid="{56BAB63F-6799-41C7-B391-68B5F425ABCE}"/>
    <cellStyle name="40% – Акцентування2 16 2" xfId="728" xr:uid="{B3CB65EF-0BC8-4B12-9A8E-9F75913EBA5D}"/>
    <cellStyle name="40% – Акцентування2 17" xfId="729" xr:uid="{E3C6288E-2EA1-4F5B-A1D0-DED72EDF09F3}"/>
    <cellStyle name="40% – Акцентування2 18" xfId="730" xr:uid="{96017F55-26C8-4224-A287-18C8A321F4F8}"/>
    <cellStyle name="40% – Акцентування2 19" xfId="731" xr:uid="{7A65124E-831C-4006-8651-FB3676F0E282}"/>
    <cellStyle name="40% – Акцентування2 2" xfId="732" xr:uid="{045607FD-65C8-45B2-A831-13FCF36B59BF}"/>
    <cellStyle name="40% – Акцентування2 2 10" xfId="733" xr:uid="{495EBE6E-CDDA-41E5-B55A-222C0FF3A3DE}"/>
    <cellStyle name="40% – Акцентування2 2 11" xfId="734" xr:uid="{4A1233AE-3139-484F-998E-22115EC8C7D1}"/>
    <cellStyle name="40% – Акцентування2 2 2" xfId="735" xr:uid="{37B8598A-E0BC-45FF-A58C-EB6A98A9ED61}"/>
    <cellStyle name="40% – Акцентування2 2 3" xfId="736" xr:uid="{80A5C920-FA73-47D0-9A37-2B881A5C4171}"/>
    <cellStyle name="40% – Акцентування2 2 4" xfId="737" xr:uid="{372CF3F0-FE7F-422C-8857-A7FC65749414}"/>
    <cellStyle name="40% – Акцентування2 2 5" xfId="738" xr:uid="{B38243FE-BBCD-4639-A26A-FC996E721A09}"/>
    <cellStyle name="40% – Акцентування2 2 6" xfId="739" xr:uid="{D32A7A9E-43FA-4CF5-BD44-06A37B5FF4FB}"/>
    <cellStyle name="40% – Акцентування2 2 7" xfId="740" xr:uid="{A63E7E01-6768-44E0-95DB-8B5D2305E52F}"/>
    <cellStyle name="40% – Акцентування2 2 8" xfId="741" xr:uid="{A4C271CD-8C75-43A5-87B3-0BF6EA6BABCA}"/>
    <cellStyle name="40% – Акцентування2 2 9" xfId="742" xr:uid="{3C532B7D-32B7-4336-923A-0DC8DDA4FD1A}"/>
    <cellStyle name="40% – Акцентування2 20" xfId="743" xr:uid="{B4CDBF18-2194-4C6A-99E6-8490C3A9A2B8}"/>
    <cellStyle name="40% – Акцентування2 20 2" xfId="744" xr:uid="{656764B7-F0C5-4750-9E5B-06B95529D6B4}"/>
    <cellStyle name="40% – Акцентування2 21" xfId="745" xr:uid="{A9657B37-5817-40BE-978D-5C30856F248D}"/>
    <cellStyle name="40% – Акцентування2 22" xfId="746" xr:uid="{8C5838A3-B92E-47A7-837F-716B01D8084A}"/>
    <cellStyle name="40% – Акцентування2 23" xfId="747" xr:uid="{23B3C232-6270-4A03-887B-BB59693E0387}"/>
    <cellStyle name="40% – Акцентування2 24" xfId="748" xr:uid="{F091799C-052C-4F27-9E4E-68DD6F42CAC0}"/>
    <cellStyle name="40% – Акцентування2 25" xfId="749" xr:uid="{640C4002-2E0E-42D1-82EA-4240E37C7A7A}"/>
    <cellStyle name="40% – Акцентування2 3" xfId="750" xr:uid="{D749E5F3-812D-41F5-977B-FCC237B6FAF6}"/>
    <cellStyle name="40% – Акцентування2 4" xfId="751" xr:uid="{7CB86DC0-2BB1-474E-9729-11284E406987}"/>
    <cellStyle name="40% – Акцентування2 5" xfId="752" xr:uid="{73F977CB-D32C-4CC0-AE06-57E4044F3009}"/>
    <cellStyle name="40% – Акцентування2 6" xfId="753" xr:uid="{2056DE2B-7F9B-43DA-8070-991E3EA54AE6}"/>
    <cellStyle name="40% – Акцентування2 7" xfId="754" xr:uid="{727B1846-E01C-473C-BC4F-FD734EB4CB0C}"/>
    <cellStyle name="40% – Акцентування2 7 2" xfId="755" xr:uid="{3DBC5523-C852-4114-9C74-5FADA7E94A8D}"/>
    <cellStyle name="40% – Акцентування2 7 3" xfId="756" xr:uid="{4A441A38-9164-46A6-AE0B-FBDA779AF9C3}"/>
    <cellStyle name="40% – Акцентування2 7 4" xfId="757" xr:uid="{08806AF2-E6C6-4499-9A10-25E1814133C3}"/>
    <cellStyle name="40% – Акцентування2 8" xfId="758" xr:uid="{C1152CCA-7109-4389-8B25-6F07D0277798}"/>
    <cellStyle name="40% – Акцентування2 8 2" xfId="759" xr:uid="{16F54265-88DD-4FDF-AB61-BCD53953A679}"/>
    <cellStyle name="40% – Акцентування2 8 3" xfId="760" xr:uid="{6C7AEE56-DAB0-4F06-92E3-C3174DDC2405}"/>
    <cellStyle name="40% – Акцентування2 9" xfId="761" xr:uid="{5E3CEFC5-E696-4189-A645-3D6C511C8C33}"/>
    <cellStyle name="40% – Акцентування2 9 2" xfId="762" xr:uid="{8B1C6C31-A24C-46F3-ACBA-E9B9440E2D44}"/>
    <cellStyle name="40% – Акцентування2_додаток до розп №528 від 24.07.2026" xfId="763" xr:uid="{BF331022-A28B-4E13-9315-A0A96FC60323}"/>
    <cellStyle name="40% – Акцентування3" xfId="764" xr:uid="{0F3584CD-F546-4FCD-AA6B-98CCFB9C4896}"/>
    <cellStyle name="40% – Акцентування3 10" xfId="765" xr:uid="{AEAC5E9B-15A3-41E1-BAA7-F5C3C912DE07}"/>
    <cellStyle name="40% – Акцентування3 11" xfId="766" xr:uid="{1E439F8B-A255-45FE-9E42-2DCDED551C57}"/>
    <cellStyle name="40% – Акцентування3 12" xfId="767" xr:uid="{44A7A830-B201-46E7-99D0-EE2062F15072}"/>
    <cellStyle name="40% – Акцентування3 13" xfId="768" xr:uid="{1B2FD259-3E4D-489B-BCF1-19F00D8D1F7C}"/>
    <cellStyle name="40% – Акцентування3 14" xfId="769" xr:uid="{1FB6D17B-2B2E-4CF1-971C-0A299EEFB9FF}"/>
    <cellStyle name="40% – Акцентування3 14 2" xfId="770" xr:uid="{A2EC7F94-B833-4078-AB60-A6811D08AD15}"/>
    <cellStyle name="40% – Акцентування3 14 3" xfId="771" xr:uid="{025C3CA3-E99B-430F-83AF-AC844C6F0ED4}"/>
    <cellStyle name="40% – Акцентування3 15" xfId="772" xr:uid="{3A1B4082-EA9A-48B8-BA21-8FD261BF5AF5}"/>
    <cellStyle name="40% – Акцентування3 15 2" xfId="773" xr:uid="{8B92139C-D567-4D60-A7D8-B2A20992BC26}"/>
    <cellStyle name="40% – Акцентування3 16" xfId="774" xr:uid="{793410BE-1A8C-41AA-954E-F97D50473CB3}"/>
    <cellStyle name="40% – Акцентування3 16 2" xfId="775" xr:uid="{A37EF82D-280B-452D-A29D-79441E6B8F2F}"/>
    <cellStyle name="40% – Акцентування3 17" xfId="776" xr:uid="{EC0BDC9A-F800-4D66-BBAC-54310CE83552}"/>
    <cellStyle name="40% – Акцентування3 18" xfId="777" xr:uid="{958D1F7F-F7B9-48DF-8DF3-CE6FA4C1CE0A}"/>
    <cellStyle name="40% – Акцентування3 19" xfId="778" xr:uid="{97F0F1A6-02B1-485F-948A-B54CEEDB6C23}"/>
    <cellStyle name="40% – Акцентування3 2" xfId="779" xr:uid="{A80917DF-C975-4B29-B549-4D32AD8B4567}"/>
    <cellStyle name="40% – Акцентування3 2 10" xfId="780" xr:uid="{34B0D7CF-B4C7-48F2-87D3-0B8A768DD6A8}"/>
    <cellStyle name="40% – Акцентування3 2 11" xfId="781" xr:uid="{23DE0B01-E9D1-46E4-B581-6697FBF2E259}"/>
    <cellStyle name="40% – Акцентування3 2 2" xfId="782" xr:uid="{83A5FCB0-EF49-4C6E-8E36-F69BC8902702}"/>
    <cellStyle name="40% – Акцентування3 2 3" xfId="783" xr:uid="{73D7CA6A-7A44-4FC1-9425-FBE725DBED64}"/>
    <cellStyle name="40% – Акцентування3 2 4" xfId="784" xr:uid="{EC813800-DF68-4D2C-B07C-F556A9A46AD4}"/>
    <cellStyle name="40% – Акцентування3 2 5" xfId="785" xr:uid="{25842ED7-4491-464D-B825-CFC670E0F97F}"/>
    <cellStyle name="40% – Акцентування3 2 6" xfId="786" xr:uid="{186326CF-B47B-485C-ABEC-25D65FEAD2FE}"/>
    <cellStyle name="40% – Акцентування3 2 7" xfId="787" xr:uid="{9A48F3B7-2B0C-4CB9-8F19-89B3FD4391BB}"/>
    <cellStyle name="40% – Акцентування3 2 8" xfId="788" xr:uid="{765A05C0-3129-4900-95B1-FC9A0AB8B53B}"/>
    <cellStyle name="40% – Акцентування3 2 9" xfId="789" xr:uid="{98171934-5BC9-46D5-8B25-3C9E54F2BA8D}"/>
    <cellStyle name="40% – Акцентування3 20" xfId="790" xr:uid="{0BE4F915-D7B8-40E4-9D3C-42472E0BE167}"/>
    <cellStyle name="40% – Акцентування3 20 2" xfId="791" xr:uid="{A10966A0-533B-4E5A-AD79-18E59C609175}"/>
    <cellStyle name="40% – Акцентування3 21" xfId="792" xr:uid="{4A0B3B4C-573E-48B6-9E3E-206B15168962}"/>
    <cellStyle name="40% – Акцентування3 22" xfId="793" xr:uid="{AC191D63-4F22-4390-9341-F8BA5FBAEEBA}"/>
    <cellStyle name="40% – Акцентування3 23" xfId="794" xr:uid="{C25182A4-D08B-4F0D-B800-04B2957C7E43}"/>
    <cellStyle name="40% – Акцентування3 24" xfId="795" xr:uid="{58E4A085-E012-42D7-A72B-3E64A1C199BB}"/>
    <cellStyle name="40% – Акцентування3 25" xfId="796" xr:uid="{C271EF36-4E99-48FB-8EFD-08B4EAAEF2DA}"/>
    <cellStyle name="40% – Акцентування3 3" xfId="797" xr:uid="{5A103207-F5D5-4AE4-A6B7-5CBF177949DF}"/>
    <cellStyle name="40% – Акцентування3 4" xfId="798" xr:uid="{7EA24C00-EE55-43CF-A425-963ACC84A761}"/>
    <cellStyle name="40% – Акцентування3 5" xfId="799" xr:uid="{C8DF83B8-B185-49B9-817F-A4EBDD252446}"/>
    <cellStyle name="40% – Акцентування3 6" xfId="800" xr:uid="{AB9F849E-5618-48A2-95EE-568EDD82D62E}"/>
    <cellStyle name="40% – Акцентування3 7" xfId="801" xr:uid="{72DB8195-E60F-4DB5-B924-43BB7ACB1D0B}"/>
    <cellStyle name="40% – Акцентування3 7 2" xfId="802" xr:uid="{3E548A62-12E0-47F9-8CD0-21F9DA0C4DB1}"/>
    <cellStyle name="40% – Акцентування3 7 3" xfId="803" xr:uid="{686B19E0-7DD3-4930-A290-786F4F8FF20C}"/>
    <cellStyle name="40% – Акцентування3 7 4" xfId="804" xr:uid="{4C4421B9-EBB3-4C38-B4CD-48C7AF1362B2}"/>
    <cellStyle name="40% – Акцентування3 8" xfId="805" xr:uid="{B6205C29-20E7-48D6-8BB5-4FA8F66A1AA8}"/>
    <cellStyle name="40% – Акцентування3 8 2" xfId="806" xr:uid="{CD1ABAA3-AFBF-44AC-9B9C-47F2004F08B5}"/>
    <cellStyle name="40% – Акцентування3 8 3" xfId="807" xr:uid="{CE985EBD-5295-490B-9180-4F9AA243E835}"/>
    <cellStyle name="40% – Акцентування3 9" xfId="808" xr:uid="{7E0DC6F0-6797-4A69-BD3B-CED2C13DCB88}"/>
    <cellStyle name="40% – Акцентування3 9 2" xfId="809" xr:uid="{7C29A281-2B23-4505-8645-2D78777470EA}"/>
    <cellStyle name="40% – Акцентування3_додаток до розп №528 від 24.07.2026" xfId="810" xr:uid="{9B5FE112-CB64-47BE-9EE7-753D48C91DA7}"/>
    <cellStyle name="40% – Акцентування4" xfId="811" xr:uid="{8A3B781E-FF61-45F8-917B-441FF97B0B7C}"/>
    <cellStyle name="40% – Акцентування4 10" xfId="812" xr:uid="{F1F4DF05-FE81-459B-ABB1-FA7C4CA74268}"/>
    <cellStyle name="40% – Акцентування4 11" xfId="813" xr:uid="{C2CCAFD8-D243-4569-BD83-FC36628692CE}"/>
    <cellStyle name="40% – Акцентування4 12" xfId="814" xr:uid="{9934CEB6-1838-4F19-993E-05411ACFB7EF}"/>
    <cellStyle name="40% – Акцентування4 13" xfId="815" xr:uid="{9AD99076-AEC7-4C03-ACB7-E49003C4060B}"/>
    <cellStyle name="40% – Акцентування4 14" xfId="816" xr:uid="{559FFBDA-1FC2-4EEB-A040-A3458F37798D}"/>
    <cellStyle name="40% – Акцентування4 14 2" xfId="817" xr:uid="{BACCB2C4-3D50-4C9F-8325-5C0082B45395}"/>
    <cellStyle name="40% – Акцентування4 14 3" xfId="818" xr:uid="{9338FBFA-288C-4BFE-BB52-391A5DFDFE32}"/>
    <cellStyle name="40% – Акцентування4 15" xfId="819" xr:uid="{BB8005B1-E2A7-4D2A-A6BD-E6E5BCA2CB90}"/>
    <cellStyle name="40% – Акцентування4 15 2" xfId="820" xr:uid="{570EA3CC-BAE1-45A4-BF9F-0199D268DD11}"/>
    <cellStyle name="40% – Акцентування4 16" xfId="821" xr:uid="{085D987B-55B3-4D6B-99D2-2353507548B5}"/>
    <cellStyle name="40% – Акцентування4 16 2" xfId="822" xr:uid="{6E0F1177-7492-4E4B-962A-34584F27DE14}"/>
    <cellStyle name="40% – Акцентування4 17" xfId="823" xr:uid="{F5E58C69-4181-4955-8E3D-1D41551F6568}"/>
    <cellStyle name="40% – Акцентування4 18" xfId="824" xr:uid="{CEDA6CB4-F6D7-45BC-91B8-E15D5ED07E84}"/>
    <cellStyle name="40% – Акцентування4 19" xfId="825" xr:uid="{05318BD1-BDCF-41F1-B60E-B10A05509CE4}"/>
    <cellStyle name="40% – Акцентування4 2" xfId="826" xr:uid="{E3F8179C-2497-45A1-AEFB-C6A1810ACF49}"/>
    <cellStyle name="40% – Акцентування4 2 10" xfId="827" xr:uid="{1433CAC1-4022-42D6-9CF3-94C657948B6E}"/>
    <cellStyle name="40% – Акцентування4 2 11" xfId="828" xr:uid="{E2F55E9C-B010-447F-89E6-01A1034FF211}"/>
    <cellStyle name="40% – Акцентування4 2 2" xfId="829" xr:uid="{DE1B6194-2465-429D-96B9-6026FE7698A6}"/>
    <cellStyle name="40% – Акцентування4 2 3" xfId="830" xr:uid="{08CF75F2-02A2-49D3-A9A2-FB4509A8F6BC}"/>
    <cellStyle name="40% – Акцентування4 2 4" xfId="831" xr:uid="{994B7FCE-C3C6-4ABD-A3F4-0C96F9158A23}"/>
    <cellStyle name="40% – Акцентування4 2 5" xfId="832" xr:uid="{67F69230-8024-43DB-86F0-9FD733C79178}"/>
    <cellStyle name="40% – Акцентування4 2 6" xfId="833" xr:uid="{C5BC0E5B-7EC4-405D-9A56-23ED4AEFD1F3}"/>
    <cellStyle name="40% – Акцентування4 2 7" xfId="834" xr:uid="{028B1B04-34AE-434F-89D9-CC31CCE38DCC}"/>
    <cellStyle name="40% – Акцентування4 2 8" xfId="835" xr:uid="{FCDEBDE0-2283-4514-B1C6-5AD77C55BE05}"/>
    <cellStyle name="40% – Акцентування4 2 9" xfId="836" xr:uid="{5B013457-43F1-46F3-BD79-EDA3FA725E8B}"/>
    <cellStyle name="40% – Акцентування4 20" xfId="837" xr:uid="{E597831B-2D5D-47B0-9AD4-37F0B189DD40}"/>
    <cellStyle name="40% – Акцентування4 20 2" xfId="838" xr:uid="{5C4DF31D-790C-454F-A4D7-A0388C3B5262}"/>
    <cellStyle name="40% – Акцентування4 21" xfId="839" xr:uid="{2E6F8BC2-AC74-4FA1-B1CD-26E5D15BDAE3}"/>
    <cellStyle name="40% – Акцентування4 22" xfId="840" xr:uid="{5797C33E-DD28-4FF9-AEFB-C15910AD742C}"/>
    <cellStyle name="40% – Акцентування4 23" xfId="841" xr:uid="{1C5A9A26-6A69-4D62-A4E9-A37895B83D91}"/>
    <cellStyle name="40% – Акцентування4 24" xfId="842" xr:uid="{1FAE68B4-A21F-4C44-8AD1-9712971428AC}"/>
    <cellStyle name="40% – Акцентування4 25" xfId="843" xr:uid="{8732BC79-B45F-4888-9465-11579C0F4891}"/>
    <cellStyle name="40% – Акцентування4 3" xfId="844" xr:uid="{7E7560A6-6F15-4A6A-817B-7E20431A9217}"/>
    <cellStyle name="40% – Акцентування4 4" xfId="845" xr:uid="{4AAC97F7-6F12-454A-BCEF-BAE36DA3DCFA}"/>
    <cellStyle name="40% – Акцентування4 5" xfId="846" xr:uid="{E6B17511-D661-4789-9A77-C23AE8BAC8D6}"/>
    <cellStyle name="40% – Акцентування4 6" xfId="847" xr:uid="{F26C3DA2-FF1E-4FF7-8523-293D4C64A9C5}"/>
    <cellStyle name="40% – Акцентування4 7" xfId="848" xr:uid="{DF643518-CDB0-4D99-B586-164B184F7292}"/>
    <cellStyle name="40% – Акцентування4 7 2" xfId="849" xr:uid="{2563F018-EDF2-468C-B881-307575902351}"/>
    <cellStyle name="40% – Акцентування4 7 3" xfId="850" xr:uid="{6D6759CF-B287-43AA-911C-5ADBB7A90296}"/>
    <cellStyle name="40% – Акцентування4 7 4" xfId="851" xr:uid="{4A91941E-FD7E-4B99-847D-CAB6E62D8743}"/>
    <cellStyle name="40% – Акцентування4 8" xfId="852" xr:uid="{6AA79C90-10F0-44FF-A7EC-B00CB91E694E}"/>
    <cellStyle name="40% – Акцентування4 8 2" xfId="853" xr:uid="{538BE305-EE8F-4216-BB28-AE914F5866D9}"/>
    <cellStyle name="40% – Акцентування4 8 3" xfId="854" xr:uid="{F1E43897-97FF-4BD7-81B3-23A31005EA3E}"/>
    <cellStyle name="40% – Акцентування4 9" xfId="855" xr:uid="{7ED64744-0CE4-4FD8-8425-3CB34FBB2739}"/>
    <cellStyle name="40% – Акцентування4 9 2" xfId="856" xr:uid="{47EE0DC2-E262-4584-962D-BF9F5D17CCE6}"/>
    <cellStyle name="40% – Акцентування4_додаток до розп №528 від 24.07.2026" xfId="857" xr:uid="{BAA26BFA-6BEA-4B36-9CC3-43B1CA724292}"/>
    <cellStyle name="40% – Акцентування5" xfId="858" xr:uid="{38F35482-EF9E-4A04-BF30-E095345A4511}"/>
    <cellStyle name="40% – Акцентування5 10" xfId="859" xr:uid="{19FB8667-1784-4CB2-859F-99B21525235E}"/>
    <cellStyle name="40% – Акцентування5 11" xfId="860" xr:uid="{67ACC165-B36C-4D38-AD69-BF2EAB1A0B34}"/>
    <cellStyle name="40% – Акцентування5 12" xfId="861" xr:uid="{165AF430-7BE9-4276-938C-7ADB8E813BF2}"/>
    <cellStyle name="40% – Акцентування5 13" xfId="862" xr:uid="{316EA21E-12DD-48C5-A871-0A3815ABC686}"/>
    <cellStyle name="40% – Акцентування5 14" xfId="863" xr:uid="{A5AFF297-0CC6-42B6-8388-8CCAF2F71320}"/>
    <cellStyle name="40% – Акцентування5 14 2" xfId="864" xr:uid="{14234B1E-492C-4D55-AEA9-3A2CB0A44885}"/>
    <cellStyle name="40% – Акцентування5 14 3" xfId="865" xr:uid="{8BB9048F-58D9-42D2-AD78-F6E56925C807}"/>
    <cellStyle name="40% – Акцентування5 15" xfId="866" xr:uid="{5F82000C-9FDE-4138-BDB5-EBFA579D700C}"/>
    <cellStyle name="40% – Акцентування5 15 2" xfId="867" xr:uid="{A8544D13-6461-495E-86B2-783E41EA5F00}"/>
    <cellStyle name="40% – Акцентування5 16" xfId="868" xr:uid="{09B21503-F5B1-410A-89F5-0E3411AC9064}"/>
    <cellStyle name="40% – Акцентування5 16 2" xfId="869" xr:uid="{B47787C3-67E9-433B-AF36-471573E21596}"/>
    <cellStyle name="40% – Акцентування5 17" xfId="870" xr:uid="{E16999DD-AC22-496B-83AF-1603EAA849BB}"/>
    <cellStyle name="40% – Акцентування5 18" xfId="871" xr:uid="{A54FEFDA-CFF1-4A82-BD51-2262CD6202D6}"/>
    <cellStyle name="40% – Акцентування5 19" xfId="872" xr:uid="{1A27F26B-5F9E-4308-B125-587E90A87BFD}"/>
    <cellStyle name="40% – Акцентування5 2" xfId="873" xr:uid="{9A2D9BA1-828A-4443-AB38-7F517E284329}"/>
    <cellStyle name="40% – Акцентування5 2 10" xfId="874" xr:uid="{CEE411D3-E455-42C8-ADE0-316EE05D785A}"/>
    <cellStyle name="40% – Акцентування5 2 11" xfId="875" xr:uid="{CE0E66DB-8361-475F-8A0B-18C3B6171129}"/>
    <cellStyle name="40% – Акцентування5 2 2" xfId="876" xr:uid="{B715B35B-7B26-4C76-A1EC-CAD6F2E1752F}"/>
    <cellStyle name="40% – Акцентування5 2 3" xfId="877" xr:uid="{C08BE9EA-ABCD-43B8-9700-76796C3E88CA}"/>
    <cellStyle name="40% – Акцентування5 2 4" xfId="878" xr:uid="{B24C6674-F7C7-41EA-8E54-B266A47750A6}"/>
    <cellStyle name="40% – Акцентування5 2 5" xfId="879" xr:uid="{9E17FBF8-DB19-4949-9B4B-F551E3AFE9D5}"/>
    <cellStyle name="40% – Акцентування5 2 6" xfId="880" xr:uid="{382C9216-C474-4A3B-ADF7-15A1D2FE466D}"/>
    <cellStyle name="40% – Акцентування5 2 7" xfId="881" xr:uid="{35675549-15A2-4DE6-B6BC-1C6E8D377F6F}"/>
    <cellStyle name="40% – Акцентування5 2 8" xfId="882" xr:uid="{1A9CC31E-4560-483F-A03A-CAC5DDF1F98D}"/>
    <cellStyle name="40% – Акцентування5 2 9" xfId="883" xr:uid="{FD18CB30-F476-42A1-A082-EEA7FC1400FE}"/>
    <cellStyle name="40% – Акцентування5 20" xfId="884" xr:uid="{07C3AB64-0896-423A-97F7-87D0E84D8556}"/>
    <cellStyle name="40% – Акцентування5 20 2" xfId="885" xr:uid="{54ECCF10-65A2-46DA-9E99-2AA7305DF8E5}"/>
    <cellStyle name="40% – Акцентування5 21" xfId="886" xr:uid="{55B9E828-09F8-4201-ADB4-4F62FB0F790B}"/>
    <cellStyle name="40% – Акцентування5 22" xfId="887" xr:uid="{38F4F338-2871-43D3-A70E-611EA85C73DD}"/>
    <cellStyle name="40% – Акцентування5 23" xfId="888" xr:uid="{C3BB6FDD-7B3D-4335-8F3A-8649F5E63FEE}"/>
    <cellStyle name="40% – Акцентування5 24" xfId="889" xr:uid="{9E706B64-8662-452E-BBA0-24914D0B9981}"/>
    <cellStyle name="40% – Акцентування5 25" xfId="890" xr:uid="{12225FB4-9466-4E6F-AF95-DA81921D7709}"/>
    <cellStyle name="40% – Акцентування5 3" xfId="891" xr:uid="{B9DF94B8-C77F-437D-AAF3-D973D154B971}"/>
    <cellStyle name="40% – Акцентування5 4" xfId="892" xr:uid="{13291EA0-91A0-456B-BDC4-441EEDDBC22C}"/>
    <cellStyle name="40% – Акцентування5 5" xfId="893" xr:uid="{CF9A8D1E-C492-4CBF-958D-A0EBAEC2F0C2}"/>
    <cellStyle name="40% – Акцентування5 6" xfId="894" xr:uid="{E01681C6-E925-4609-8572-D47A5BB73452}"/>
    <cellStyle name="40% – Акцентування5 7" xfId="895" xr:uid="{4A3A20DA-21B1-4E1C-B280-F503CA291B19}"/>
    <cellStyle name="40% – Акцентування5 7 2" xfId="896" xr:uid="{B02DAC1F-C343-4B92-9208-47555F222EC3}"/>
    <cellStyle name="40% – Акцентування5 7 3" xfId="897" xr:uid="{DAA8DA45-1587-40D4-8703-9D5DE9A7261B}"/>
    <cellStyle name="40% – Акцентування5 7 4" xfId="898" xr:uid="{6D3CE575-CA18-4F8B-88CE-57A580DC3CFE}"/>
    <cellStyle name="40% – Акцентування5 8" xfId="899" xr:uid="{E4727264-B1D1-4A1C-9BCE-19E62FD86711}"/>
    <cellStyle name="40% – Акцентування5 8 2" xfId="900" xr:uid="{F00B8770-3D45-4849-95AA-C9BDF8AF60F5}"/>
    <cellStyle name="40% – Акцентування5 8 3" xfId="901" xr:uid="{4A044A46-DD97-4BDE-8146-A6160CE33EA5}"/>
    <cellStyle name="40% – Акцентування5 9" xfId="902" xr:uid="{B696C068-AE7B-46B8-9CD4-BEE65E7E0B9B}"/>
    <cellStyle name="40% – Акцентування5 9 2" xfId="903" xr:uid="{5C6507C0-F75C-4569-AF82-D2A647018222}"/>
    <cellStyle name="40% – Акцентування5_додаток до розп №528 від 24.07.2026" xfId="904" xr:uid="{B77F7013-C02A-460A-839F-502065858A29}"/>
    <cellStyle name="40% – Акцентування6" xfId="905" xr:uid="{8955C8FC-4797-430C-9C3C-4877237BA75D}"/>
    <cellStyle name="40% – Акцентування6 10" xfId="906" xr:uid="{15B0B4C1-9CE5-47E9-8DF0-1DF402CDBBC0}"/>
    <cellStyle name="40% – Акцентування6 11" xfId="907" xr:uid="{031025AC-5D11-4152-B630-DCD100ED40EF}"/>
    <cellStyle name="40% – Акцентування6 12" xfId="908" xr:uid="{56A661CC-FB2E-4CA8-B533-416330CCDFD4}"/>
    <cellStyle name="40% – Акцентування6 13" xfId="909" xr:uid="{0376E016-AC74-4ABD-9E6E-452C72D063A6}"/>
    <cellStyle name="40% – Акцентування6 14" xfId="910" xr:uid="{3B13FCE5-3F68-4B82-964A-DCD857751220}"/>
    <cellStyle name="40% – Акцентування6 14 2" xfId="911" xr:uid="{7B93E0E7-A232-47E8-AE97-161DC61E3ABB}"/>
    <cellStyle name="40% – Акцентування6 14 3" xfId="912" xr:uid="{063AF8F9-81A2-4347-AB07-81E554CF710C}"/>
    <cellStyle name="40% – Акцентування6 15" xfId="913" xr:uid="{121949F2-3705-4CB0-A889-394F8F7E20DB}"/>
    <cellStyle name="40% – Акцентування6 15 2" xfId="914" xr:uid="{BEA5D863-E8EB-4D93-9A1B-636F816EE7CB}"/>
    <cellStyle name="40% – Акцентування6 16" xfId="915" xr:uid="{F8BFE95A-0345-4164-9244-9A32F6DCAFB8}"/>
    <cellStyle name="40% – Акцентування6 16 2" xfId="916" xr:uid="{AA8AFA4B-553F-4B07-AB98-4AE15C0FD4D9}"/>
    <cellStyle name="40% – Акцентування6 17" xfId="917" xr:uid="{3F7D6EB1-B3B8-4FD0-8D34-AA08460CD33D}"/>
    <cellStyle name="40% – Акцентування6 18" xfId="918" xr:uid="{A726F452-7998-493C-8AB3-10B21D83C09D}"/>
    <cellStyle name="40% – Акцентування6 19" xfId="919" xr:uid="{E90CCC34-3B17-48C8-8898-E80546511417}"/>
    <cellStyle name="40% – Акцентування6 2" xfId="920" xr:uid="{6024818C-F133-4689-9A72-D910D3F363D7}"/>
    <cellStyle name="40% – Акцентування6 2 10" xfId="921" xr:uid="{1E1C232D-D1B5-447F-9045-4638A980308B}"/>
    <cellStyle name="40% – Акцентування6 2 11" xfId="922" xr:uid="{366A1197-A65D-4CB1-81DA-8E0D1A9D235C}"/>
    <cellStyle name="40% – Акцентування6 2 2" xfId="923" xr:uid="{523E0EFC-FB00-4087-92AA-03B52E108005}"/>
    <cellStyle name="40% – Акцентування6 2 3" xfId="924" xr:uid="{B38EAAA1-0C41-4FD4-AD1B-2B88C5EBD652}"/>
    <cellStyle name="40% – Акцентування6 2 4" xfId="925" xr:uid="{C2CDF3DF-7A37-4515-A479-31744C5A979C}"/>
    <cellStyle name="40% – Акцентування6 2 5" xfId="926" xr:uid="{19CC6D0D-B47A-487A-9057-B709A6F4C891}"/>
    <cellStyle name="40% – Акцентування6 2 6" xfId="927" xr:uid="{412D9997-4303-4F32-BED7-03E46D1526F4}"/>
    <cellStyle name="40% – Акцентування6 2 7" xfId="928" xr:uid="{32BFDE7D-0B1D-4C89-92B5-9A346D4E06B4}"/>
    <cellStyle name="40% – Акцентування6 2 8" xfId="929" xr:uid="{18AB650B-E4C5-42B4-B99C-3915C8D27A2B}"/>
    <cellStyle name="40% – Акцентування6 2 9" xfId="930" xr:uid="{D71E49AF-B030-46B3-A0C2-F4F9F18316C5}"/>
    <cellStyle name="40% – Акцентування6 20" xfId="931" xr:uid="{51F24596-C4F7-46D3-8326-C4D081F99F1C}"/>
    <cellStyle name="40% – Акцентування6 20 2" xfId="932" xr:uid="{FCBF5A59-6A55-415E-887B-E253EE85822D}"/>
    <cellStyle name="40% – Акцентування6 21" xfId="933" xr:uid="{80A7010A-638F-4BA0-8870-C6167575C9DE}"/>
    <cellStyle name="40% – Акцентування6 22" xfId="934" xr:uid="{CBFD2D1F-652E-4D94-BD43-0835EFE734EF}"/>
    <cellStyle name="40% – Акцентування6 23" xfId="935" xr:uid="{AD5DB785-662D-43C3-8262-05C96B640B2B}"/>
    <cellStyle name="40% – Акцентування6 24" xfId="936" xr:uid="{FA81A6E9-F716-4615-83B2-5F95659BD3D9}"/>
    <cellStyle name="40% – Акцентування6 25" xfId="937" xr:uid="{6774E313-8239-4FAF-8BFC-CD27CBB83162}"/>
    <cellStyle name="40% – Акцентування6 3" xfId="938" xr:uid="{B99E763C-A7CA-4EBE-BA3F-05D7476B1CE4}"/>
    <cellStyle name="40% – Акцентування6 4" xfId="939" xr:uid="{C8B424B7-5EBB-4F13-9507-55692F19D2F4}"/>
    <cellStyle name="40% – Акцентування6 5" xfId="940" xr:uid="{EFB3DDEF-73AC-4102-B2D5-11CB3F5ABA77}"/>
    <cellStyle name="40% – Акцентування6 6" xfId="941" xr:uid="{87B5BB6E-2BB8-447D-AAC7-91E80DF97E1A}"/>
    <cellStyle name="40% – Акцентування6 7" xfId="942" xr:uid="{26A93846-8BEF-418A-A78B-9A7BBEA5D4C1}"/>
    <cellStyle name="40% – Акцентування6 7 2" xfId="943" xr:uid="{EAD32E60-17C6-40B0-9F56-C05CE250DCBC}"/>
    <cellStyle name="40% – Акцентування6 7 3" xfId="944" xr:uid="{79403272-3057-42D7-89B8-48CDC30598BD}"/>
    <cellStyle name="40% – Акцентування6 7 4" xfId="945" xr:uid="{5F7F06FC-1FC3-402A-9902-2695F6C62D42}"/>
    <cellStyle name="40% – Акцентування6 8" xfId="946" xr:uid="{DE373BDB-8B7C-44AA-8BAA-F87D1B3B99C6}"/>
    <cellStyle name="40% – Акцентування6 8 2" xfId="947" xr:uid="{35E32303-3C19-423B-B7E6-C53239EBD3E0}"/>
    <cellStyle name="40% – Акцентування6 8 3" xfId="948" xr:uid="{C128CC28-9643-48FB-9335-0628B6FD0790}"/>
    <cellStyle name="40% – Акцентування6 9" xfId="949" xr:uid="{F52E4565-06C2-4B31-9BF9-2C9EE2541C89}"/>
    <cellStyle name="40% – Акцентування6 9 2" xfId="950" xr:uid="{ECA707AA-3FCA-468E-8326-87F92C49A97C}"/>
    <cellStyle name="40% – Акцентування6_додаток до розп №528 від 24.07.2026" xfId="951" xr:uid="{380187F5-E41C-49ED-8501-831835A92E41}"/>
    <cellStyle name="40% – колірна тема 1" xfId="952" xr:uid="{337A4B0D-5855-4D56-A210-4F8E176AAEC5}"/>
    <cellStyle name="40% – колірна тема 1 2" xfId="953" xr:uid="{A18D9BDA-7B00-404D-8BEF-7224FCDFAA83}"/>
    <cellStyle name="40% – колірна тема 1_додаток до розп №528 від 24.07.2026" xfId="954" xr:uid="{62AAA64D-3CEB-4B83-89D1-40060B02519F}"/>
    <cellStyle name="40% – колірна тема 2" xfId="955" xr:uid="{3FEE8AD5-43B7-4391-B4B9-256F3F720D34}"/>
    <cellStyle name="40% – колірна тема 2 2" xfId="956" xr:uid="{2588ECF2-874F-42D9-ABC4-E694772A0BBC}"/>
    <cellStyle name="40% – колірна тема 2_додаток до розп №528 від 24.07.2026" xfId="957" xr:uid="{5D732CF0-2A6A-4CD5-BE07-0A4EA0E6042B}"/>
    <cellStyle name="40% – колірна тема 3" xfId="958" xr:uid="{CB5D4EA3-58CB-455C-B69B-0DB76A9D1B48}"/>
    <cellStyle name="40% – колірна тема 3 2" xfId="959" xr:uid="{AC1EF7F6-2D6E-44C1-B721-CED2492CB027}"/>
    <cellStyle name="40% – колірна тема 3_додаток до розп №528 від 24.07.2026" xfId="960" xr:uid="{3064F3FF-71A0-499E-B68C-AF001973A737}"/>
    <cellStyle name="40% – колірна тема 4" xfId="961" xr:uid="{1D8C6EB7-6003-45CA-A193-412B41BF8A43}"/>
    <cellStyle name="40% – колірна тема 4 2" xfId="962" xr:uid="{37D99C04-AABE-41AF-A3AF-8EAD890A58D9}"/>
    <cellStyle name="40% – колірна тема 4_додаток до розп №528 від 24.07.2026" xfId="963" xr:uid="{17A3E706-1A35-4CA9-A1CE-30797A6D8337}"/>
    <cellStyle name="40% – колірна тема 5" xfId="964" xr:uid="{B9491E5B-81A9-4C3B-B2F7-6AC6D80CB1F9}"/>
    <cellStyle name="40% – колірна тема 5 2" xfId="965" xr:uid="{A907ED84-1881-4AF4-BC05-F9AD80EC3492}"/>
    <cellStyle name="40% – колірна тема 5_додаток до розп №528 від 24.07.2026" xfId="966" xr:uid="{F67EC883-82F7-4330-96AE-1365D7BC369F}"/>
    <cellStyle name="40% – колірна тема 6" xfId="967" xr:uid="{43DDC7BF-0969-40B0-8244-7E4CD05C7FFD}"/>
    <cellStyle name="40% – колірна тема 6 2" xfId="968" xr:uid="{3F2E7C4D-51F5-4FDF-BD8B-EB48ED27D0D4}"/>
    <cellStyle name="40% – колірна тема 6_додаток до розп №528 від 24.07.2026" xfId="969" xr:uid="{C2701366-67E7-431E-8A3C-185C36882520}"/>
    <cellStyle name="40% — Акцент1" xfId="970" xr:uid="{9004AFA0-EE5C-41F6-82F8-3B816760F814}"/>
    <cellStyle name="40% — Акцент1 2" xfId="971" xr:uid="{C10B8620-B87B-49C8-B29D-1753603EB54B}"/>
    <cellStyle name="40% — Акцент1_додаток до розп №528 від 24.07.2026" xfId="972" xr:uid="{07D43D88-5FED-462E-8B82-FE419A48F0E0}"/>
    <cellStyle name="40% — Акцент2" xfId="973" xr:uid="{B6ADA9DA-EA85-4088-BDF8-E37BA1F61434}"/>
    <cellStyle name="40% — Акцент2 2" xfId="974" xr:uid="{A27FE2C9-82CE-40E2-B213-357E71F6DA2B}"/>
    <cellStyle name="40% — Акцент2_додаток до розп №528 від 24.07.2026" xfId="975" xr:uid="{BD32A622-7522-4EED-B8F6-225D8BD82EBD}"/>
    <cellStyle name="40% — Акцент3" xfId="976" xr:uid="{A58C5F63-9C62-42CB-9895-5E043A942C5F}"/>
    <cellStyle name="40% — Акцент3 2" xfId="977" xr:uid="{24B5A01C-BB87-4397-83AF-A087F24274BA}"/>
    <cellStyle name="40% — Акцент3_додаток до розп №528 від 24.07.2026" xfId="978" xr:uid="{B30CE6C5-306A-40B4-A08F-B792A36F2A83}"/>
    <cellStyle name="40% — Акцент4" xfId="979" xr:uid="{1D63E431-B0AC-419D-9F85-39B42C273A9D}"/>
    <cellStyle name="40% — Акцент4 2" xfId="980" xr:uid="{14B6A809-1030-40C7-9A8E-3BD8B3402886}"/>
    <cellStyle name="40% — Акцент4_додаток до розп №528 від 24.07.2026" xfId="981" xr:uid="{D6C85A09-858B-40AD-B333-7D66246DB3DD}"/>
    <cellStyle name="40% — Акцент5" xfId="982" xr:uid="{B81E2C52-E3C2-41BD-B189-776B3EFE9A4E}"/>
    <cellStyle name="40% — Акцент5 2" xfId="983" xr:uid="{D7F7092A-D3EE-4471-89C3-951C1610FFC8}"/>
    <cellStyle name="40% — Акцент5_додаток до розп №528 від 24.07.2026" xfId="984" xr:uid="{11C9147E-A129-40E8-AB8D-B712E2B2038B}"/>
    <cellStyle name="40% — Акцент6" xfId="985" xr:uid="{82A2006E-C9BE-4136-9661-6F1A194C2685}"/>
    <cellStyle name="40% — Акцент6 2" xfId="986" xr:uid="{DE6A0A93-CB5C-41AD-AAC5-31C3134ACABE}"/>
    <cellStyle name="40% — Акцент6_додаток до розп №528 від 24.07.2026" xfId="987" xr:uid="{47FF5641-8887-4679-91CE-A1BAB61B78DE}"/>
    <cellStyle name="60% - Accent1" xfId="988" xr:uid="{7D81030D-A20F-4DD0-9793-86E7427CA251}"/>
    <cellStyle name="60% - Accent2" xfId="989" xr:uid="{9658AA82-2C72-42CB-BED4-1479092678DD}"/>
    <cellStyle name="60% - Accent3" xfId="990" xr:uid="{26EEA090-5271-4197-87C3-323587070972}"/>
    <cellStyle name="60% - Accent4" xfId="991" xr:uid="{344645C0-CA5E-46A2-8C0D-0171FA2A6109}"/>
    <cellStyle name="60% - Accent5" xfId="992" xr:uid="{C4275ED8-ACF7-40AE-9AA0-B883DC7EBA0D}"/>
    <cellStyle name="60% - Accent6" xfId="993" xr:uid="{178B6DD1-C313-47D8-A5F2-34FD2FF2A90D}"/>
    <cellStyle name="60% - Акцент1" xfId="994" xr:uid="{A6A2C3B3-C487-4E9B-B1E2-F1940CBEA1D5}"/>
    <cellStyle name="60% — акцент1" xfId="995" xr:uid="{D4E71488-D527-4DB7-AF78-23F4103A957D}"/>
    <cellStyle name="60% - Акцент1_22.12.2020 Додатки бюджет 2021 Коди нові" xfId="996" xr:uid="{D79A1FF7-CE84-4DE9-AB6D-22E521837057}"/>
    <cellStyle name="60% — акцент1_Дод 1 доходи" xfId="997" xr:uid="{8E67BEEB-10CB-4F59-B6A4-A824F56774CF}"/>
    <cellStyle name="60% - Акцент1_Додатки бюджет 2020 нова редакція після сесії" xfId="998" xr:uid="{4299E442-7FD9-4A6C-9001-A681745F69C2}"/>
    <cellStyle name="60% — акцент1_НУШ 2023 розподіл ПКМ 1023" xfId="999" xr:uid="{069851EE-D3BE-4D6C-9751-FE859A4E2918}"/>
    <cellStyle name="60% - Акцент2" xfId="1000" xr:uid="{D6BB3EDD-96BC-4E6C-B61A-C9A673045D9C}"/>
    <cellStyle name="60% — акцент2" xfId="1001" xr:uid="{9F730F62-CDCA-40A1-B106-986122B028BE}"/>
    <cellStyle name="60% - Акцент2_22.12.2020 Додатки бюджет 2021 Коди нові" xfId="1002" xr:uid="{E596CFBF-A872-4CBA-8C6C-12229758DF16}"/>
    <cellStyle name="60% — акцент2_Дод 1 доходи" xfId="1003" xr:uid="{792B83AB-E843-4245-BDA9-7745D63AF687}"/>
    <cellStyle name="60% - Акцент2_Додатки бюджет 2020 нова редакція після сесії" xfId="1004" xr:uid="{BC699B6F-2032-4AF3-B3FB-C311126068F9}"/>
    <cellStyle name="60% — акцент2_НУШ 2023 розподіл ПКМ 1023" xfId="1005" xr:uid="{8CFAA6B3-7505-451C-9892-26756B826C75}"/>
    <cellStyle name="60% - Акцент3" xfId="1006" xr:uid="{2149BC38-122D-457B-A4FE-F7DE3D8C07FC}"/>
    <cellStyle name="60% — акцент3" xfId="1007" xr:uid="{6EEB70E5-47FC-4897-9A17-6AEACE266AA2}"/>
    <cellStyle name="60% - Акцент3_22.12.2020 Додатки бюджет 2021 Коди нові" xfId="1008" xr:uid="{5A4F47A4-6109-49BA-B6B7-60F587A4667D}"/>
    <cellStyle name="60% — акцент3_Дод 1 доходи" xfId="1009" xr:uid="{2123E432-DD8B-4E17-A42F-C57C653E47A5}"/>
    <cellStyle name="60% - Акцент3_Додатки бюджет 2020 нова редакція після сесії" xfId="1010" xr:uid="{FFB04D5B-ACF8-41CB-AA22-0A7DA8303B6F}"/>
    <cellStyle name="60% — акцент3_НУШ 2023 розподіл ПКМ 1023" xfId="1011" xr:uid="{988FD33A-8DF0-443F-8591-CB55F0C3A1FC}"/>
    <cellStyle name="60% - Акцент4" xfId="1012" xr:uid="{2A756DF9-3B66-4B1E-8859-5E6B82F60356}"/>
    <cellStyle name="60% — акцент4" xfId="1013" xr:uid="{4028D3A6-2972-4C1A-A26E-0E40B6BD9E1D}"/>
    <cellStyle name="60% - Акцент4_22.12.2020 Додатки бюджет 2021 Коди нові" xfId="1014" xr:uid="{D41B8D22-3446-4EBD-A710-52266382B00C}"/>
    <cellStyle name="60% — акцент4_Дод 1 доходи" xfId="1015" xr:uid="{2D277BFF-0288-4E54-84EC-82EE39132AF1}"/>
    <cellStyle name="60% - Акцент4_Додатки бюджет 2020 нова редакція після сесії" xfId="1016" xr:uid="{12FFFDE5-74E1-4FCC-BC2C-92410C325F90}"/>
    <cellStyle name="60% — акцент4_НУШ 2023 розподіл ПКМ 1023" xfId="1017" xr:uid="{7713B40B-EED4-423B-B48E-794F7DAB1C8C}"/>
    <cellStyle name="60% - Акцент5" xfId="1018" xr:uid="{EF1F8AEC-4B35-4586-8887-B2B94BEFC3A5}"/>
    <cellStyle name="60% — акцент5" xfId="1019" xr:uid="{EAE69D8B-5E5A-40F5-9AA6-39CF9764CC9E}"/>
    <cellStyle name="60% - Акцент5_22.12.2020 Додатки бюджет 2021 Коди нові" xfId="1020" xr:uid="{1EBA12BB-9BBA-417D-8C14-D2E37B54F874}"/>
    <cellStyle name="60% — акцент5_Дод 1 доходи" xfId="1021" xr:uid="{E9591B8C-2DA5-4F88-96A2-3079FE815BCE}"/>
    <cellStyle name="60% - Акцент5_Додатки бюджет 2020 нова редакція після сесії" xfId="1022" xr:uid="{089E57D0-317D-413C-853B-1ADCC39B071D}"/>
    <cellStyle name="60% — акцент5_НУШ 2023 розподіл ПКМ 1023" xfId="1023" xr:uid="{F8FB44A0-EBCF-43DF-805A-F863F23978FD}"/>
    <cellStyle name="60% - Акцент6" xfId="1024" xr:uid="{51452799-117C-4401-8778-308D8E070791}"/>
    <cellStyle name="60% — акцент6" xfId="1025" xr:uid="{E62A3BB8-AEF3-4464-8D2E-D7631C7AA32A}"/>
    <cellStyle name="60% - Акцент6_22.12.2020 Додатки бюджет 2021 Коди нові" xfId="1026" xr:uid="{9277AEC8-2A4A-447C-98C9-44292A26FAD9}"/>
    <cellStyle name="60% — акцент6_Дод 1 доходи" xfId="1027" xr:uid="{A986C314-6F15-451F-B7F6-1255D0914598}"/>
    <cellStyle name="60% - Акцент6_Додатки бюджет 2020 нова редакція після сесії" xfId="1028" xr:uid="{E5C28101-4745-4588-9759-A893B30E85F7}"/>
    <cellStyle name="60% — акцент6_НУШ 2023 розподіл ПКМ 1023" xfId="1029" xr:uid="{C9AB787F-2F93-4282-8850-F5803C967530}"/>
    <cellStyle name="60% – Акцентування1" xfId="1030" xr:uid="{67BA00C1-42E0-45C7-8651-BBC54360CA8D}"/>
    <cellStyle name="60% – Акцентування1 10" xfId="1031" xr:uid="{44F2D843-C441-4940-A985-F67B7E8CAF5E}"/>
    <cellStyle name="60% – Акцентування1 11" xfId="1032" xr:uid="{76084570-FF00-4F83-848D-624AB2F9E656}"/>
    <cellStyle name="60% – Акцентування1 12" xfId="1033" xr:uid="{7694D1A0-A66F-47EF-8E9D-0035949144C0}"/>
    <cellStyle name="60% – Акцентування1 13" xfId="1034" xr:uid="{3EED8876-5E8F-486A-A7C4-C7044352205D}"/>
    <cellStyle name="60% – Акцентування1 14" xfId="1035" xr:uid="{A704125F-701B-469D-B46F-DB60B74AD152}"/>
    <cellStyle name="60% – Акцентування1 14 2" xfId="1036" xr:uid="{FE6ECE49-5F48-4C76-95E4-92703A4EC10C}"/>
    <cellStyle name="60% – Акцентування1 14 3" xfId="1037" xr:uid="{F420B0EB-B2B2-4ABB-9E95-CFCF2E7385F9}"/>
    <cellStyle name="60% – Акцентування1 15" xfId="1038" xr:uid="{54905571-57BD-4264-8C50-E9DA999960C4}"/>
    <cellStyle name="60% – Акцентування1 15 2" xfId="1039" xr:uid="{8AC357FD-C54A-456A-A381-B0039085B180}"/>
    <cellStyle name="60% – Акцентування1 16" xfId="1040" xr:uid="{C4F4D3DA-DEEA-40A7-8B57-DA6F24AFF60D}"/>
    <cellStyle name="60% – Акцентування1 16 2" xfId="1041" xr:uid="{90F800A0-3264-416A-BF92-D99D3CF07C10}"/>
    <cellStyle name="60% – Акцентування1 17" xfId="1042" xr:uid="{91310EF7-CCB4-4690-85EB-3738952E374E}"/>
    <cellStyle name="60% – Акцентування1 18" xfId="1043" xr:uid="{55401EE1-4DED-4B73-B999-05666E95437F}"/>
    <cellStyle name="60% – Акцентування1 19" xfId="1044" xr:uid="{21E263A7-8BF6-42C6-A414-6F65FB31518E}"/>
    <cellStyle name="60% – Акцентування1 2" xfId="1045" xr:uid="{76DE1C4A-6567-4C4A-9E35-1F4ADD8C849F}"/>
    <cellStyle name="60% – Акцентування1 2 10" xfId="1046" xr:uid="{3D5E3F76-AEAB-44A1-8689-7B9979A443C9}"/>
    <cellStyle name="60% – Акцентування1 2 11" xfId="1047" xr:uid="{A3A61FCC-80F7-4B6A-951B-052AC4CEA662}"/>
    <cellStyle name="60% – Акцентування1 2 2" xfId="1048" xr:uid="{FD652D2E-6F23-46D5-AC9A-1441B9E1067C}"/>
    <cellStyle name="60% – Акцентування1 2 3" xfId="1049" xr:uid="{527AA450-86D9-4006-80CA-F01449FAC1D4}"/>
    <cellStyle name="60% – Акцентування1 2 4" xfId="1050" xr:uid="{18F28FD5-CD3B-494F-8B26-43517338079A}"/>
    <cellStyle name="60% – Акцентування1 2 5" xfId="1051" xr:uid="{0991B2C9-9421-404E-9D40-6B0ED1632928}"/>
    <cellStyle name="60% – Акцентування1 2 6" xfId="1052" xr:uid="{FF7BB85F-DC6D-4BB6-8102-574816712AD2}"/>
    <cellStyle name="60% – Акцентування1 2 7" xfId="1053" xr:uid="{EAFCD276-9E45-4EE8-BDEE-6F6936E790C1}"/>
    <cellStyle name="60% – Акцентування1 2 8" xfId="1054" xr:uid="{0976FD32-B5ED-4739-8597-974158E40340}"/>
    <cellStyle name="60% – Акцентування1 2 9" xfId="1055" xr:uid="{428BA3BC-3DFC-46A7-B4E9-3BAE1CAF74C0}"/>
    <cellStyle name="60% – Акцентування1 20" xfId="1056" xr:uid="{962CD405-CC2D-4144-8249-F6FBC45FDD05}"/>
    <cellStyle name="60% – Акцентування1 20 2" xfId="1057" xr:uid="{55F2029C-3B62-4E49-8ED7-38979BC73629}"/>
    <cellStyle name="60% – Акцентування1 21" xfId="1058" xr:uid="{CB6183BF-8E80-4AC4-BC82-8A7FAD397ABB}"/>
    <cellStyle name="60% – Акцентування1 22" xfId="1059" xr:uid="{268E4457-2FAD-4850-A7E8-3BEECCEE7A2C}"/>
    <cellStyle name="60% – Акцентування1 23" xfId="1060" xr:uid="{52EDCAC5-D9F3-4563-9BF3-E96673FE310B}"/>
    <cellStyle name="60% – Акцентування1 24" xfId="1061" xr:uid="{5EE93E73-A59D-4097-B4A4-DFAA46A70300}"/>
    <cellStyle name="60% – Акцентування1 3" xfId="1062" xr:uid="{F4A8B812-3E18-40E8-816C-7E8149B5FBCE}"/>
    <cellStyle name="60% – Акцентування1 4" xfId="1063" xr:uid="{B8CD0115-2464-40DD-BD19-A6063722AEB3}"/>
    <cellStyle name="60% – Акцентування1 5" xfId="1064" xr:uid="{0E83ACFE-E1B9-4257-97C2-D5110E972A77}"/>
    <cellStyle name="60% – Акцентування1 6" xfId="1065" xr:uid="{1469DD87-0AF7-4998-A36A-0634B659DEAA}"/>
    <cellStyle name="60% – Акцентування1 7" xfId="1066" xr:uid="{D8670F92-958E-4BEE-98DE-4F5DE36E7BDE}"/>
    <cellStyle name="60% – Акцентування1 7 2" xfId="1067" xr:uid="{D8446394-5EA4-4CF5-A43F-C0C114F78D6C}"/>
    <cellStyle name="60% – Акцентування1 7 3" xfId="1068" xr:uid="{23F2CC30-2A20-41D2-9EE7-B197FFC6F606}"/>
    <cellStyle name="60% – Акцентування1 7 4" xfId="1069" xr:uid="{9C9E6840-9164-4A32-9D86-C4291E2876D1}"/>
    <cellStyle name="60% – Акцентування1 8" xfId="1070" xr:uid="{60975BE9-84CE-4A59-811D-3753F0EE3DBA}"/>
    <cellStyle name="60% – Акцентування1 8 2" xfId="1071" xr:uid="{A6297655-DE3C-43BC-90BE-9A19324B9CD7}"/>
    <cellStyle name="60% – Акцентування1 8 3" xfId="1072" xr:uid="{693E5F0F-8DE4-4C62-AD93-FAB345DA1EBA}"/>
    <cellStyle name="60% – Акцентування1 9" xfId="1073" xr:uid="{DB9C8FF4-6D5B-4EB5-9DC8-5D3D8E693077}"/>
    <cellStyle name="60% – Акцентування1 9 2" xfId="1074" xr:uid="{A2216FCA-D364-40E9-8547-F96AECDABF78}"/>
    <cellStyle name="60% – Акцентування2" xfId="1075" xr:uid="{8F90CD7B-E8D1-4BAA-AB60-BE05937AD69B}"/>
    <cellStyle name="60% – Акцентування2 10" xfId="1076" xr:uid="{D2C76964-6A61-4E04-AF13-D4D482CA0DE0}"/>
    <cellStyle name="60% – Акцентування2 11" xfId="1077" xr:uid="{D215AA11-CB3A-48EC-BFCC-436CC3196812}"/>
    <cellStyle name="60% – Акцентування2 12" xfId="1078" xr:uid="{04634450-6D72-4477-ABD2-5554DAC35F7B}"/>
    <cellStyle name="60% – Акцентування2 13" xfId="1079" xr:uid="{A7138596-D1DD-4EC9-BDCF-DD6E78867D1F}"/>
    <cellStyle name="60% – Акцентування2 14" xfId="1080" xr:uid="{766EDBE3-0E81-482E-8140-7088CAFB35FE}"/>
    <cellStyle name="60% – Акцентування2 14 2" xfId="1081" xr:uid="{29C7C493-5502-489F-8FF6-F19B8E174DCE}"/>
    <cellStyle name="60% – Акцентування2 14 3" xfId="1082" xr:uid="{A31101A3-C690-4488-818B-FA56EF7CE1F3}"/>
    <cellStyle name="60% – Акцентування2 15" xfId="1083" xr:uid="{FE40B3EC-49D2-4846-A55C-65C701E1C2E2}"/>
    <cellStyle name="60% – Акцентування2 15 2" xfId="1084" xr:uid="{3C727130-D740-4107-BB31-52BE4ABB22E8}"/>
    <cellStyle name="60% – Акцентування2 16" xfId="1085" xr:uid="{7B8CFC59-677F-4D57-BF54-60FEADBCB85C}"/>
    <cellStyle name="60% – Акцентування2 16 2" xfId="1086" xr:uid="{9D392F29-ED69-4445-9C49-FA809FFA74B7}"/>
    <cellStyle name="60% – Акцентування2 17" xfId="1087" xr:uid="{85B6ED49-C4C4-4827-9702-BEE93191B336}"/>
    <cellStyle name="60% – Акцентування2 18" xfId="1088" xr:uid="{0C4B138E-A037-4957-92BB-F483EA394F4A}"/>
    <cellStyle name="60% – Акцентування2 19" xfId="1089" xr:uid="{F0DF47AB-23AB-4FB0-B9DD-0F8490495170}"/>
    <cellStyle name="60% – Акцентування2 2" xfId="1090" xr:uid="{D2FB832F-1D35-4D20-910A-816C566698A7}"/>
    <cellStyle name="60% – Акцентування2 2 10" xfId="1091" xr:uid="{FC6362ED-78F5-459B-BFA0-8C23D5511049}"/>
    <cellStyle name="60% – Акцентування2 2 11" xfId="1092" xr:uid="{754907AC-4909-4889-871B-9B0CE5B4282D}"/>
    <cellStyle name="60% – Акцентування2 2 2" xfId="1093" xr:uid="{54F4E00D-CF28-41C3-AD06-D517DE5A78E3}"/>
    <cellStyle name="60% – Акцентування2 2 3" xfId="1094" xr:uid="{BA7A7FAE-9C8D-4E59-910D-D2085EE54EEE}"/>
    <cellStyle name="60% – Акцентування2 2 4" xfId="1095" xr:uid="{91E5378F-B5BA-4041-8F3B-670714705174}"/>
    <cellStyle name="60% – Акцентування2 2 5" xfId="1096" xr:uid="{1CEFBC91-D8A7-4F94-BEA1-44E46C1AD08D}"/>
    <cellStyle name="60% – Акцентування2 2 6" xfId="1097" xr:uid="{745C15A5-B136-4763-A63E-23EDA3945188}"/>
    <cellStyle name="60% – Акцентування2 2 7" xfId="1098" xr:uid="{CCD6E920-38DF-495C-BE5A-2495E832DA52}"/>
    <cellStyle name="60% – Акцентування2 2 8" xfId="1099" xr:uid="{1244723B-7F8C-4594-A58C-A2E48246B88A}"/>
    <cellStyle name="60% – Акцентування2 2 9" xfId="1100" xr:uid="{1C2AD037-03CC-4E91-8BD5-6B14860899E2}"/>
    <cellStyle name="60% – Акцентування2 20" xfId="1101" xr:uid="{F79D8D99-A56E-4BE0-B195-453B3D0B27A7}"/>
    <cellStyle name="60% – Акцентування2 20 2" xfId="1102" xr:uid="{B2D01696-F4C4-487E-A4CA-DD2008BA29C5}"/>
    <cellStyle name="60% – Акцентування2 21" xfId="1103" xr:uid="{A7D8653E-E6F6-44A0-BFA6-484D8FBFB37E}"/>
    <cellStyle name="60% – Акцентування2 22" xfId="1104" xr:uid="{4B189BED-43B1-4B38-A713-D739E0951F8D}"/>
    <cellStyle name="60% – Акцентування2 23" xfId="1105" xr:uid="{E35F77AD-2D29-4CEB-88A9-7217DBDC5706}"/>
    <cellStyle name="60% – Акцентування2 24" xfId="1106" xr:uid="{3C6E391C-5440-4C82-9CE4-F1113F207F27}"/>
    <cellStyle name="60% – Акцентування2 3" xfId="1107" xr:uid="{29D11C6F-FD0C-4F38-A2CA-20F8674E7AF4}"/>
    <cellStyle name="60% – Акцентування2 4" xfId="1108" xr:uid="{3421C8A8-5D45-4231-8C99-FEDAC05747EB}"/>
    <cellStyle name="60% – Акцентування2 5" xfId="1109" xr:uid="{8055EB71-7E2D-4E29-B84D-349FEC6846B5}"/>
    <cellStyle name="60% – Акцентування2 6" xfId="1110" xr:uid="{6CEA2952-6302-47C1-893C-11DFE0427471}"/>
    <cellStyle name="60% – Акцентування2 7" xfId="1111" xr:uid="{9BDA8DB1-C9EB-4AA9-9BFD-68189C54BFFA}"/>
    <cellStyle name="60% – Акцентування2 7 2" xfId="1112" xr:uid="{3E3B585C-56B2-4678-8C61-E4438EA81DB2}"/>
    <cellStyle name="60% – Акцентування2 7 3" xfId="1113" xr:uid="{414B7B5E-4801-406B-B1B6-1CA8F321FF63}"/>
    <cellStyle name="60% – Акцентування2 7 4" xfId="1114" xr:uid="{8CF63BB4-D5FC-4D87-A7E5-8B87FFC71715}"/>
    <cellStyle name="60% – Акцентування2 8" xfId="1115" xr:uid="{3FD4E25D-3A64-4323-A929-7D044431BD6E}"/>
    <cellStyle name="60% – Акцентування2 8 2" xfId="1116" xr:uid="{8E031B8C-C8DF-4E04-9443-D471AAAA890B}"/>
    <cellStyle name="60% – Акцентування2 8 3" xfId="1117" xr:uid="{95100239-59DE-47D9-BCCF-543217CA0C96}"/>
    <cellStyle name="60% – Акцентування2 9" xfId="1118" xr:uid="{3DF368D3-8F29-464E-AB4F-65CC993BBC68}"/>
    <cellStyle name="60% – Акцентування2 9 2" xfId="1119" xr:uid="{E36A5ADF-5EBC-4684-B8B9-27920F7F8EE4}"/>
    <cellStyle name="60% – Акцентування3" xfId="1120" xr:uid="{9E29072F-256B-450F-BCFA-8E16266FC521}"/>
    <cellStyle name="60% – Акцентування3 10" xfId="1121" xr:uid="{F088A9F1-4911-4DCC-A41E-15C40D409333}"/>
    <cellStyle name="60% – Акцентування3 11" xfId="1122" xr:uid="{19731FC3-33D5-4896-968A-D70792FD1EBF}"/>
    <cellStyle name="60% – Акцентування3 12" xfId="1123" xr:uid="{DD0A773D-35A6-4145-A65B-7D719618F8DB}"/>
    <cellStyle name="60% – Акцентування3 13" xfId="1124" xr:uid="{FC7E22DD-06FC-4443-B0EF-3FC54081C809}"/>
    <cellStyle name="60% – Акцентування3 14" xfId="1125" xr:uid="{EFC09FC9-B962-44A9-8682-498DFD3FA521}"/>
    <cellStyle name="60% – Акцентування3 14 2" xfId="1126" xr:uid="{C2FC53D4-23D7-4B98-A497-FC028A67936A}"/>
    <cellStyle name="60% – Акцентування3 14 3" xfId="1127" xr:uid="{EC565C3D-589D-412D-8BFA-D5CC2D8FB9C4}"/>
    <cellStyle name="60% – Акцентування3 15" xfId="1128" xr:uid="{A719C2F9-0C2D-4036-8CE7-771ED14A3363}"/>
    <cellStyle name="60% – Акцентування3 15 2" xfId="1129" xr:uid="{73371D75-7276-41BE-8611-645351B70B44}"/>
    <cellStyle name="60% – Акцентування3 16" xfId="1130" xr:uid="{EE5F1178-E84D-4235-9F90-562E6606F8EE}"/>
    <cellStyle name="60% – Акцентування3 16 2" xfId="1131" xr:uid="{FE67C81A-1953-4976-9510-D18D3EAC7B8F}"/>
    <cellStyle name="60% – Акцентування3 17" xfId="1132" xr:uid="{B0FF3570-4F8A-45EA-BF10-E55A6414E945}"/>
    <cellStyle name="60% – Акцентування3 18" xfId="1133" xr:uid="{8ADDE3B6-E2C7-485E-BDC3-E2301D6F7640}"/>
    <cellStyle name="60% – Акцентування3 19" xfId="1134" xr:uid="{CBD31754-83BC-4086-810E-BB3D47825C8F}"/>
    <cellStyle name="60% – Акцентування3 2" xfId="1135" xr:uid="{74DD3AF1-8670-4833-9E06-2ECF1347B9CF}"/>
    <cellStyle name="60% – Акцентування3 2 10" xfId="1136" xr:uid="{CCA14C3D-8803-4E8E-93C3-68931B34CDE1}"/>
    <cellStyle name="60% – Акцентування3 2 11" xfId="1137" xr:uid="{3B7EF8E6-09B2-4A35-A121-120DD62C30EC}"/>
    <cellStyle name="60% – Акцентування3 2 2" xfId="1138" xr:uid="{9E6E9C37-00FA-4222-9485-11D39475A682}"/>
    <cellStyle name="60% – Акцентування3 2 3" xfId="1139" xr:uid="{82DFDAFB-AADA-486D-8CBA-CED9845B5F44}"/>
    <cellStyle name="60% – Акцентування3 2 4" xfId="1140" xr:uid="{0668EDBF-6D47-452F-A354-B9DE652D7AC4}"/>
    <cellStyle name="60% – Акцентування3 2 5" xfId="1141" xr:uid="{7DE4EF6F-38E3-44A6-AACC-87D809065041}"/>
    <cellStyle name="60% – Акцентування3 2 6" xfId="1142" xr:uid="{46835D13-C95A-48AC-9F49-18E1AB5C523D}"/>
    <cellStyle name="60% – Акцентування3 2 7" xfId="1143" xr:uid="{BAF054F6-5985-45C9-B568-2EE309DA27AD}"/>
    <cellStyle name="60% – Акцентування3 2 8" xfId="1144" xr:uid="{EC7C9ADC-D985-4885-9F23-9DC61070BCA1}"/>
    <cellStyle name="60% – Акцентування3 2 9" xfId="1145" xr:uid="{1068BC65-3291-4617-BC07-4D93AD6E6E14}"/>
    <cellStyle name="60% – Акцентування3 20" xfId="1146" xr:uid="{9A03C773-1354-4899-8C61-19BE657C7CAE}"/>
    <cellStyle name="60% – Акцентування3 20 2" xfId="1147" xr:uid="{ED51906C-DFF6-4663-A569-C902C7039F5A}"/>
    <cellStyle name="60% – Акцентування3 21" xfId="1148" xr:uid="{508273DD-9F72-4F81-A588-674B01F6D2DF}"/>
    <cellStyle name="60% – Акцентування3 22" xfId="1149" xr:uid="{756EBB5F-D1AC-4E52-912B-CD2B409B8CB9}"/>
    <cellStyle name="60% – Акцентування3 23" xfId="1150" xr:uid="{93AD60A6-4F33-4990-848E-87612E1C487D}"/>
    <cellStyle name="60% – Акцентування3 24" xfId="1151" xr:uid="{D52D4852-D1E5-487F-A23C-F2BA79798DDC}"/>
    <cellStyle name="60% – Акцентування3 3" xfId="1152" xr:uid="{6CB03E39-148C-40CD-9A5B-4A18FEC2E21A}"/>
    <cellStyle name="60% – Акцентування3 4" xfId="1153" xr:uid="{E1F12DCD-A011-4D1F-B3AC-4D454E5E1012}"/>
    <cellStyle name="60% – Акцентування3 5" xfId="1154" xr:uid="{F86188F4-AFB7-4BF1-B247-95DD343F292C}"/>
    <cellStyle name="60% – Акцентування3 6" xfId="1155" xr:uid="{CE9FFB43-EB91-4700-A81C-819EA0FD19A3}"/>
    <cellStyle name="60% – Акцентування3 7" xfId="1156" xr:uid="{A98AA1B4-6280-4E2C-AEBD-49AEBD4C629C}"/>
    <cellStyle name="60% – Акцентування3 7 2" xfId="1157" xr:uid="{587B100C-31E1-45F5-80F4-3A8C9A97F477}"/>
    <cellStyle name="60% – Акцентування3 7 3" xfId="1158" xr:uid="{75DD66AE-238B-404F-BDB0-CE46F43D7129}"/>
    <cellStyle name="60% – Акцентування3 7 4" xfId="1159" xr:uid="{170B618A-6FD4-42A9-B925-63569F2BFEB9}"/>
    <cellStyle name="60% – Акцентування3 8" xfId="1160" xr:uid="{D992549E-CACD-4890-88D6-0DE8BDBA0CF5}"/>
    <cellStyle name="60% – Акцентування3 8 2" xfId="1161" xr:uid="{508194F0-4981-4C3C-813B-CC3FBEEFE259}"/>
    <cellStyle name="60% – Акцентування3 8 3" xfId="1162" xr:uid="{E9FD8298-0814-419F-87C3-757EDBDD64A0}"/>
    <cellStyle name="60% – Акцентування3 9" xfId="1163" xr:uid="{DCCA48BC-C132-4795-9C0A-8F545F313EDA}"/>
    <cellStyle name="60% – Акцентування3 9 2" xfId="1164" xr:uid="{FE6AF9E2-EC02-473F-895E-22AD59C71FAA}"/>
    <cellStyle name="60% – Акцентування4" xfId="1165" xr:uid="{E2FF34A6-C77D-4F4B-8DC3-B63272D41AF1}"/>
    <cellStyle name="60% – Акцентування4 10" xfId="1166" xr:uid="{B9A256B8-05EA-4D15-AB12-F1FF1C2DEC99}"/>
    <cellStyle name="60% – Акцентування4 11" xfId="1167" xr:uid="{7A30E739-35CD-442A-B393-5E550ACC648E}"/>
    <cellStyle name="60% – Акцентування4 12" xfId="1168" xr:uid="{06487026-0B03-4785-B4D1-CE513E018D05}"/>
    <cellStyle name="60% – Акцентування4 13" xfId="1169" xr:uid="{ED3B058A-9719-4218-A482-57850DAE5DFF}"/>
    <cellStyle name="60% – Акцентування4 14" xfId="1170" xr:uid="{694C466E-6ED1-4DE8-A0B0-E0A8BBDB8692}"/>
    <cellStyle name="60% – Акцентування4 14 2" xfId="1171" xr:uid="{7B43D7CC-7481-4BD7-B01B-F0E62789A211}"/>
    <cellStyle name="60% – Акцентування4 14 3" xfId="1172" xr:uid="{8260ECDD-966E-4AFB-B72B-941BC7F61FEA}"/>
    <cellStyle name="60% – Акцентування4 15" xfId="1173" xr:uid="{94370348-967A-46F6-A654-6750ABAAD6AB}"/>
    <cellStyle name="60% – Акцентування4 15 2" xfId="1174" xr:uid="{4E53AD0C-128A-49BD-966B-414FBCECE666}"/>
    <cellStyle name="60% – Акцентування4 16" xfId="1175" xr:uid="{93CACD21-39A1-4552-B632-23B7CBB94859}"/>
    <cellStyle name="60% – Акцентування4 16 2" xfId="1176" xr:uid="{BF81B44F-57DF-4322-8B94-FCE259CA8389}"/>
    <cellStyle name="60% – Акцентування4 17" xfId="1177" xr:uid="{D51B1912-FDBB-4076-AED8-C7D9EED73568}"/>
    <cellStyle name="60% – Акцентування4 18" xfId="1178" xr:uid="{34F0BE15-19E9-4C05-AEFD-0E171BD476C3}"/>
    <cellStyle name="60% – Акцентування4 19" xfId="1179" xr:uid="{2CD37DC2-9C19-4E7E-9DBB-072667F6CA00}"/>
    <cellStyle name="60% – Акцентування4 2" xfId="1180" xr:uid="{7FA9CBF2-6121-4418-B2A0-181A9118F75C}"/>
    <cellStyle name="60% – Акцентування4 2 10" xfId="1181" xr:uid="{1C909753-004A-422F-B827-6A37A21D61B9}"/>
    <cellStyle name="60% – Акцентування4 2 11" xfId="1182" xr:uid="{92905493-ECC7-44F2-A4AD-263CF355FA8B}"/>
    <cellStyle name="60% – Акцентування4 2 2" xfId="1183" xr:uid="{B859F5B0-4B0F-4DF0-906B-F6050FE47D49}"/>
    <cellStyle name="60% – Акцентування4 2 3" xfId="1184" xr:uid="{DAB23616-E167-46E9-9382-D03BB9CEE3DE}"/>
    <cellStyle name="60% – Акцентування4 2 4" xfId="1185" xr:uid="{7F9368C2-EBD9-4C29-9717-A79C9775D515}"/>
    <cellStyle name="60% – Акцентування4 2 5" xfId="1186" xr:uid="{BB9DA873-AE14-4735-BB78-DB3EEE7CF3A4}"/>
    <cellStyle name="60% – Акцентування4 2 6" xfId="1187" xr:uid="{EC6269B8-1573-459A-95EF-140F84EB7340}"/>
    <cellStyle name="60% – Акцентування4 2 7" xfId="1188" xr:uid="{F3242865-D86B-4DFD-B989-EED2F9C47714}"/>
    <cellStyle name="60% – Акцентування4 2 8" xfId="1189" xr:uid="{4F92503C-FEEE-492C-BBD5-B16F1AB8AEDC}"/>
    <cellStyle name="60% – Акцентування4 2 9" xfId="1190" xr:uid="{1F43E453-CA50-4BDD-81A1-DADED3126A26}"/>
    <cellStyle name="60% – Акцентування4 20" xfId="1191" xr:uid="{CA73B223-7270-4719-B199-C5685D31B202}"/>
    <cellStyle name="60% – Акцентування4 20 2" xfId="1192" xr:uid="{3BB2F400-D547-4D0E-83B7-153DE8A4F9B8}"/>
    <cellStyle name="60% – Акцентування4 21" xfId="1193" xr:uid="{2D61579F-6C47-4052-AA20-69DE3C544F12}"/>
    <cellStyle name="60% – Акцентування4 22" xfId="1194" xr:uid="{C9A0C42E-00EA-4419-86F4-72CAFD9D959F}"/>
    <cellStyle name="60% – Акцентування4 23" xfId="1195" xr:uid="{4F04D4EC-CCAA-419A-A30D-2A3D430142F9}"/>
    <cellStyle name="60% – Акцентування4 24" xfId="1196" xr:uid="{F2B521EF-B246-4E5F-8953-FB4369B36989}"/>
    <cellStyle name="60% – Акцентування4 3" xfId="1197" xr:uid="{CCF98628-54F7-4633-9483-2669F8E0DF13}"/>
    <cellStyle name="60% – Акцентування4 4" xfId="1198" xr:uid="{FAC2BB6A-A7DD-46A6-A00C-ADBC3E64226D}"/>
    <cellStyle name="60% – Акцентування4 5" xfId="1199" xr:uid="{8A477F57-47A9-4738-AFD8-34BC82E199DA}"/>
    <cellStyle name="60% – Акцентування4 6" xfId="1200" xr:uid="{7BF63D36-FDC5-4BBE-9C6A-12A6B1A58C92}"/>
    <cellStyle name="60% – Акцентування4 7" xfId="1201" xr:uid="{AD21F320-59D7-41C3-983B-935B62BD1909}"/>
    <cellStyle name="60% – Акцентування4 7 2" xfId="1202" xr:uid="{33C1C5C2-F586-4273-8FC0-ED6642B3AB38}"/>
    <cellStyle name="60% – Акцентування4 7 3" xfId="1203" xr:uid="{343BED89-0B83-4927-A646-11ACBFAAE846}"/>
    <cellStyle name="60% – Акцентування4 7 4" xfId="1204" xr:uid="{6EEE0B46-AA2D-41AC-B14C-70FA5D9BFC27}"/>
    <cellStyle name="60% – Акцентування4 8" xfId="1205" xr:uid="{25CCFDE0-298B-482B-BCAD-45AB6A7BD50A}"/>
    <cellStyle name="60% – Акцентування4 8 2" xfId="1206" xr:uid="{19715D8E-4FAD-45F7-A4FB-DD002CBA0444}"/>
    <cellStyle name="60% – Акцентування4 8 3" xfId="1207" xr:uid="{632AE8C5-03FA-41A1-96D9-D3197365A7DB}"/>
    <cellStyle name="60% – Акцентування4 9" xfId="1208" xr:uid="{605EF6B4-6088-4070-B47F-E1A864CEA1C1}"/>
    <cellStyle name="60% – Акцентування4 9 2" xfId="1209" xr:uid="{FC37BED9-06DC-45F2-86AD-CD222CCE3330}"/>
    <cellStyle name="60% – Акцентування5" xfId="1210" xr:uid="{C2FC4EC4-1A8C-46D3-B4C2-311814CA715D}"/>
    <cellStyle name="60% – Акцентування5 10" xfId="1211" xr:uid="{FAED7D54-A7C5-4BD7-B289-655FD45F25AC}"/>
    <cellStyle name="60% – Акцентування5 11" xfId="1212" xr:uid="{B0DBA8E4-77DF-4DED-9D7C-EA26F40E1CF8}"/>
    <cellStyle name="60% – Акцентування5 12" xfId="1213" xr:uid="{F982005A-13A7-4052-865E-6FA36780205D}"/>
    <cellStyle name="60% – Акцентування5 13" xfId="1214" xr:uid="{792A5ABC-EEC7-4BC8-854C-8D63A3545C3A}"/>
    <cellStyle name="60% – Акцентування5 14" xfId="1215" xr:uid="{AE6973C2-D336-40B2-A14F-F147ED62F9EF}"/>
    <cellStyle name="60% – Акцентування5 14 2" xfId="1216" xr:uid="{42EACED9-8E5E-4F76-AE1F-40D65A557427}"/>
    <cellStyle name="60% – Акцентування5 14 3" xfId="1217" xr:uid="{E1F0BC9F-89E7-4034-8F1F-739AE7F07860}"/>
    <cellStyle name="60% – Акцентування5 15" xfId="1218" xr:uid="{8664C517-41B5-432B-8141-5838FF6E5D89}"/>
    <cellStyle name="60% – Акцентування5 15 2" xfId="1219" xr:uid="{7BEB4ACD-C9C0-45E8-A373-EB6DB84421E5}"/>
    <cellStyle name="60% – Акцентування5 16" xfId="1220" xr:uid="{940EF99B-69F8-4EF8-A394-CCD6D14D433F}"/>
    <cellStyle name="60% – Акцентування5 16 2" xfId="1221" xr:uid="{574AFCA8-788E-4258-A53D-E48252861965}"/>
    <cellStyle name="60% – Акцентування5 17" xfId="1222" xr:uid="{325E56E3-AA11-4FBE-842E-BBD980FE5990}"/>
    <cellStyle name="60% – Акцентування5 18" xfId="1223" xr:uid="{59DE5F5F-C939-424D-AE00-6EBBF3103337}"/>
    <cellStyle name="60% – Акцентування5 19" xfId="1224" xr:uid="{E053C0F9-6F40-4305-8882-F20FEEB62F55}"/>
    <cellStyle name="60% – Акцентування5 2" xfId="1225" xr:uid="{A606588C-6E02-41D1-8E75-CE96A771EDD8}"/>
    <cellStyle name="60% – Акцентування5 2 10" xfId="1226" xr:uid="{B620D1FE-D073-45E9-BAFB-698E915255D8}"/>
    <cellStyle name="60% – Акцентування5 2 11" xfId="1227" xr:uid="{5B7DA012-15AC-4778-89C4-6E6EBBA631FF}"/>
    <cellStyle name="60% – Акцентування5 2 2" xfId="1228" xr:uid="{2C3C587E-F38A-4F1E-9647-D04C994827AA}"/>
    <cellStyle name="60% – Акцентування5 2 3" xfId="1229" xr:uid="{EAB21E81-73D1-43CE-BBAA-8AB9794F5E83}"/>
    <cellStyle name="60% – Акцентування5 2 4" xfId="1230" xr:uid="{BEFD12D9-D469-4CC8-874C-F39CE8496A51}"/>
    <cellStyle name="60% – Акцентування5 2 5" xfId="1231" xr:uid="{FAD68044-9B7D-48DF-A834-757EFEDAF1B7}"/>
    <cellStyle name="60% – Акцентування5 2 6" xfId="1232" xr:uid="{913500FF-F8D4-417E-9FC3-AE274855DBEA}"/>
    <cellStyle name="60% – Акцентування5 2 7" xfId="1233" xr:uid="{33031206-0031-4206-B78A-102B5487D4E1}"/>
    <cellStyle name="60% – Акцентування5 2 8" xfId="1234" xr:uid="{62795A8E-FBB2-4A09-9D60-88BE3517C99B}"/>
    <cellStyle name="60% – Акцентування5 2 9" xfId="1235" xr:uid="{8DF3ADF0-623D-487C-B092-3084C8DADDFD}"/>
    <cellStyle name="60% – Акцентування5 20" xfId="1236" xr:uid="{6B4FD70A-2851-4095-B67A-D52ADD342750}"/>
    <cellStyle name="60% – Акцентування5 20 2" xfId="1237" xr:uid="{1CEDCB7D-9AB7-4D6C-8307-D23461AEA474}"/>
    <cellStyle name="60% – Акцентування5 21" xfId="1238" xr:uid="{6736BB9B-92A2-4C94-8435-97E0AE7A9DA1}"/>
    <cellStyle name="60% – Акцентування5 22" xfId="1239" xr:uid="{F419B61F-821F-4E20-8379-8505192C8B37}"/>
    <cellStyle name="60% – Акцентування5 23" xfId="1240" xr:uid="{BAE9E380-476D-498B-A70A-94FCACFAC7B5}"/>
    <cellStyle name="60% – Акцентування5 24" xfId="1241" xr:uid="{439A4652-F1EB-4714-B492-0E447FCE39F4}"/>
    <cellStyle name="60% – Акцентування5 3" xfId="1242" xr:uid="{5EC82075-78B7-4EA7-BCA7-BD4BDC9E09B4}"/>
    <cellStyle name="60% – Акцентування5 4" xfId="1243" xr:uid="{55782E88-7F43-4500-A174-39DBCE386AF3}"/>
    <cellStyle name="60% – Акцентування5 5" xfId="1244" xr:uid="{B9FE3316-98F8-48AF-BA26-CC1F8629A08F}"/>
    <cellStyle name="60% – Акцентування5 6" xfId="1245" xr:uid="{780C1D8F-9CF7-44A9-8C3A-60EE72808914}"/>
    <cellStyle name="60% – Акцентування5 7" xfId="1246" xr:uid="{10C319E9-4F81-4024-B4E0-2D51262D14DB}"/>
    <cellStyle name="60% – Акцентування5 7 2" xfId="1247" xr:uid="{773CE05B-5B49-4038-B1ED-7254B4E52277}"/>
    <cellStyle name="60% – Акцентування5 7 3" xfId="1248" xr:uid="{74BA3343-4159-4F3D-831D-98F7592C033E}"/>
    <cellStyle name="60% – Акцентування5 7 4" xfId="1249" xr:uid="{F9C5156B-0983-4C0A-8B3F-6990F1D18684}"/>
    <cellStyle name="60% – Акцентування5 8" xfId="1250" xr:uid="{5CA281A3-84A0-4AAE-B271-4FE606EF6526}"/>
    <cellStyle name="60% – Акцентування5 8 2" xfId="1251" xr:uid="{AF84C53F-2244-45C1-8012-FFAEE666BBBC}"/>
    <cellStyle name="60% – Акцентування5 8 3" xfId="1252" xr:uid="{76ED4FFE-9316-4959-9558-05BDEA53AF97}"/>
    <cellStyle name="60% – Акцентування5 9" xfId="1253" xr:uid="{8A645DFD-D4F5-4F42-808C-148251AAB983}"/>
    <cellStyle name="60% – Акцентування5 9 2" xfId="1254" xr:uid="{052E8BC7-0E81-4DA2-8ECD-E5862A6897A8}"/>
    <cellStyle name="60% – Акцентування6" xfId="1255" xr:uid="{22E769FE-2424-45BB-8147-FBFA898241ED}"/>
    <cellStyle name="60% – Акцентування6 10" xfId="1256" xr:uid="{83E521F3-FD1F-4D73-B3CD-7FA017520FD6}"/>
    <cellStyle name="60% – Акцентування6 11" xfId="1257" xr:uid="{82CF0F67-3BEA-40AD-9CD8-50700110E505}"/>
    <cellStyle name="60% – Акцентування6 12" xfId="1258" xr:uid="{8B65D00F-DA23-45D7-B026-81D2413A43D4}"/>
    <cellStyle name="60% – Акцентування6 13" xfId="1259" xr:uid="{7B50855C-0A5E-440B-9482-EEB8A06C9D65}"/>
    <cellStyle name="60% – Акцентування6 14" xfId="1260" xr:uid="{5264F7BB-9520-4804-B85C-974FB7E9D98D}"/>
    <cellStyle name="60% – Акцентування6 14 2" xfId="1261" xr:uid="{2055A4BD-13F9-4543-8545-75F8DF39D7C3}"/>
    <cellStyle name="60% – Акцентування6 14 3" xfId="1262" xr:uid="{02FC4F8B-914F-4DFC-8EA1-7BDE2E1DABE4}"/>
    <cellStyle name="60% – Акцентування6 15" xfId="1263" xr:uid="{778427F8-A5C6-4DB5-B6DE-5AF9E8C8877C}"/>
    <cellStyle name="60% – Акцентування6 15 2" xfId="1264" xr:uid="{A604C0AE-726E-4E65-917F-0CFDFFBF368C}"/>
    <cellStyle name="60% – Акцентування6 16" xfId="1265" xr:uid="{92ABBADB-2C1E-4A47-946F-B40B431338A1}"/>
    <cellStyle name="60% – Акцентування6 16 2" xfId="1266" xr:uid="{ABA835A3-10E3-45BB-AAF0-D01EEC732F80}"/>
    <cellStyle name="60% – Акцентування6 17" xfId="1267" xr:uid="{76404D7D-2308-426A-9DB6-1AC400538AF3}"/>
    <cellStyle name="60% – Акцентування6 18" xfId="1268" xr:uid="{5A8730E5-8042-497D-A5AD-55F50B169029}"/>
    <cellStyle name="60% – Акцентування6 19" xfId="1269" xr:uid="{07010833-B4BF-49F5-9362-097C28AD2007}"/>
    <cellStyle name="60% – Акцентування6 2" xfId="1270" xr:uid="{A89AE60E-387C-473B-ACA7-B88D92F876B6}"/>
    <cellStyle name="60% – Акцентування6 2 10" xfId="1271" xr:uid="{9F98439B-6F3C-4FC5-87A1-37941643995D}"/>
    <cellStyle name="60% – Акцентування6 2 11" xfId="1272" xr:uid="{7AD3767C-8DAF-4168-B1B8-E4F22688A35B}"/>
    <cellStyle name="60% – Акцентування6 2 2" xfId="1273" xr:uid="{6B245F63-30DD-41F2-AC6C-6604FD740B2B}"/>
    <cellStyle name="60% – Акцентування6 2 3" xfId="1274" xr:uid="{664DE76D-2DE1-4D36-8741-AF5FCA50F1EB}"/>
    <cellStyle name="60% – Акцентування6 2 4" xfId="1275" xr:uid="{66327034-3571-45A3-9CC7-D31339B4986A}"/>
    <cellStyle name="60% – Акцентування6 2 5" xfId="1276" xr:uid="{A1A5610C-E6F6-4182-AC2E-3149BDD4BF70}"/>
    <cellStyle name="60% – Акцентування6 2 6" xfId="1277" xr:uid="{8F0B8ABD-6894-43B7-8E51-5B3828E529E0}"/>
    <cellStyle name="60% – Акцентування6 2 7" xfId="1278" xr:uid="{11F5C682-D6BF-4ED8-8F65-940A9EB4D44D}"/>
    <cellStyle name="60% – Акцентування6 2 8" xfId="1279" xr:uid="{5B572EA2-0C74-4C8D-8956-6F6D64439DA0}"/>
    <cellStyle name="60% – Акцентування6 2 9" xfId="1280" xr:uid="{795FFDA6-1356-4E38-8C0A-32B2B7B9BA0F}"/>
    <cellStyle name="60% – Акцентування6 20" xfId="1281" xr:uid="{91F775C2-0F12-4F48-8A4B-BD6D532D39DF}"/>
    <cellStyle name="60% – Акцентування6 20 2" xfId="1282" xr:uid="{CB991457-A625-412B-A88C-08CA2F1EF691}"/>
    <cellStyle name="60% – Акцентування6 21" xfId="1283" xr:uid="{5C484859-F03C-4052-80F8-D35504D623F3}"/>
    <cellStyle name="60% – Акцентування6 22" xfId="1284" xr:uid="{F0EFC969-44A4-4703-89FC-60EDE0B14303}"/>
    <cellStyle name="60% – Акцентування6 23" xfId="1285" xr:uid="{DABAB36A-279F-48FE-BB78-221BDC7A4D3D}"/>
    <cellStyle name="60% – Акцентування6 24" xfId="1286" xr:uid="{B074F3D3-8A94-4221-9C48-6CCAA426B3F3}"/>
    <cellStyle name="60% – Акцентування6 3" xfId="1287" xr:uid="{4A693AAB-F804-41FF-BAE3-415A91660007}"/>
    <cellStyle name="60% – Акцентування6 4" xfId="1288" xr:uid="{AC8ACEDE-8756-47F9-84CC-760882B83737}"/>
    <cellStyle name="60% – Акцентування6 5" xfId="1289" xr:uid="{9DB5EB78-B710-46D0-A661-48B8F9ED9D4C}"/>
    <cellStyle name="60% – Акцентування6 6" xfId="1290" xr:uid="{6464EAD3-5661-435C-A690-5AC3857849D4}"/>
    <cellStyle name="60% – Акцентування6 7" xfId="1291" xr:uid="{7896F926-2445-4AD0-A5B3-D7BF1CCD041D}"/>
    <cellStyle name="60% – Акцентування6 7 2" xfId="1292" xr:uid="{154C5C81-A168-4906-BF74-F29F8306C6B1}"/>
    <cellStyle name="60% – Акцентування6 7 3" xfId="1293" xr:uid="{A0626606-8D07-4405-A1E5-DEFAB5CD805F}"/>
    <cellStyle name="60% – Акцентування6 7 4" xfId="1294" xr:uid="{D709F105-737C-4F47-B78E-1698178C620F}"/>
    <cellStyle name="60% – Акцентування6 8" xfId="1295" xr:uid="{8759F98E-46A0-405A-939F-92CF84F34B69}"/>
    <cellStyle name="60% – Акцентування6 8 2" xfId="1296" xr:uid="{264085B7-6D55-4CA8-BBBD-5CEB93350947}"/>
    <cellStyle name="60% – Акцентування6 8 3" xfId="1297" xr:uid="{4FCB5FF8-C7CC-4365-ADD4-52F108892CFE}"/>
    <cellStyle name="60% – Акцентування6 9" xfId="1298" xr:uid="{58D5B5A1-513E-4030-9FF9-C4DE8561DC32}"/>
    <cellStyle name="60% – Акцентування6 9 2" xfId="1299" xr:uid="{BD71B202-E837-4CF2-9C4F-7F7616319D81}"/>
    <cellStyle name="60% – колірна тема 1" xfId="1300" xr:uid="{01B58C17-6E9E-4448-833B-340F75A59B56}"/>
    <cellStyle name="60% – колірна тема 1 2" xfId="1301" xr:uid="{513248A9-5268-4707-9193-B7AB4388375F}"/>
    <cellStyle name="60% – колірна тема 1_додаток до розп №528 від 24.07.2026" xfId="1302" xr:uid="{015DC098-A468-4DE8-9505-AAF44C7036D9}"/>
    <cellStyle name="60% – колірна тема 2" xfId="1303" xr:uid="{5789CAE5-854B-47A7-976B-F4352F69076E}"/>
    <cellStyle name="60% – колірна тема 2 2" xfId="1304" xr:uid="{D76206C3-D45A-45DB-83C5-385191D44F09}"/>
    <cellStyle name="60% – колірна тема 2_додаток до розп №528 від 24.07.2026" xfId="1305" xr:uid="{2C0BCAF2-D3B4-4A3A-AA8C-085CAC58DB33}"/>
    <cellStyle name="60% – колірна тема 3" xfId="1306" xr:uid="{99DDC5F2-0C53-4E71-9F06-C4214B23114E}"/>
    <cellStyle name="60% – колірна тема 3 2" xfId="1307" xr:uid="{77978099-08D4-4BE5-B667-2D80AFACC5D4}"/>
    <cellStyle name="60% – колірна тема 3_додаток до розп №528 від 24.07.2026" xfId="1308" xr:uid="{142159CE-9BD7-4EFF-B127-2D8D9E9AB283}"/>
    <cellStyle name="60% – колірна тема 4" xfId="1309" xr:uid="{48F9F4A8-B5C2-4317-B904-ABDF2E99BD91}"/>
    <cellStyle name="60% – колірна тема 4 2" xfId="1310" xr:uid="{9AA01E52-1A90-4350-A649-287FFAB61A73}"/>
    <cellStyle name="60% – колірна тема 4_додаток до розп №528 від 24.07.2026" xfId="1311" xr:uid="{49DB140A-1A8A-4460-88D7-3A0A01FD61C5}"/>
    <cellStyle name="60% – колірна тема 5" xfId="1312" xr:uid="{34F1FD64-98C8-490C-85B7-AA4B09C466E4}"/>
    <cellStyle name="60% – колірна тема 5 2" xfId="1313" xr:uid="{670137C6-5343-41A5-B331-5634855D0545}"/>
    <cellStyle name="60% – колірна тема 5_додаток до розп №528 від 24.07.2026" xfId="1314" xr:uid="{BA546970-322C-48DD-A86A-65D9F8A2E563}"/>
    <cellStyle name="60% – колірна тема 6" xfId="1315" xr:uid="{40C45C47-046D-4288-BD57-3081FB62BEDA}"/>
    <cellStyle name="60% – колірна тема 6 2" xfId="1316" xr:uid="{3DE87B98-21AB-4891-8DC4-E9E150C64048}"/>
    <cellStyle name="60% – колірна тема 6_додаток до розп №528 від 24.07.2026" xfId="1317" xr:uid="{7C36968C-B4D8-44B7-BC66-1C848397C2D7}"/>
    <cellStyle name="60% — Акцент1" xfId="1318" xr:uid="{596CB1DA-4C55-44C8-BF4C-3CBC6BC655C1}"/>
    <cellStyle name="60% — Акцент2" xfId="1319" xr:uid="{D48001E0-98B1-4904-B7F2-FBCD272F939E}"/>
    <cellStyle name="60% — Акцент3" xfId="1320" xr:uid="{B7804D79-F156-4E0B-B43D-4BEB0108C7B6}"/>
    <cellStyle name="60% — Акцент4" xfId="1321" xr:uid="{9A33BE7F-276D-4CC9-96A7-B44CCD3A8890}"/>
    <cellStyle name="60% — Акцент5" xfId="1322" xr:uid="{3F6B7518-8746-4D32-B2B9-BCD022D3D7A0}"/>
    <cellStyle name="60% — Акцент6" xfId="1323" xr:uid="{F0D5CF2B-53F5-4EA5-B22E-4FFC0F7E58F0}"/>
    <cellStyle name="Aaia?iue [0]_laroux" xfId="1324" xr:uid="{47E057A3-37AF-401F-88F6-9F7A0732CCBF}"/>
    <cellStyle name="Aaia?iue_laroux" xfId="1325" xr:uid="{A98ABCE9-8F1B-4B9C-85E5-F0C43C3445F8}"/>
    <cellStyle name="Accent1" xfId="1326" xr:uid="{38BC9953-6B50-4DCD-91AD-BD12F63B590F}"/>
    <cellStyle name="Accent2" xfId="1327" xr:uid="{EF2984F1-B5E0-46CF-B7C6-DC16AD0E74C0}"/>
    <cellStyle name="Accent3" xfId="1328" xr:uid="{0A6AAA46-ECB6-4BCE-8D1E-A9AF409FCAA5}"/>
    <cellStyle name="Accent4" xfId="1329" xr:uid="{16772B7D-FEDF-410F-A0BF-0D23A24A8BFC}"/>
    <cellStyle name="Accent5" xfId="1330" xr:uid="{0A15C3CD-BB2B-46F8-A2B2-AC0DA51C909D}"/>
    <cellStyle name="Accent6" xfId="1331" xr:uid="{74AE6E83-9773-401E-9ACF-5BD08191C063}"/>
    <cellStyle name="Bad" xfId="1332" xr:uid="{CBD19677-A8AA-419C-A641-11AAAE8D786E}"/>
    <cellStyle name="C?O" xfId="1333" xr:uid="{8A8E079B-C69D-46C3-8D03-9A6B0D28BA71}"/>
    <cellStyle name="Calculation" xfId="1334" xr:uid="{333CFE49-B5D3-4489-8F7E-E1FDFF488B02}"/>
    <cellStyle name="Cena$" xfId="1335" xr:uid="{E23FDE88-2C58-4558-8B84-10E22D9B15A1}"/>
    <cellStyle name="CenaZ?" xfId="1336" xr:uid="{8E26FF56-0F18-462C-8BB0-8A442F3FE023}"/>
    <cellStyle name="Ceny$" xfId="1337" xr:uid="{54FC2B8D-65D5-4DE5-8FC0-7469EC342665}"/>
    <cellStyle name="CenyZ?" xfId="1338" xr:uid="{AEE2DBBA-AB2E-4704-A2EC-2582176B0EC1}"/>
    <cellStyle name="Check Cell" xfId="1339" xr:uid="{83B33686-CE2E-4329-9DD2-F5BA51B57272}"/>
    <cellStyle name="Comma [0]_1996-1997-план 10 місяців" xfId="1340" xr:uid="{942CE0B4-23FA-4655-B39A-CA4CB62DCD1B}"/>
    <cellStyle name="Comma_1996-1997-план 10 місяців" xfId="1341" xr:uid="{59E4A010-3374-4725-BEC1-4C39B5B2E004}"/>
    <cellStyle name="Currency [0]_1996-1997-план 10 місяців" xfId="1342" xr:uid="{D54374C4-4E83-451F-85F2-0360602D6FA4}"/>
    <cellStyle name="Currency_1996-1997-план 10 місяців" xfId="1343" xr:uid="{A1B4966C-6C09-4DAB-80BF-352B96611B11}"/>
    <cellStyle name="Data" xfId="1344" xr:uid="{A41748A2-67D6-4C00-9FDA-FB9933B44CDD}"/>
    <cellStyle name="Dziesietny [0]_Arkusz1" xfId="1345" xr:uid="{E60432E4-8F3E-432E-AC54-83AB93165739}"/>
    <cellStyle name="Dziesietny_Arkusz1" xfId="1346" xr:uid="{AC54E7F8-580D-4EDA-9253-EE06AA214E4E}"/>
    <cellStyle name="Explanatory Text" xfId="1347" xr:uid="{1BEEC230-0D16-4546-B298-5C15BB7C039A}"/>
    <cellStyle name="Followed Hyperlink" xfId="1348" xr:uid="{70AAA123-8F4F-4C20-8DEE-DF12259BA30E}"/>
    <cellStyle name="Good" xfId="1349" xr:uid="{F2B411BB-FCD8-4860-878D-81AAC46D6ECA}"/>
    <cellStyle name="Heading 1" xfId="1350" xr:uid="{FCFDF5E6-2CE3-43EA-8C03-E53DDC302D54}"/>
    <cellStyle name="Heading 2" xfId="1351" xr:uid="{9C3A23F2-587E-4138-A492-35AAF52918E8}"/>
    <cellStyle name="Heading 3" xfId="1352" xr:uid="{0FAF365C-4661-477F-8908-AACC28E9B524}"/>
    <cellStyle name="Heading 4" xfId="1353" xr:uid="{527C324B-2BBE-48C2-A560-DFC55DDC769E}"/>
    <cellStyle name="Headline I" xfId="1354" xr:uid="{152E9C67-7552-4544-8C72-094F71CD6B05}"/>
    <cellStyle name="Headline II" xfId="1355" xr:uid="{965DE1F8-D289-4866-AEB3-BBD2B0051956}"/>
    <cellStyle name="Headline III" xfId="1356" xr:uid="{5AB94B4D-1830-48B0-B134-01D97DF3B979}"/>
    <cellStyle name="Hyperlink" xfId="1357" xr:uid="{266FC91D-750E-4D79-A070-27009FEE9882}"/>
    <cellStyle name="Iau?iue_laroux" xfId="1358" xr:uid="{DFCA72E5-5FB1-4ECB-9D51-69EF3666E87B}"/>
    <cellStyle name="Input" xfId="1359" xr:uid="{453CB55C-C822-4490-BC13-178DCCBACFAC}"/>
    <cellStyle name="Linked Cell" xfId="1360" xr:uid="{0AB2C61B-D17D-448B-9294-50046454111D}"/>
    <cellStyle name="Marza" xfId="1361" xr:uid="{01DEA297-FD66-458B-B68A-D83D649DF906}"/>
    <cellStyle name="Marza%" xfId="1362" xr:uid="{99F43E42-28E1-4C07-BF14-5488AFA58E7C}"/>
    <cellStyle name="Nazwa" xfId="1363" xr:uid="{89BDE873-793B-49F4-B717-971546182ACE}"/>
    <cellStyle name="Neutral" xfId="1364" xr:uid="{337962C9-CEB7-4A6B-9907-DB58DDAD40F9}"/>
    <cellStyle name="Normal" xfId="1365" xr:uid="{FB2AE04E-C66C-4476-83AC-2CFEC102BAF8}"/>
    <cellStyle name="Normal_Доходи" xfId="1366" xr:uid="{0AE210B3-48AF-4D85-A93C-5FE1618CF5A4}"/>
    <cellStyle name="normalni_laroux" xfId="1367" xr:uid="{84D34485-D3EC-44B2-AABC-FEF08B28FDDB}"/>
    <cellStyle name="Normalny 2" xfId="1368" xr:uid="{1359F4FA-52AB-4BC7-A05B-36E67C81305A}"/>
    <cellStyle name="Normalny 5" xfId="1369" xr:uid="{ABD89110-1720-4B7E-8DC1-11D6F49D548C}"/>
    <cellStyle name="Normalny_A-FOUR TECH" xfId="1370" xr:uid="{3D6B6487-DA20-4D31-8993-DD340621B24C}"/>
    <cellStyle name="Note" xfId="1371" xr:uid="{4846B457-4E14-4A3A-BFE1-7FAE79BD949D}"/>
    <cellStyle name="Oeiainiaue [0]_laroux" xfId="1372" xr:uid="{9F8B8C24-3001-4410-BA83-2391B95979EA}"/>
    <cellStyle name="Oeiainiaue_laroux" xfId="1373" xr:uid="{02B7C3F1-F440-45C9-9F14-81065BA43AB5}"/>
    <cellStyle name="Output" xfId="1374" xr:uid="{7D878BA3-7B56-4E76-930F-6F0AF6800D28}"/>
    <cellStyle name="Title" xfId="1375" xr:uid="{C495DC45-2A29-4966-A533-F2059FEB8751}"/>
    <cellStyle name="Total" xfId="1376" xr:uid="{61A81493-DF77-4480-953A-6E899430EA92}"/>
    <cellStyle name="TrOds" xfId="1377" xr:uid="{D58919DE-F7AF-4A51-8C61-2870A70AAEB4}"/>
    <cellStyle name="Tytul" xfId="1378" xr:uid="{FF416F60-0144-48C1-B46D-E53EF70F19A0}"/>
    <cellStyle name="Walutowy [0]_Arkusz1" xfId="1379" xr:uid="{EA6911AC-D367-4C80-A774-ACFECBAE4DA4}"/>
    <cellStyle name="Walutowy_Arkusz1" xfId="1380" xr:uid="{D48148A0-EBF3-43D5-AC80-CB4BB4477D4E}"/>
    <cellStyle name="Warning Text" xfId="1381" xr:uid="{B4BAA243-06A9-41DF-BDCE-C4CCCB0B049A}"/>
    <cellStyle name="Акцент1" xfId="1382" xr:uid="{61A9A7A9-5F91-475B-B078-FC3B9914D97E}"/>
    <cellStyle name="Акцент2" xfId="1383" xr:uid="{802288DB-FEDF-418C-9437-9E28625D20F5}"/>
    <cellStyle name="Акцент3" xfId="1384" xr:uid="{220E179A-CE76-4405-BC1F-45C0EF156481}"/>
    <cellStyle name="Акцент4" xfId="1385" xr:uid="{FBFAF408-8BF7-407D-91EF-D7E8FAFCE604}"/>
    <cellStyle name="Акцент5" xfId="1386" xr:uid="{51EE17A6-5270-4D00-BC14-14F4D7F141C4}"/>
    <cellStyle name="Акцент6" xfId="1387" xr:uid="{347BA95E-FA4F-4E3F-AA68-8672DB27059A}"/>
    <cellStyle name="Акцентування1" xfId="1388" xr:uid="{DFBD934D-76F8-490C-8187-43115B6B2151}"/>
    <cellStyle name="Акцентування1 10" xfId="1389" xr:uid="{B52BF046-D731-4FA1-9D97-729796542BD5}"/>
    <cellStyle name="Акцентування1 11" xfId="1390" xr:uid="{ED665258-F49C-469C-8983-CE45477EFE07}"/>
    <cellStyle name="Акцентування1 12" xfId="1391" xr:uid="{3D5DAB46-02C1-4DD0-BD80-BB53CBFA473C}"/>
    <cellStyle name="Акцентування1 13" xfId="1392" xr:uid="{1B0B436D-1604-47BB-A78A-7C1E07CDA8BF}"/>
    <cellStyle name="Акцентування1 14" xfId="1393" xr:uid="{24F41D00-C386-46BB-BACD-9F466DABCE41}"/>
    <cellStyle name="Акцентування1 14 2" xfId="1394" xr:uid="{762C381B-E982-4249-9432-21010C688132}"/>
    <cellStyle name="Акцентування1 14 3" xfId="1395" xr:uid="{1C0858C4-E598-4571-BFD7-33D449CE1230}"/>
    <cellStyle name="Акцентування1 15" xfId="1396" xr:uid="{30C37502-B3F7-4300-9115-477BB4871864}"/>
    <cellStyle name="Акцентування1 15 2" xfId="1397" xr:uid="{AA2593EF-9C24-44E1-8E54-6EDB2049A456}"/>
    <cellStyle name="Акцентування1 16" xfId="1398" xr:uid="{79367716-47F4-4F2F-B087-8FAC2C1795EB}"/>
    <cellStyle name="Акцентування1 16 2" xfId="1399" xr:uid="{E20C6FEA-31E3-4987-8E03-4BA52B9ABC30}"/>
    <cellStyle name="Акцентування1 17" xfId="1400" xr:uid="{AEDA63E3-E338-4986-9F3E-B5BB6510EF94}"/>
    <cellStyle name="Акцентування1 18" xfId="1401" xr:uid="{F549088A-912E-4052-AA50-51D85027E197}"/>
    <cellStyle name="Акцентування1 19" xfId="1402" xr:uid="{9BBC70F2-BD0B-4EEC-97EA-96327706E375}"/>
    <cellStyle name="Акцентування1 2" xfId="1403" xr:uid="{05B89963-E499-42FB-824D-105920431183}"/>
    <cellStyle name="Акцентування1 2 10" xfId="1404" xr:uid="{4F2A319E-0051-41CE-91D2-ECCEC983E38C}"/>
    <cellStyle name="Акцентування1 2 11" xfId="1405" xr:uid="{4510A34B-B57C-483D-9A98-15C16D1C7435}"/>
    <cellStyle name="Акцентування1 2 2" xfId="1406" xr:uid="{DCC4055E-361A-441B-B8C1-AAE37805EE78}"/>
    <cellStyle name="Акцентування1 2 3" xfId="1407" xr:uid="{37042C37-5BCD-471E-9BC7-ABFA7C03F993}"/>
    <cellStyle name="Акцентування1 2 4" xfId="1408" xr:uid="{03E84044-C3D1-4065-9D2C-F8908C69CAF2}"/>
    <cellStyle name="Акцентування1 2 5" xfId="1409" xr:uid="{E8554DDE-E16E-4D41-8F7F-CED8098C6BC7}"/>
    <cellStyle name="Акцентування1 2 6" xfId="1410" xr:uid="{35C5F611-ED98-4BA8-AEF3-3D740A89050B}"/>
    <cellStyle name="Акцентування1 2 7" xfId="1411" xr:uid="{56FE50B3-A6D3-4173-8019-EFD505D54504}"/>
    <cellStyle name="Акцентування1 2 8" xfId="1412" xr:uid="{E5BB7438-D872-4B22-AAB2-6C441C18BC9D}"/>
    <cellStyle name="Акцентування1 2 9" xfId="1413" xr:uid="{7CCF3A1D-7E90-4455-A6D4-CF8EC524D280}"/>
    <cellStyle name="Акцентування1 20" xfId="1414" xr:uid="{3C79B88D-A8D5-40AC-872C-90E197AE9E66}"/>
    <cellStyle name="Акцентування1 20 2" xfId="1415" xr:uid="{CD0FB34D-BD99-42A9-A8E9-22CE6902A01B}"/>
    <cellStyle name="Акцентування1 21" xfId="1416" xr:uid="{14574E0A-850E-496A-8A52-FA5189A6A28D}"/>
    <cellStyle name="Акцентування1 22" xfId="1417" xr:uid="{4933FB36-34CD-4A3A-A061-770C6EE9A430}"/>
    <cellStyle name="Акцентування1 23" xfId="1418" xr:uid="{F9F90CE1-7FF9-4833-BC23-B31613A7BA8A}"/>
    <cellStyle name="Акцентування1 24" xfId="1419" xr:uid="{1E87CAE6-D32A-4E29-B37E-C493074F13FF}"/>
    <cellStyle name="Акцентування1 3" xfId="1420" xr:uid="{4C1935DA-67FA-4AD0-80D5-5BDEB1B23015}"/>
    <cellStyle name="Акцентування1 4" xfId="1421" xr:uid="{EB78AAFB-6673-4AD7-BF1F-B703C98C8255}"/>
    <cellStyle name="Акцентування1 5" xfId="1422" xr:uid="{EC18801D-10EC-4F48-AE49-82BA5EC8AD35}"/>
    <cellStyle name="Акцентування1 6" xfId="1423" xr:uid="{77A6EB4E-C2E1-41DA-BCC7-DEEA732828B5}"/>
    <cellStyle name="Акцентування1 7" xfId="1424" xr:uid="{B9C5F2C9-87B2-4B0F-92BD-ECF773303B09}"/>
    <cellStyle name="Акцентування1 7 2" xfId="1425" xr:uid="{C2B85458-6E1D-4A92-8E60-BA22E70680DE}"/>
    <cellStyle name="Акцентування1 7 3" xfId="1426" xr:uid="{7E95E68E-F90D-4FCF-B79C-3A0D5F2413A0}"/>
    <cellStyle name="Акцентування1 7 4" xfId="1427" xr:uid="{670C0814-B886-4D1C-BCA5-AD5BDC99AE60}"/>
    <cellStyle name="Акцентування1 8" xfId="1428" xr:uid="{A5376A1D-EB75-4FF3-BD7D-7ECFFA5655D5}"/>
    <cellStyle name="Акцентування1 8 2" xfId="1429" xr:uid="{AE06E1CF-2EBE-4EF0-A9F0-F540F40D5892}"/>
    <cellStyle name="Акцентування1 8 3" xfId="1430" xr:uid="{F5A1A902-1C02-4951-BA17-31F06C20F93D}"/>
    <cellStyle name="Акцентування1 9" xfId="1431" xr:uid="{FDEA0DFB-A032-4C96-A3A0-C3C0F189CBCB}"/>
    <cellStyle name="Акцентування1 9 2" xfId="1432" xr:uid="{302E8BC2-0611-4244-83E6-54F06A58B1A3}"/>
    <cellStyle name="Акцентування2" xfId="1433" xr:uid="{B30349AF-011C-4A01-81DF-9A8637A7768C}"/>
    <cellStyle name="Акцентування2 10" xfId="1434" xr:uid="{2FC1F871-858D-415E-9F2F-D376641DE32B}"/>
    <cellStyle name="Акцентування2 11" xfId="1435" xr:uid="{5C17AADB-3410-43E6-8125-E307894F841A}"/>
    <cellStyle name="Акцентування2 12" xfId="1436" xr:uid="{C58F7C18-93D7-46DF-AC4F-D25A191CC26F}"/>
    <cellStyle name="Акцентування2 13" xfId="1437" xr:uid="{BAB8B6F8-1840-4407-BA60-8864200FCD85}"/>
    <cellStyle name="Акцентування2 14" xfId="1438" xr:uid="{D0E4231E-8E20-4018-AF1F-76593CCDAF4F}"/>
    <cellStyle name="Акцентування2 14 2" xfId="1439" xr:uid="{6E2D9672-CE8F-4D1B-82F5-D4FD978AD379}"/>
    <cellStyle name="Акцентування2 14 3" xfId="1440" xr:uid="{6188DC68-D01B-4F62-93C2-02157E215AE0}"/>
    <cellStyle name="Акцентування2 15" xfId="1441" xr:uid="{BB884CD8-2B22-4DC7-84DA-74E1010F34CC}"/>
    <cellStyle name="Акцентування2 15 2" xfId="1442" xr:uid="{707D154A-28F8-4545-ACBF-5EF915B324DF}"/>
    <cellStyle name="Акцентування2 16" xfId="1443" xr:uid="{9501AD55-CF98-402A-BF56-AB051F23758E}"/>
    <cellStyle name="Акцентування2 16 2" xfId="1444" xr:uid="{E44E7325-B809-47DD-8572-17297C40146C}"/>
    <cellStyle name="Акцентування2 17" xfId="1445" xr:uid="{AEEC17AF-4346-46D8-9B18-CF0446B732BB}"/>
    <cellStyle name="Акцентування2 18" xfId="1446" xr:uid="{FB269021-BA1F-41A3-A841-4FAAFF8B436D}"/>
    <cellStyle name="Акцентування2 19" xfId="1447" xr:uid="{F4DD12E7-8A0C-425D-B678-1DEB43ED8FD0}"/>
    <cellStyle name="Акцентування2 2" xfId="1448" xr:uid="{63BB7998-0FDF-470E-A4AD-84F8250CA631}"/>
    <cellStyle name="Акцентування2 2 10" xfId="1449" xr:uid="{4D57148B-E0DF-4BC9-9949-A08441F744DD}"/>
    <cellStyle name="Акцентування2 2 11" xfId="1450" xr:uid="{C5C4BB84-DD4D-45EA-BF05-E038B079AA2A}"/>
    <cellStyle name="Акцентування2 2 2" xfId="1451" xr:uid="{69ACE4E4-0E84-43BB-B51F-7598AD3ED703}"/>
    <cellStyle name="Акцентування2 2 3" xfId="1452" xr:uid="{FEAE069A-D023-4435-937D-AA07FE022AB5}"/>
    <cellStyle name="Акцентування2 2 4" xfId="1453" xr:uid="{7F3F90E3-E919-4B83-8C93-7B7BD5CF7F13}"/>
    <cellStyle name="Акцентування2 2 5" xfId="1454" xr:uid="{5B4B6952-80ED-4696-9A55-9A1AEC0A567F}"/>
    <cellStyle name="Акцентування2 2 6" xfId="1455" xr:uid="{2F9091A9-2D22-4450-907F-8C22E82A582F}"/>
    <cellStyle name="Акцентування2 2 7" xfId="1456" xr:uid="{98158137-BAEB-43D8-9119-59766B0168D7}"/>
    <cellStyle name="Акцентування2 2 8" xfId="1457" xr:uid="{514BF254-D21D-4B7C-ADFE-78B81481AE82}"/>
    <cellStyle name="Акцентування2 2 9" xfId="1458" xr:uid="{5DCCA154-DAEC-43A8-89F6-E8B82380B761}"/>
    <cellStyle name="Акцентування2 20" xfId="1459" xr:uid="{CB0BCE68-0CAF-4EC9-90B6-8A703D7F420D}"/>
    <cellStyle name="Акцентування2 20 2" xfId="1460" xr:uid="{92497DAE-71D2-4E74-A3C4-A86568768020}"/>
    <cellStyle name="Акцентування2 21" xfId="1461" xr:uid="{663D4851-063E-4734-81EF-FFEE8B45D370}"/>
    <cellStyle name="Акцентування2 22" xfId="1462" xr:uid="{5B148725-3594-4E3D-AC4C-9B8624685D2F}"/>
    <cellStyle name="Акцентування2 23" xfId="1463" xr:uid="{1C73CF0C-3985-4CB3-9ED6-6A6F49EDA8B4}"/>
    <cellStyle name="Акцентування2 24" xfId="1464" xr:uid="{50349F52-FEF8-44DA-AE7D-898F7A20A148}"/>
    <cellStyle name="Акцентування2 3" xfId="1465" xr:uid="{38AACC28-A908-410F-8940-3534588C2071}"/>
    <cellStyle name="Акцентування2 4" xfId="1466" xr:uid="{BA6CD90C-3FB7-4ED3-8115-8DD7420E8DF7}"/>
    <cellStyle name="Акцентування2 5" xfId="1467" xr:uid="{8A75B1A4-062C-4F67-9DE4-387876FA0869}"/>
    <cellStyle name="Акцентування2 6" xfId="1468" xr:uid="{9FD95FE9-1212-4FE2-9239-A19CECF3BF53}"/>
    <cellStyle name="Акцентування2 7" xfId="1469" xr:uid="{44344726-D5CC-43B6-9F9C-72FAED0284A1}"/>
    <cellStyle name="Акцентування2 7 2" xfId="1470" xr:uid="{32329826-C8ED-4F11-9287-BDE9E458C6AA}"/>
    <cellStyle name="Акцентування2 7 3" xfId="1471" xr:uid="{AA2FE4CC-D578-406A-8107-EC47445684B7}"/>
    <cellStyle name="Акцентування2 7 4" xfId="1472" xr:uid="{69FE2957-5713-401F-A9A3-170B484F5CDC}"/>
    <cellStyle name="Акцентування2 8" xfId="1473" xr:uid="{042BF534-13AA-456F-B91E-1D261CB91B47}"/>
    <cellStyle name="Акцентування2 8 2" xfId="1474" xr:uid="{7CF81C82-C166-4AC3-B55D-9A28E392AEED}"/>
    <cellStyle name="Акцентування2 8 3" xfId="1475" xr:uid="{6ABD1470-64E5-4E5D-9152-DB1199343148}"/>
    <cellStyle name="Акцентування2 9" xfId="1476" xr:uid="{32494FDD-DFEC-4954-A71C-0261550994D3}"/>
    <cellStyle name="Акцентування2 9 2" xfId="1477" xr:uid="{39C44132-D547-44DF-89A5-0E03ACDB1E78}"/>
    <cellStyle name="Акцентування3" xfId="1478" xr:uid="{8F1A81D7-CD8C-4E47-8811-165ACF0082BC}"/>
    <cellStyle name="Акцентування3 10" xfId="1479" xr:uid="{5CDBB394-A83F-44E4-B835-7A81856E8136}"/>
    <cellStyle name="Акцентування3 11" xfId="1480" xr:uid="{A7EA750D-8AAC-44E2-90AC-D24C45CEA8DA}"/>
    <cellStyle name="Акцентування3 12" xfId="1481" xr:uid="{FC20DE46-49E6-4783-A2BE-7CE8E2012E91}"/>
    <cellStyle name="Акцентування3 13" xfId="1482" xr:uid="{03AD2167-995D-4BEC-BEB1-666E8139FA71}"/>
    <cellStyle name="Акцентування3 14" xfId="1483" xr:uid="{83337C7B-00EE-4CE2-B88C-F9783026FF9D}"/>
    <cellStyle name="Акцентування3 14 2" xfId="1484" xr:uid="{A0C8E87D-1DA4-41F3-B6D0-82D66226E2B1}"/>
    <cellStyle name="Акцентування3 14 3" xfId="1485" xr:uid="{3A38EF22-9FBA-4542-B5CE-12F30930A3E3}"/>
    <cellStyle name="Акцентування3 15" xfId="1486" xr:uid="{E8DB543D-E218-4AEF-B9DA-5BC1CC9905D8}"/>
    <cellStyle name="Акцентування3 15 2" xfId="1487" xr:uid="{F81857FF-0711-4CBF-B7FF-5479CBA52019}"/>
    <cellStyle name="Акцентування3 16" xfId="1488" xr:uid="{FB1E23F7-0E4E-45D6-843F-44B4585B7625}"/>
    <cellStyle name="Акцентування3 16 2" xfId="1489" xr:uid="{7512F742-2444-4EFE-AC31-5FACCF2AD7F0}"/>
    <cellStyle name="Акцентування3 17" xfId="1490" xr:uid="{A332CB82-DC3F-4559-86D2-F26119ECC3E0}"/>
    <cellStyle name="Акцентування3 18" xfId="1491" xr:uid="{8B91F28A-97D3-4B11-9C95-A0C89DA31E0A}"/>
    <cellStyle name="Акцентування3 19" xfId="1492" xr:uid="{3D5D07F3-42E6-481E-B612-964AB43212CE}"/>
    <cellStyle name="Акцентування3 2" xfId="1493" xr:uid="{26E9FC28-82F1-4D17-BD47-1B5D614462FC}"/>
    <cellStyle name="Акцентування3 2 10" xfId="1494" xr:uid="{C7D468CD-2A0A-4DCE-A744-4F5FB0F32276}"/>
    <cellStyle name="Акцентування3 2 11" xfId="1495" xr:uid="{F3D4F7D0-FDB6-4076-8104-B32CE0C0A95A}"/>
    <cellStyle name="Акцентування3 2 2" xfId="1496" xr:uid="{DF3257FC-457C-4416-BACC-E343C34D1201}"/>
    <cellStyle name="Акцентування3 2 3" xfId="1497" xr:uid="{77561B0F-93C4-4BB7-A8D7-EC476CDB23A8}"/>
    <cellStyle name="Акцентування3 2 4" xfId="1498" xr:uid="{71D2F054-2701-4D50-AD00-2F5D2D039FE8}"/>
    <cellStyle name="Акцентування3 2 5" xfId="1499" xr:uid="{8C08A374-42B6-4446-A2FD-63CB50622931}"/>
    <cellStyle name="Акцентування3 2 6" xfId="1500" xr:uid="{BB6C4094-6551-4146-8944-87034B0289FB}"/>
    <cellStyle name="Акцентування3 2 7" xfId="1501" xr:uid="{7463BD99-FA9E-4B13-8C09-324344492F82}"/>
    <cellStyle name="Акцентування3 2 8" xfId="1502" xr:uid="{366DB981-5197-46EB-8213-A54922812399}"/>
    <cellStyle name="Акцентування3 2 9" xfId="1503" xr:uid="{A52B6198-64AC-45CD-983B-D30763D26B8D}"/>
    <cellStyle name="Акцентування3 20" xfId="1504" xr:uid="{74DD84EF-C149-4031-B00E-84B80AE2ED71}"/>
    <cellStyle name="Акцентування3 20 2" xfId="1505" xr:uid="{F76F5214-5ADA-4C28-B1B8-51FED25E6A9B}"/>
    <cellStyle name="Акцентування3 21" xfId="1506" xr:uid="{D02DE940-178F-433F-B013-BEBE614772DD}"/>
    <cellStyle name="Акцентування3 22" xfId="1507" xr:uid="{2368B9A7-C9A9-4A91-B96D-69FD618B7D4F}"/>
    <cellStyle name="Акцентування3 23" xfId="1508" xr:uid="{CA0B297D-4E00-4B2A-8822-EEB0E39899E3}"/>
    <cellStyle name="Акцентування3 24" xfId="1509" xr:uid="{66A36DE8-654A-427B-8155-6F27CD307D7B}"/>
    <cellStyle name="Акцентування3 3" xfId="1510" xr:uid="{B670120F-9376-4115-BE27-996F54876A85}"/>
    <cellStyle name="Акцентування3 4" xfId="1511" xr:uid="{74CDDDE7-C4DD-46B2-8F92-D70032E31C8A}"/>
    <cellStyle name="Акцентування3 5" xfId="1512" xr:uid="{AF1DFCC0-40C9-4EED-828C-F1179011A638}"/>
    <cellStyle name="Акцентування3 6" xfId="1513" xr:uid="{72013241-2BC8-44ED-9CDC-69346BC37FE4}"/>
    <cellStyle name="Акцентування3 7" xfId="1514" xr:uid="{6ED523C6-2DA0-475A-B36F-8C48305D3382}"/>
    <cellStyle name="Акцентування3 7 2" xfId="1515" xr:uid="{873E65F7-866C-453A-8410-B175181AC18A}"/>
    <cellStyle name="Акцентування3 7 3" xfId="1516" xr:uid="{984CA15C-E6C1-482E-932B-1210421C81C0}"/>
    <cellStyle name="Акцентування3 7 4" xfId="1517" xr:uid="{4F1E8341-6BA0-4B98-96A3-4A8A7A51C293}"/>
    <cellStyle name="Акцентування3 8" xfId="1518" xr:uid="{98AF0975-6A3C-4252-83E0-95F6F474D239}"/>
    <cellStyle name="Акцентування3 8 2" xfId="1519" xr:uid="{58F98282-F20A-44BB-A65B-61B16B8AA107}"/>
    <cellStyle name="Акцентування3 8 3" xfId="1520" xr:uid="{B384AA21-65E4-43A9-87BA-66616F94610D}"/>
    <cellStyle name="Акцентування3 9" xfId="1521" xr:uid="{1B1A6519-F254-4C25-95D9-6BDBC1DE45FB}"/>
    <cellStyle name="Акцентування3 9 2" xfId="1522" xr:uid="{CD85093F-F4CB-4D79-8F23-C39B3B3E88A8}"/>
    <cellStyle name="Акцентування4" xfId="1523" xr:uid="{6FAEEBBA-D488-495A-B123-4B4BA8CCA992}"/>
    <cellStyle name="Акцентування4 10" xfId="1524" xr:uid="{BB96F585-7DD9-41A9-BE67-4AD2701175D9}"/>
    <cellStyle name="Акцентування4 11" xfId="1525" xr:uid="{9D49D667-73F3-4F7F-ACC6-6BBCBB36D7C4}"/>
    <cellStyle name="Акцентування4 12" xfId="1526" xr:uid="{3CDE5A34-65AE-4B3D-AA12-3531F558C686}"/>
    <cellStyle name="Акцентування4 13" xfId="1527" xr:uid="{F911153F-27A9-44CB-AA86-0D286B86B897}"/>
    <cellStyle name="Акцентування4 14" xfId="1528" xr:uid="{2F255F39-EF79-4C14-9CF3-3D2433592065}"/>
    <cellStyle name="Акцентування4 14 2" xfId="1529" xr:uid="{A46A47BD-3C03-4DA4-BE1B-0962A3F7A2F0}"/>
    <cellStyle name="Акцентування4 14 3" xfId="1530" xr:uid="{FEAF5FBD-75FF-41C7-8274-AC25DBA511C7}"/>
    <cellStyle name="Акцентування4 15" xfId="1531" xr:uid="{A858E604-49DD-49C9-9047-AE2AA02C478B}"/>
    <cellStyle name="Акцентування4 15 2" xfId="1532" xr:uid="{020CA6EF-B892-472A-B3BA-4A0064B9D92C}"/>
    <cellStyle name="Акцентування4 16" xfId="1533" xr:uid="{1550B955-E869-47E6-B022-1D94103B1D57}"/>
    <cellStyle name="Акцентування4 16 2" xfId="1534" xr:uid="{EBE00455-6F07-4B9D-A6AA-BD3D7763BCD3}"/>
    <cellStyle name="Акцентування4 17" xfId="1535" xr:uid="{9A75B6BD-4F81-4069-9865-01D3B919645F}"/>
    <cellStyle name="Акцентування4 18" xfId="1536" xr:uid="{C2074A2B-EB11-482F-BDF1-6300498A0ACB}"/>
    <cellStyle name="Акцентування4 19" xfId="1537" xr:uid="{EF58CB42-0A4D-4393-A3EE-4925900F8171}"/>
    <cellStyle name="Акцентування4 2" xfId="1538" xr:uid="{9AD65FE5-E588-4611-8CE7-E5DAE09DA3E0}"/>
    <cellStyle name="Акцентування4 2 10" xfId="1539" xr:uid="{A8969D0B-2DDD-4ABB-9653-8A6A4D78CFBA}"/>
    <cellStyle name="Акцентування4 2 11" xfId="1540" xr:uid="{880A1900-989C-454A-9AEB-F6C04CE1A7FC}"/>
    <cellStyle name="Акцентування4 2 2" xfId="1541" xr:uid="{69627837-9D7C-46D7-A1D5-12795DC94BB4}"/>
    <cellStyle name="Акцентування4 2 3" xfId="1542" xr:uid="{F8025294-FCB4-4A40-A015-FE98A22FE37D}"/>
    <cellStyle name="Акцентування4 2 4" xfId="1543" xr:uid="{EBEBF324-A44E-45B5-A950-98D100577F01}"/>
    <cellStyle name="Акцентування4 2 5" xfId="1544" xr:uid="{76D588D1-9BB3-4BD8-A0CD-E6921862F7C1}"/>
    <cellStyle name="Акцентування4 2 6" xfId="1545" xr:uid="{F22E26E6-1D0D-4DF4-9AE5-712A9384E857}"/>
    <cellStyle name="Акцентування4 2 7" xfId="1546" xr:uid="{C20CD041-E551-4284-B253-73F1C9D566DF}"/>
    <cellStyle name="Акцентування4 2 8" xfId="1547" xr:uid="{D10058EC-6732-4742-B3AE-C02985035575}"/>
    <cellStyle name="Акцентування4 2 9" xfId="1548" xr:uid="{1314B0C9-692B-413E-81D5-F80A6EFCDE26}"/>
    <cellStyle name="Акцентування4 20" xfId="1549" xr:uid="{4F775629-B78F-4D77-BC0D-50C70EBCCAF6}"/>
    <cellStyle name="Акцентування4 20 2" xfId="1550" xr:uid="{946401DE-D5A2-43D8-BEC5-EB4253397B85}"/>
    <cellStyle name="Акцентування4 21" xfId="1551" xr:uid="{056CCC85-DF5B-4658-AAD7-95614331FE60}"/>
    <cellStyle name="Акцентування4 22" xfId="1552" xr:uid="{9CC0EF88-825B-4C7F-BE5F-32918C9501B5}"/>
    <cellStyle name="Акцентування4 23" xfId="1553" xr:uid="{9CDF3F1E-2CD2-47D8-A3EC-E76668902D19}"/>
    <cellStyle name="Акцентування4 24" xfId="1554" xr:uid="{A13FDE05-C3A0-4439-919D-00593FD9D1FE}"/>
    <cellStyle name="Акцентування4 3" xfId="1555" xr:uid="{BFBC517E-7FF2-4B6F-A25C-F35E84F78B0D}"/>
    <cellStyle name="Акцентування4 4" xfId="1556" xr:uid="{EB5BCA51-8562-4259-BFAF-C4A67F01AF6D}"/>
    <cellStyle name="Акцентування4 5" xfId="1557" xr:uid="{CC0942AC-97A7-4CB8-BCA6-18908A361FB4}"/>
    <cellStyle name="Акцентування4 6" xfId="1558" xr:uid="{9261D617-61F7-48B8-BCA9-B0D52093EA63}"/>
    <cellStyle name="Акцентування4 7" xfId="1559" xr:uid="{FC0B7FD9-1676-491E-918A-8A7740322BA9}"/>
    <cellStyle name="Акцентування4 7 2" xfId="1560" xr:uid="{83DDCA32-E04E-4870-8404-F9C9281ABB4F}"/>
    <cellStyle name="Акцентування4 7 3" xfId="1561" xr:uid="{A6F5373C-C3F9-4721-AD19-BAB94B235E69}"/>
    <cellStyle name="Акцентування4 7 4" xfId="1562" xr:uid="{09AD00B7-3DC6-4742-BB07-343F4C8CA63D}"/>
    <cellStyle name="Акцентування4 8" xfId="1563" xr:uid="{B8CDDDBF-938D-475F-A7E0-AA21770F6AC8}"/>
    <cellStyle name="Акцентування4 8 2" xfId="1564" xr:uid="{6B68ECC9-3AA7-42F7-BF5F-668C75A39ADA}"/>
    <cellStyle name="Акцентування4 8 3" xfId="1565" xr:uid="{A93F51E2-B197-4868-A270-D47DDF73D928}"/>
    <cellStyle name="Акцентування4 9" xfId="1566" xr:uid="{5FB7CC70-46B1-4EE3-B5D0-FAB851B0049E}"/>
    <cellStyle name="Акцентування4 9 2" xfId="1567" xr:uid="{4EF28F7E-DF5D-4AD4-ADDE-78388E47FD18}"/>
    <cellStyle name="Акцентування5" xfId="1568" xr:uid="{FA0D302D-B770-4733-BC31-9B630AE2B6A7}"/>
    <cellStyle name="Акцентування5 10" xfId="1569" xr:uid="{FC08000D-4C39-4ADB-8AB8-1381ED2CEB29}"/>
    <cellStyle name="Акцентування5 11" xfId="1570" xr:uid="{C6D45170-EFDB-42AD-B776-058847498D9E}"/>
    <cellStyle name="Акцентування5 12" xfId="1571" xr:uid="{42FEC507-CBFF-4311-BAEE-8ED632D4B8D3}"/>
    <cellStyle name="Акцентування5 13" xfId="1572" xr:uid="{861FE2B3-B12D-480E-9E55-336E9F057A66}"/>
    <cellStyle name="Акцентування5 14" xfId="1573" xr:uid="{D9E179DB-B408-4024-A911-2C8BB8E8794D}"/>
    <cellStyle name="Акцентування5 14 2" xfId="1574" xr:uid="{DD0B996B-2E9A-4D55-9060-DAF9248DEF12}"/>
    <cellStyle name="Акцентування5 14 3" xfId="1575" xr:uid="{7637F2CD-E541-4D76-AF98-A6FFDE8E9615}"/>
    <cellStyle name="Акцентування5 15" xfId="1576" xr:uid="{2B613993-B5A2-4DB4-AC34-73F3A4F8686D}"/>
    <cellStyle name="Акцентування5 15 2" xfId="1577" xr:uid="{02F281C6-F92E-457A-B744-7F74275E1CF3}"/>
    <cellStyle name="Акцентування5 16" xfId="1578" xr:uid="{DE007DCA-B8A6-4FE7-AC72-3539A8B7D030}"/>
    <cellStyle name="Акцентування5 16 2" xfId="1579" xr:uid="{6A6AB2B7-F09B-4736-B6A6-39E2EDFB6951}"/>
    <cellStyle name="Акцентування5 17" xfId="1580" xr:uid="{6DE67E4C-5504-4DF2-AD3E-9504C8F0D137}"/>
    <cellStyle name="Акцентування5 18" xfId="1581" xr:uid="{6E5B72FD-9069-42B9-B16C-D4433D794E9B}"/>
    <cellStyle name="Акцентування5 19" xfId="1582" xr:uid="{D4354FEA-5B35-4CE9-97C7-356DF4A888E9}"/>
    <cellStyle name="Акцентування5 2" xfId="1583" xr:uid="{411F79FA-8A94-4D95-B861-5717729FCF0C}"/>
    <cellStyle name="Акцентування5 2 10" xfId="1584" xr:uid="{25631B89-D08C-4BF9-9404-CB507A783B16}"/>
    <cellStyle name="Акцентування5 2 11" xfId="1585" xr:uid="{B20550F6-7B7F-40CA-863B-D1F21DAD5484}"/>
    <cellStyle name="Акцентування5 2 2" xfId="1586" xr:uid="{0E2C2FC5-2367-4326-8702-B6132D008B6D}"/>
    <cellStyle name="Акцентування5 2 3" xfId="1587" xr:uid="{8995ADF9-1187-4978-BB5E-2AAE7108FE6A}"/>
    <cellStyle name="Акцентування5 2 4" xfId="1588" xr:uid="{6E9447F6-9EFC-4A84-9113-D96A49FD7693}"/>
    <cellStyle name="Акцентування5 2 5" xfId="1589" xr:uid="{D133C7F3-803E-4A86-BAB6-AF17B59F2283}"/>
    <cellStyle name="Акцентування5 2 6" xfId="1590" xr:uid="{42AFD690-E777-4967-B211-15C14AC7A95E}"/>
    <cellStyle name="Акцентування5 2 7" xfId="1591" xr:uid="{D980D27D-6732-4996-BF2E-D50232E5374F}"/>
    <cellStyle name="Акцентування5 2 8" xfId="1592" xr:uid="{01B2C80A-A51B-41F3-BB87-59248C95E41B}"/>
    <cellStyle name="Акцентування5 2 9" xfId="1593" xr:uid="{F215F98C-7FA3-4386-BF13-CA1B19F8073B}"/>
    <cellStyle name="Акцентування5 20" xfId="1594" xr:uid="{6FE753AE-56FF-4C36-8A4C-68FDE4757E23}"/>
    <cellStyle name="Акцентування5 20 2" xfId="1595" xr:uid="{A4D0CEAF-DA8B-4D12-89CD-C31F38C7533A}"/>
    <cellStyle name="Акцентування5 21" xfId="1596" xr:uid="{E0B3E3DD-B6D8-4B38-A9DA-3F576932E576}"/>
    <cellStyle name="Акцентування5 22" xfId="1597" xr:uid="{10F74B15-1BCB-48DC-91BC-83ED179AA169}"/>
    <cellStyle name="Акцентування5 23" xfId="1598" xr:uid="{CE90EA1D-5D49-49D4-9DE1-69DA26399C7B}"/>
    <cellStyle name="Акцентування5 24" xfId="1599" xr:uid="{5027B091-9AF9-449A-9B29-9FA372086B46}"/>
    <cellStyle name="Акцентування5 3" xfId="1600" xr:uid="{C6F3A714-CD4F-42A6-9811-3952A81213DC}"/>
    <cellStyle name="Акцентування5 4" xfId="1601" xr:uid="{186F4D5C-3233-4385-824A-2CCBD428AD02}"/>
    <cellStyle name="Акцентування5 5" xfId="1602" xr:uid="{B600ABFF-2B04-4698-B70F-1EABE005D4AD}"/>
    <cellStyle name="Акцентування5 6" xfId="1603" xr:uid="{43D0C39F-E89D-45B7-AECB-72034254BB25}"/>
    <cellStyle name="Акцентування5 7" xfId="1604" xr:uid="{AEF86C2B-323D-4F88-A098-EE17E939BB07}"/>
    <cellStyle name="Акцентування5 7 2" xfId="1605" xr:uid="{D6BCE635-68FE-409D-B768-C041D4993A40}"/>
    <cellStyle name="Акцентування5 7 3" xfId="1606" xr:uid="{E8E04B0C-C2AA-4D38-8F9E-2646DD4CB1F2}"/>
    <cellStyle name="Акцентування5 7 4" xfId="1607" xr:uid="{CF629998-C572-493E-A05D-73F851E33A9C}"/>
    <cellStyle name="Акцентування5 8" xfId="1608" xr:uid="{57033788-2508-47D8-A45A-A1B66187660A}"/>
    <cellStyle name="Акцентування5 8 2" xfId="1609" xr:uid="{0B7CF190-67A4-4A1E-AB16-018D5417F1B9}"/>
    <cellStyle name="Акцентування5 8 3" xfId="1610" xr:uid="{A5E8ED7C-F3FC-4BA8-9F14-D9286A9E0F1D}"/>
    <cellStyle name="Акцентування5 9" xfId="1611" xr:uid="{C9385D37-C4ED-45EE-9AF1-5FD267F81134}"/>
    <cellStyle name="Акцентування5 9 2" xfId="1612" xr:uid="{A484B41D-6F75-4D4E-A8BE-1D6E791D5D47}"/>
    <cellStyle name="Акцентування6" xfId="1613" xr:uid="{C9E78147-DE5D-4D77-9F3B-C759FA4FA9D2}"/>
    <cellStyle name="Акцентування6 10" xfId="1614" xr:uid="{FD9F0110-B050-4189-98FE-41E84878A724}"/>
    <cellStyle name="Акцентування6 11" xfId="1615" xr:uid="{EC62431B-129C-4E20-BA69-64FCCFAE0266}"/>
    <cellStyle name="Акцентування6 12" xfId="1616" xr:uid="{6B45D102-B18D-4A34-A8D7-1578AA8AB7D0}"/>
    <cellStyle name="Акцентування6 13" xfId="1617" xr:uid="{99BC2491-1778-4691-A2BA-FF148EE8CB33}"/>
    <cellStyle name="Акцентування6 14" xfId="1618" xr:uid="{FB0623A4-F6CC-414F-9485-91D683D2B1EB}"/>
    <cellStyle name="Акцентування6 14 2" xfId="1619" xr:uid="{581F8ABB-959B-4BCE-AE33-6574C4FF5339}"/>
    <cellStyle name="Акцентування6 14 3" xfId="1620" xr:uid="{B246E91D-01B6-4E80-9AD8-4129305D1764}"/>
    <cellStyle name="Акцентування6 15" xfId="1621" xr:uid="{AECF5D02-83B1-4749-B827-33117FF2F6DD}"/>
    <cellStyle name="Акцентування6 15 2" xfId="1622" xr:uid="{86D00E3E-6351-4FB0-8E66-CC76A48B4C55}"/>
    <cellStyle name="Акцентування6 16" xfId="1623" xr:uid="{C451A2CB-86E4-4F01-B51F-56E31A6C536A}"/>
    <cellStyle name="Акцентування6 16 2" xfId="1624" xr:uid="{3F9ABCCB-C9ED-455B-BC3C-496D0A6D6B8E}"/>
    <cellStyle name="Акцентування6 17" xfId="1625" xr:uid="{3307AEDA-5183-4DE7-AFC3-867D44641C41}"/>
    <cellStyle name="Акцентування6 18" xfId="1626" xr:uid="{A932AFCF-1C73-42B8-B5BA-4C5C01459BB8}"/>
    <cellStyle name="Акцентування6 19" xfId="1627" xr:uid="{8E99CAE4-EEF9-4B60-802C-0349AFAB9193}"/>
    <cellStyle name="Акцентування6 2" xfId="1628" xr:uid="{C2E65913-8E0C-43D6-9461-32B3221A05AB}"/>
    <cellStyle name="Акцентування6 2 10" xfId="1629" xr:uid="{912E3162-86BC-4F5E-8679-1A052576A429}"/>
    <cellStyle name="Акцентування6 2 11" xfId="1630" xr:uid="{3D4C651D-B195-4820-9D9E-48A244AD3E6A}"/>
    <cellStyle name="Акцентування6 2 2" xfId="1631" xr:uid="{50122772-7594-4567-BFF5-ACA363A7A756}"/>
    <cellStyle name="Акцентування6 2 3" xfId="1632" xr:uid="{AD8C028C-BCE7-4381-8370-D4F5B325A294}"/>
    <cellStyle name="Акцентування6 2 4" xfId="1633" xr:uid="{6ECF56F8-C64B-4048-91EC-A6B2565C3234}"/>
    <cellStyle name="Акцентування6 2 5" xfId="1634" xr:uid="{491C049C-5C83-4154-A1CC-CBD71CB04A91}"/>
    <cellStyle name="Акцентування6 2 6" xfId="1635" xr:uid="{9FC6BEA7-4728-401B-9E71-E6A438323071}"/>
    <cellStyle name="Акцентування6 2 7" xfId="1636" xr:uid="{E60E72A1-6087-488D-9F40-2255227B1C3F}"/>
    <cellStyle name="Акцентування6 2 8" xfId="1637" xr:uid="{F6FCA234-A719-4A01-A63D-19693DEADA5E}"/>
    <cellStyle name="Акцентування6 2 9" xfId="1638" xr:uid="{45C176D4-1B43-46EE-ABC8-26DAF6707A78}"/>
    <cellStyle name="Акцентування6 20" xfId="1639" xr:uid="{4E30C19D-1863-4704-A108-23F339FBD4AE}"/>
    <cellStyle name="Акцентування6 20 2" xfId="1640" xr:uid="{7D180EDD-6F99-4594-B6FC-FA550A1C50C6}"/>
    <cellStyle name="Акцентування6 21" xfId="1641" xr:uid="{F6859901-E1CB-4429-BEAE-28D6B9388349}"/>
    <cellStyle name="Акцентування6 22" xfId="1642" xr:uid="{757F12E7-0613-4D9B-8554-A25FA864B5C6}"/>
    <cellStyle name="Акцентування6 23" xfId="1643" xr:uid="{46756D32-B9CA-41C0-8F27-DD4C0EF0E29F}"/>
    <cellStyle name="Акцентування6 24" xfId="1644" xr:uid="{0C477950-2EB2-47CD-8216-56A55AD71F91}"/>
    <cellStyle name="Акцентування6 3" xfId="1645" xr:uid="{FC0B02A8-E9BD-4524-BBE8-791D13EBAA31}"/>
    <cellStyle name="Акцентування6 4" xfId="1646" xr:uid="{D6AE7EEA-F740-4C55-8F5B-3E27067616D1}"/>
    <cellStyle name="Акцентування6 5" xfId="1647" xr:uid="{AD5BBFE2-8B3B-432D-8823-24268DF935F4}"/>
    <cellStyle name="Акцентування6 6" xfId="1648" xr:uid="{BD8C9FB3-0C01-461F-B0CE-A9468B2F54CF}"/>
    <cellStyle name="Акцентування6 7" xfId="1649" xr:uid="{B95089AB-B3A0-48BC-BA18-07088C60B6C3}"/>
    <cellStyle name="Акцентування6 7 2" xfId="1650" xr:uid="{22B79038-81BD-46F4-82B2-15B2C982671C}"/>
    <cellStyle name="Акцентування6 7 3" xfId="1651" xr:uid="{CC9D2D39-D7F0-40B3-B525-2D2C58A38678}"/>
    <cellStyle name="Акцентування6 7 4" xfId="1652" xr:uid="{C5E2EF5F-B390-4C85-B313-7226205CE33F}"/>
    <cellStyle name="Акцентування6 8" xfId="1653" xr:uid="{D0970D3B-239F-48FB-8D16-F406C48E9898}"/>
    <cellStyle name="Акцентування6 8 2" xfId="1654" xr:uid="{DBA0CFF1-B9F4-48D0-A206-78DBA94BF951}"/>
    <cellStyle name="Акцентування6 8 3" xfId="1655" xr:uid="{ADE54CCA-CA57-49A8-B89F-4394F71A0D1B}"/>
    <cellStyle name="Акцентування6 9" xfId="1656" xr:uid="{55365A85-3EEB-4487-B88C-1D01BB9D4AF0}"/>
    <cellStyle name="Акцентування6 9 2" xfId="1657" xr:uid="{EB7DFDDD-5F16-455D-8EFC-E899964E9441}"/>
    <cellStyle name="Ввід" xfId="3061" builtinId="20" hidden="1"/>
    <cellStyle name="Ввід 10" xfId="1658" xr:uid="{9E75024B-5BDB-4EB3-8EAB-4C83974E0158}"/>
    <cellStyle name="Ввід 11" xfId="1659" xr:uid="{3B0D4BE7-A50C-48F2-BF05-30C0C9478605}"/>
    <cellStyle name="Ввід 12" xfId="1660" xr:uid="{E3E7A9EB-9D77-4B89-899D-A0CB6D1EC5F5}"/>
    <cellStyle name="Ввід 13" xfId="1661" xr:uid="{6E0324C4-28B7-4447-9F64-F4C63C34B6F6}"/>
    <cellStyle name="Ввід 14" xfId="1662" xr:uid="{7439BDA4-5A7F-4E03-945A-452DD4F2650E}"/>
    <cellStyle name="Ввід 14 2" xfId="1663" xr:uid="{846E6162-2848-442E-8D10-ACFBA4E322EA}"/>
    <cellStyle name="Ввід 14 3" xfId="1664" xr:uid="{42B13AD2-2B61-4480-BC7D-376B6F0EE0AE}"/>
    <cellStyle name="Ввід 15" xfId="1665" xr:uid="{6E1ED4C9-E39A-4CCE-9960-1242DACEE5DC}"/>
    <cellStyle name="Ввід 15 2" xfId="1666" xr:uid="{58A51A3C-9F2F-4BAD-A38F-5C337ADAE8CC}"/>
    <cellStyle name="Ввід 16" xfId="1667" xr:uid="{321BB733-28D6-4478-BD09-7C9275F6354D}"/>
    <cellStyle name="Ввід 16 2" xfId="1668" xr:uid="{BBBADA9C-0735-48AF-A46B-47962F1944E2}"/>
    <cellStyle name="Ввід 17" xfId="1669" xr:uid="{D6A97427-C109-4C6D-9F24-0BFE3E84D1F4}"/>
    <cellStyle name="Ввід 18" xfId="1670" xr:uid="{F58241BE-FB97-499C-9F9E-427F13F0057A}"/>
    <cellStyle name="Ввід 19" xfId="1671" xr:uid="{1A759421-96F6-4C79-8D86-3F981DC2828A}"/>
    <cellStyle name="Ввід 2" xfId="1672" xr:uid="{79BB827A-CB9F-433D-B230-68ABC2742ED3}"/>
    <cellStyle name="Ввід 2 10" xfId="1673" xr:uid="{55DA20F0-B2B3-430D-89F0-76BDED3062CA}"/>
    <cellStyle name="Ввід 2 11" xfId="1674" xr:uid="{53A181E2-763D-4403-93FE-72CCDB4C8F93}"/>
    <cellStyle name="Ввід 2 2" xfId="1675" xr:uid="{3F2E7FA5-3951-4CB3-BFB0-B9198EB25FEB}"/>
    <cellStyle name="Ввід 2 3" xfId="1676" xr:uid="{22EF3300-9315-43D5-BD5F-1F3AEF1EB60C}"/>
    <cellStyle name="Ввід 2 4" xfId="1677" xr:uid="{1981C360-2FBE-4FB0-AC73-3A7531D9592F}"/>
    <cellStyle name="Ввід 2 5" xfId="1678" xr:uid="{3BB96175-1DEB-4BB3-96D8-7B5BF6B4B6AD}"/>
    <cellStyle name="Ввід 2 6" xfId="1679" xr:uid="{4EE61035-2310-49F7-9E2B-1D531974C909}"/>
    <cellStyle name="Ввід 2 7" xfId="1680" xr:uid="{18E96F7F-DD8E-4B76-A8B7-A17FD73D5151}"/>
    <cellStyle name="Ввід 2 8" xfId="1681" xr:uid="{4FE33159-A2D7-425B-8FC6-33B74AF8873D}"/>
    <cellStyle name="Ввід 2 9" xfId="1682" xr:uid="{50FC2A62-7CC9-49ED-9588-199EF0BD1B14}"/>
    <cellStyle name="Ввід 20" xfId="1683" xr:uid="{E03E44D3-92FD-48F5-ACB6-A23F908CFC57}"/>
    <cellStyle name="Ввід 20 2" xfId="1684" xr:uid="{E1D882D2-8F16-4D7B-83BE-E5BBADE44B46}"/>
    <cellStyle name="Ввід 21" xfId="1685" xr:uid="{CCB6ACD9-7AE0-4581-B70A-416A2C5CACF1}"/>
    <cellStyle name="Ввід 22" xfId="1686" xr:uid="{E10A6CFA-28DA-4FAD-B4CB-DA194CA42086}"/>
    <cellStyle name="Ввід 23" xfId="1687" xr:uid="{7EC9274A-18F4-4104-B1D0-1CDF6D9B2C5F}"/>
    <cellStyle name="Ввід 24" xfId="1688" xr:uid="{F7D26293-1EDA-43DB-AD97-FA1B1AE50338}"/>
    <cellStyle name="Ввід 3" xfId="1689" xr:uid="{E3C070B6-D1E3-4C25-BB03-4F827CB7DCD8}"/>
    <cellStyle name="Ввід 4" xfId="1690" xr:uid="{483ECCF6-948D-4102-8ADA-7A6C5489E752}"/>
    <cellStyle name="Ввід 5" xfId="1691" xr:uid="{A4CE76B4-9CBE-4BB2-9A52-083FBDDFA548}"/>
    <cellStyle name="Ввід 6" xfId="1692" xr:uid="{E11CCF32-B7D8-44E9-B8CE-24288A3A20FD}"/>
    <cellStyle name="Ввід 7" xfId="1693" xr:uid="{5550AA87-5596-4322-86DE-F4B742C71467}"/>
    <cellStyle name="Ввід 7 2" xfId="1694" xr:uid="{AE0F7D53-9833-4097-AE37-9A74FFFC9AA9}"/>
    <cellStyle name="Ввід 7 3" xfId="1695" xr:uid="{CD06EFC3-7EDC-44D6-B28B-183FECAD02CD}"/>
    <cellStyle name="Ввід 7 4" xfId="1696" xr:uid="{E5DBD972-EF68-4926-9528-9E0F3F1407E2}"/>
    <cellStyle name="Ввід 8" xfId="1697" xr:uid="{5C239994-31BD-4FDF-875A-800849ADB61A}"/>
    <cellStyle name="Ввід 8 2" xfId="1698" xr:uid="{AA39543F-8CFE-404B-8264-DCC262269E74}"/>
    <cellStyle name="Ввід 8 3" xfId="1699" xr:uid="{7AF864C5-3A25-42C4-8673-7A451ABD12CA}"/>
    <cellStyle name="Ввід 9" xfId="1700" xr:uid="{2E1ED7C9-27F1-4946-8EF6-DC3AE0D234B7}"/>
    <cellStyle name="Ввід 9 2" xfId="1701" xr:uid="{7940FA6F-1709-45E6-8D13-5D35974C2FE5}"/>
    <cellStyle name="Ввод" xfId="1702" xr:uid="{F57AE29F-BE53-47A8-B075-D32084BAE294}"/>
    <cellStyle name="Ввод " xfId="1703" xr:uid="{6ADF5A07-280D-48F0-BA4D-709AF5AE28BD}"/>
    <cellStyle name="Відсотковий 2" xfId="1704" xr:uid="{781FEA77-0171-4B93-8FBD-B4429ECAFAF4}"/>
    <cellStyle name="Вывод" xfId="1705" xr:uid="{5670502B-5347-4921-A0F9-1E9BE989C03D}"/>
    <cellStyle name="Вывод 2" xfId="1706" xr:uid="{8D9DD688-BCA1-457A-BFC7-CA4B85504AB1}"/>
    <cellStyle name="Вычисление" xfId="1707" xr:uid="{ED592B45-3AD3-4C20-BB7A-F9143AC323AD}"/>
    <cellStyle name="Вычисление 2" xfId="1708" xr:uid="{71E2378E-B270-44CB-AA6B-5C2348119889}"/>
    <cellStyle name="Гарний" xfId="1709" xr:uid="{A6953B70-B045-4E8A-84D3-2D2D87149EEA}"/>
    <cellStyle name="Гарний 2" xfId="1710" xr:uid="{871FDC80-DA6F-41E8-B201-A344629DDE92}"/>
    <cellStyle name="Гіперпосилання" xfId="1711" builtinId="8"/>
    <cellStyle name="Добре" xfId="1712" xr:uid="{C4DB2BCC-C2C9-4B52-8740-E1BA78F7A09A}"/>
    <cellStyle name="Добре 10" xfId="1713" xr:uid="{D6E2C5F1-5DC6-4EFC-9CF6-5B0D9B740933}"/>
    <cellStyle name="Добре 11" xfId="1714" xr:uid="{F57A9A7D-63CC-42CF-8AA0-09D6B9C6B6E2}"/>
    <cellStyle name="Добре 12" xfId="1715" xr:uid="{CE52ECD8-153A-4146-9953-CB31245283AA}"/>
    <cellStyle name="Добре 13" xfId="1716" xr:uid="{60CE451D-D11F-4B1F-845B-4E96413F4FA1}"/>
    <cellStyle name="Добре 14" xfId="1717" xr:uid="{8FDD999F-1A70-47E0-B075-012CA82056AD}"/>
    <cellStyle name="Добре 14 2" xfId="1718" xr:uid="{71E2D786-723C-4086-B7F6-214140FE6A3F}"/>
    <cellStyle name="Добре 14 3" xfId="1719" xr:uid="{AEFEBDD9-6258-4F86-AB6C-A165D2E6C4B7}"/>
    <cellStyle name="Добре 15" xfId="1720" xr:uid="{241AFFEC-CF59-4D8E-B879-0E4ED1BA2CAF}"/>
    <cellStyle name="Добре 15 2" xfId="1721" xr:uid="{897A26C5-0E30-47F4-9759-95490178C0E4}"/>
    <cellStyle name="Добре 16" xfId="1722" xr:uid="{6E34D49A-B865-40E6-8775-C63B9E8A40F3}"/>
    <cellStyle name="Добре 16 2" xfId="1723" xr:uid="{857448F1-A901-49B3-815A-EE856E685748}"/>
    <cellStyle name="Добре 17" xfId="1724" xr:uid="{19FD4918-FB40-4173-A1EE-F99A7EBE7AB2}"/>
    <cellStyle name="Добре 18" xfId="1725" xr:uid="{C1404693-4310-48B2-8418-BFCFEEF3D743}"/>
    <cellStyle name="Добре 19" xfId="1726" xr:uid="{02617367-9E92-4C23-B29B-904CAF8CC13B}"/>
    <cellStyle name="Добре 2" xfId="1727" xr:uid="{B803B156-494B-4F89-A7BF-41A1E3C05AA2}"/>
    <cellStyle name="Добре 2 10" xfId="1728" xr:uid="{D67678F2-1541-4B3E-85D8-E7A06CB7062A}"/>
    <cellStyle name="Добре 2 11" xfId="1729" xr:uid="{30D91A18-6DC1-417B-AC2A-B81BA8C7A678}"/>
    <cellStyle name="Добре 2 2" xfId="1730" xr:uid="{9E53776E-2FFF-4FD6-AD64-8037B61A803B}"/>
    <cellStyle name="Добре 2 3" xfId="1731" xr:uid="{B29EF661-3177-4F62-A418-B7BB8442F256}"/>
    <cellStyle name="Добре 2 4" xfId="1732" xr:uid="{27AED184-8F23-4834-897D-F110A3EB7757}"/>
    <cellStyle name="Добре 2 5" xfId="1733" xr:uid="{A7EC865A-18C4-47A8-9D4A-6C68B47F85C9}"/>
    <cellStyle name="Добре 2 6" xfId="1734" xr:uid="{221AB674-C95C-4255-BDD1-D8696D6B7407}"/>
    <cellStyle name="Добре 2 7" xfId="1735" xr:uid="{EAED9D34-5A1A-410F-9F37-6036A35A965D}"/>
    <cellStyle name="Добре 2 8" xfId="1736" xr:uid="{91648387-7717-4A3F-86DB-2DEDE7B9A426}"/>
    <cellStyle name="Добре 2 9" xfId="1737" xr:uid="{F2A6813D-07F6-4D47-9EA6-F048EF59562E}"/>
    <cellStyle name="Добре 20" xfId="1738" xr:uid="{7ECE9B3A-1889-4984-8D5A-3965A146DE2C}"/>
    <cellStyle name="Добре 20 2" xfId="1739" xr:uid="{CCF8AC10-3F0A-45CE-96B4-F6786140971A}"/>
    <cellStyle name="Добре 21" xfId="1740" xr:uid="{E05E0703-54E7-4B36-A03B-3C845E9703B8}"/>
    <cellStyle name="Добре 22" xfId="1741" xr:uid="{7F5B41D9-D268-4FB6-9411-D36FA6D65A6A}"/>
    <cellStyle name="Добре 23" xfId="1742" xr:uid="{D757ABAC-E941-4DD7-82F5-787BD8491491}"/>
    <cellStyle name="Добре 24" xfId="1743" xr:uid="{47E6E0E4-9578-4E5D-9B55-21BC9F3B5AFB}"/>
    <cellStyle name="Добре 3" xfId="1744" xr:uid="{83DDDA3E-27B2-4A01-A678-F459582D646F}"/>
    <cellStyle name="Добре 4" xfId="1745" xr:uid="{5CBDD02D-B5CE-413B-A881-95B828704915}"/>
    <cellStyle name="Добре 5" xfId="1746" xr:uid="{86EF80AB-EAD8-41E1-815D-7E5767E88BFC}"/>
    <cellStyle name="Добре 6" xfId="1747" xr:uid="{0CAD3AA8-9FE8-482B-B1FC-ECA62385B026}"/>
    <cellStyle name="Добре 7" xfId="1748" xr:uid="{4C1CCD5C-D0FA-4272-86F3-0BF8510D2C6A}"/>
    <cellStyle name="Добре 7 2" xfId="1749" xr:uid="{D613132B-CE95-4808-8974-AA67CBA40693}"/>
    <cellStyle name="Добре 7 3" xfId="1750" xr:uid="{3E9070C2-BE63-4DD6-BA9A-358278D982E5}"/>
    <cellStyle name="Добре 7 4" xfId="1751" xr:uid="{9CD35175-F0AC-4DC8-8AB0-E1158838B790}"/>
    <cellStyle name="Добре 8" xfId="1752" xr:uid="{6D74FF75-EC6D-447F-9ADE-7EDA93A80A5B}"/>
    <cellStyle name="Добре 8 2" xfId="1753" xr:uid="{C209FD50-5BDF-4756-9940-A0B52AEB397B}"/>
    <cellStyle name="Добре 8 3" xfId="1754" xr:uid="{EA1A7B6E-B7A2-4D4D-8247-0A3322E0E375}"/>
    <cellStyle name="Добре 9" xfId="1755" xr:uid="{610DE618-EA58-434A-A576-EB1975C5199A}"/>
    <cellStyle name="Добре 9 2" xfId="1756" xr:uid="{3C1EA6F6-C1EC-4CAF-8297-3F0409A6D4DB}"/>
    <cellStyle name="Заголовок" xfId="1757" xr:uid="{A981C12C-DB3E-4012-975B-2A9148507410}"/>
    <cellStyle name="Заголовок 1" xfId="1758" builtinId="16" customBuiltin="1"/>
    <cellStyle name="Заголовок 1 10" xfId="1759" xr:uid="{E8584236-159B-4AFC-93D4-C901D92C0C1B}"/>
    <cellStyle name="Заголовок 1 11" xfId="1760" xr:uid="{93360E45-F047-462A-8D8E-A3CC23327DD2}"/>
    <cellStyle name="Заголовок 1 12" xfId="1761" xr:uid="{9A39D330-0169-4356-A7A5-A996460A05DA}"/>
    <cellStyle name="Заголовок 1 13" xfId="1762" xr:uid="{FBC160C3-30D8-4759-BC46-41E41407FB93}"/>
    <cellStyle name="Заголовок 1 14" xfId="1763" xr:uid="{BC22F384-97E7-4690-9F0D-B10949051F57}"/>
    <cellStyle name="Заголовок 1 14 2" xfId="1764" xr:uid="{35D65824-2392-4BFB-8A67-09C4BA6B28D0}"/>
    <cellStyle name="Заголовок 1 14 3" xfId="1765" xr:uid="{4ACF788C-D646-4E22-9D9F-926F2ACF4113}"/>
    <cellStyle name="Заголовок 1 14_НУШ 2023 розподіл ПКМ 1023" xfId="1766" xr:uid="{CF10668F-9D0E-47E1-825A-A92216054F4E}"/>
    <cellStyle name="Заголовок 1 15" xfId="1767" xr:uid="{578AC0B1-F16B-4285-9D51-CFD3938A718D}"/>
    <cellStyle name="Заголовок 1 15 2" xfId="1768" xr:uid="{7F2AA916-EF62-48A5-AF1E-EF35416D26FB}"/>
    <cellStyle name="Заголовок 1 15_НУШ 2023 розподіл ПКМ 1023" xfId="1769" xr:uid="{7FC264F7-225C-49F0-97AF-33D3FD28431C}"/>
    <cellStyle name="Заголовок 1 16" xfId="1770" xr:uid="{6A0E714C-5BAD-41A1-BE8A-04F34E513E09}"/>
    <cellStyle name="Заголовок 1 16 2" xfId="1771" xr:uid="{37696B3C-6FD4-4021-B99E-537EA4480DF7}"/>
    <cellStyle name="Заголовок 1 16_НУШ 2023 розподіл ПКМ 1023" xfId="1772" xr:uid="{2FAB1776-4EA4-441C-AC6E-DDD08C08FFD9}"/>
    <cellStyle name="Заголовок 1 17" xfId="1773" xr:uid="{F907D457-C28D-45D2-A6BE-FC0F0B9D9E0F}"/>
    <cellStyle name="Заголовок 1 18" xfId="1774" xr:uid="{DB02B9CF-01D6-4666-9A3F-E0E6DB218F90}"/>
    <cellStyle name="Заголовок 1 19" xfId="1775" xr:uid="{EFA7B717-CC92-46D8-AA77-B21812CDD5AF}"/>
    <cellStyle name="Заголовок 1 2" xfId="1776" xr:uid="{478C00AE-4D0C-427F-97CD-067C85C7EF6F}"/>
    <cellStyle name="Заголовок 1 2 10" xfId="1777" xr:uid="{F73B2379-7366-498D-B92D-487957A6506A}"/>
    <cellStyle name="Заголовок 1 2 11" xfId="1778" xr:uid="{E548DB9F-79D8-4D9D-BCED-C0BD72C393EE}"/>
    <cellStyle name="Заголовок 1 2 2" xfId="1779" xr:uid="{0610C3A9-461E-4C54-B673-CDEF2D46521C}"/>
    <cellStyle name="Заголовок 1 2 3" xfId="1780" xr:uid="{1AE528CA-3365-4190-9605-D9F627055BEE}"/>
    <cellStyle name="Заголовок 1 2 4" xfId="1781" xr:uid="{DB47E83E-837F-4448-9743-D8DB4088F299}"/>
    <cellStyle name="Заголовок 1 2 5" xfId="1782" xr:uid="{9DBE1E68-9A8C-4099-A38E-C6B6505C3A0B}"/>
    <cellStyle name="Заголовок 1 2 6" xfId="1783" xr:uid="{D41DF0DC-DEA9-49EB-9803-47C184B87908}"/>
    <cellStyle name="Заголовок 1 2 7" xfId="1784" xr:uid="{AE11CD07-F8FC-4329-9D55-75CE09D6CECF}"/>
    <cellStyle name="Заголовок 1 2 8" xfId="1785" xr:uid="{672F7D7C-383A-4E51-9E64-E30DE76BE31A}"/>
    <cellStyle name="Заголовок 1 2 9" xfId="1786" xr:uid="{A40E7320-5E66-43E0-BC3E-4335FA788644}"/>
    <cellStyle name="Заголовок 1 2_Дод 1 доходи" xfId="1787" xr:uid="{75F865E9-7AAD-493C-B526-6239779D934B}"/>
    <cellStyle name="Заголовок 1 20" xfId="1788" xr:uid="{96DC20E1-B7FA-4375-90F3-5935221D74E2}"/>
    <cellStyle name="Заголовок 1 20 2" xfId="1789" xr:uid="{81940DA8-4194-4553-8C70-279ED91AE16C}"/>
    <cellStyle name="Заголовок 1 20_НУШ 2023 розподіл ПКМ 1023" xfId="1790" xr:uid="{70971FBD-E138-43F6-A753-39E44657FF6D}"/>
    <cellStyle name="Заголовок 1 21" xfId="1791" xr:uid="{59ADC704-1BB9-45C1-87C9-B2DC107E6849}"/>
    <cellStyle name="Заголовок 1 22" xfId="1792" xr:uid="{9E293263-256A-49FB-A3C6-E6F9C6ED8BD7}"/>
    <cellStyle name="Заголовок 1 23" xfId="1793" xr:uid="{4352645F-EE96-4E3C-B642-7082A8943D8D}"/>
    <cellStyle name="Заголовок 1 24" xfId="1794" xr:uid="{B582CBB0-FECE-4340-AC4B-E3B310927A97}"/>
    <cellStyle name="Заголовок 1 25" xfId="1795" xr:uid="{6C22999F-8B61-49A5-86AB-38CC8D4C8DF4}"/>
    <cellStyle name="Заголовок 1 26" xfId="1796" xr:uid="{F8971ACE-C8B0-4BF4-B1DA-740DE032A831}"/>
    <cellStyle name="Заголовок 1 3" xfId="1797" xr:uid="{165E17E5-63D6-4DCC-A3C0-6BB91C5527E3}"/>
    <cellStyle name="Заголовок 1 4" xfId="1798" xr:uid="{B778AA91-4BE8-4D64-A5F0-16E12745724A}"/>
    <cellStyle name="Заголовок 1 5" xfId="1799" xr:uid="{7200E78C-7A70-48D1-AD08-8C50E2692451}"/>
    <cellStyle name="Заголовок 1 6" xfId="1800" xr:uid="{B712B0F0-E4BA-4A49-B848-A91352957A00}"/>
    <cellStyle name="Заголовок 1 7" xfId="1801" xr:uid="{371A3F34-FDE8-4FF2-8D44-0D5164E407AD}"/>
    <cellStyle name="Заголовок 1 7 2" xfId="1802" xr:uid="{F595B819-855C-4343-A547-0D2B516B442B}"/>
    <cellStyle name="Заголовок 1 7 3" xfId="1803" xr:uid="{1C8754BA-BB35-47CB-9A48-CC3183975A73}"/>
    <cellStyle name="Заголовок 1 7 4" xfId="1804" xr:uid="{DC7F66CF-1F2B-4E40-A63E-B30D6CEA65CC}"/>
    <cellStyle name="Заголовок 1 7_НУШ 2023 розподіл ПКМ 1023" xfId="1805" xr:uid="{3FAAC326-1935-49AD-BF3A-EA5134FCA8B7}"/>
    <cellStyle name="Заголовок 1 8" xfId="1806" xr:uid="{5B9D1C56-2EAB-49E3-A098-96B6D9C872B3}"/>
    <cellStyle name="Заголовок 1 8 2" xfId="1807" xr:uid="{82B2AF78-0869-436B-8A5E-1D9C570FD83C}"/>
    <cellStyle name="Заголовок 1 8 3" xfId="1808" xr:uid="{1F0A40C4-AC49-448B-BF21-A7386F61524F}"/>
    <cellStyle name="Заголовок 1 8_НУШ 2023 розподіл ПКМ 1023" xfId="1809" xr:uid="{A2594D95-CA06-4084-9310-E1342BD50D9F}"/>
    <cellStyle name="Заголовок 1 9" xfId="1810" xr:uid="{ACFA8361-8DA5-47E8-85E6-560C2A28857A}"/>
    <cellStyle name="Заголовок 1 9 2" xfId="1811" xr:uid="{E9068BB7-D125-48A5-BC46-38330E4BFFCE}"/>
    <cellStyle name="Заголовок 1 9_НУШ 2023 розподіл ПКМ 1023" xfId="1812" xr:uid="{636716EC-8390-402A-A874-882E7F55054C}"/>
    <cellStyle name="Заголовок 2" xfId="1813" builtinId="17" customBuiltin="1"/>
    <cellStyle name="Заголовок 2 10" xfId="1814" xr:uid="{0F22FF40-1470-4E05-B554-DFCD46CEF963}"/>
    <cellStyle name="Заголовок 2 11" xfId="1815" xr:uid="{484890D3-69B2-4E3C-9B02-B8BACD1F2200}"/>
    <cellStyle name="Заголовок 2 12" xfId="1816" xr:uid="{31055FF7-BBB5-4993-A4D1-10BD3A9AB856}"/>
    <cellStyle name="Заголовок 2 13" xfId="1817" xr:uid="{5A99D018-C797-49B5-8EAC-D1CDD0A21CAB}"/>
    <cellStyle name="Заголовок 2 14" xfId="1818" xr:uid="{DE38070C-1EBE-4CFE-B571-7AF1FC5F4416}"/>
    <cellStyle name="Заголовок 2 14 2" xfId="1819" xr:uid="{AFB93FF8-4A7A-4A94-8F32-296E2F3CBCC9}"/>
    <cellStyle name="Заголовок 2 14 3" xfId="1820" xr:uid="{C1879C34-BE96-4940-AC77-7A44B7153328}"/>
    <cellStyle name="Заголовок 2 14_Додатки до розпорядження виправл 21.12.2023" xfId="1821" xr:uid="{CB2D3FAA-5358-46DB-B350-B355E5BA9D91}"/>
    <cellStyle name="Заголовок 2 15" xfId="1822" xr:uid="{B7A512EB-8D0F-4297-A5B9-936D2C4B73C6}"/>
    <cellStyle name="Заголовок 2 15 2" xfId="1823" xr:uid="{6FAD1BC6-9A05-4507-8C3E-085862DCABB4}"/>
    <cellStyle name="Заголовок 2 15_Додатки до розпорядження виправл 21.12.2023" xfId="1824" xr:uid="{968027B1-C270-4280-AE6B-7D785DEC0E3A}"/>
    <cellStyle name="Заголовок 2 16" xfId="1825" xr:uid="{2FD2153F-B966-42B5-A823-BF209723CE74}"/>
    <cellStyle name="Заголовок 2 16 2" xfId="1826" xr:uid="{45C67676-1D82-4088-915E-3E8684ACF8F7}"/>
    <cellStyle name="Заголовок 2 16_Додатки до розпорядження виправл 21.12.2023" xfId="1827" xr:uid="{22446854-CC53-4192-BCE9-78A6A5504C86}"/>
    <cellStyle name="Заголовок 2 17" xfId="1828" xr:uid="{F31D8C71-856A-495A-8D9C-89AA54B22E3A}"/>
    <cellStyle name="Заголовок 2 18" xfId="1829" xr:uid="{C658A014-FDB4-4624-B08A-310665AD4877}"/>
    <cellStyle name="Заголовок 2 19" xfId="1830" xr:uid="{AD60F5F8-0E59-4876-BFDA-73DF998AD0F4}"/>
    <cellStyle name="Заголовок 2 2" xfId="1831" xr:uid="{1A85C7F3-AAC9-4864-9CE7-68A4C0DCF8CE}"/>
    <cellStyle name="Заголовок 2 2 10" xfId="1832" xr:uid="{0883192B-F068-40ED-83A2-CD83342A1AEA}"/>
    <cellStyle name="Заголовок 2 2 11" xfId="1833" xr:uid="{F55288B7-B78B-4F75-B9A5-4BCF86EBB2D9}"/>
    <cellStyle name="Заголовок 2 2 2" xfId="1834" xr:uid="{C037AC20-F555-479F-9344-C516BA11C2C7}"/>
    <cellStyle name="Заголовок 2 2 3" xfId="1835" xr:uid="{997C30B6-5C29-4A15-9669-EDF0C4282913}"/>
    <cellStyle name="Заголовок 2 2 4" xfId="1836" xr:uid="{5C6F21D6-799A-4B65-83B7-D35C04749279}"/>
    <cellStyle name="Заголовок 2 2 5" xfId="1837" xr:uid="{B4D9E18E-474E-4858-A46D-5ADCB1A5204D}"/>
    <cellStyle name="Заголовок 2 2 6" xfId="1838" xr:uid="{AC671E6F-EC32-4B00-8DA4-14035D251C5D}"/>
    <cellStyle name="Заголовок 2 2 7" xfId="1839" xr:uid="{2D0BED00-4828-4D4B-B11C-CC3C1646EE46}"/>
    <cellStyle name="Заголовок 2 2 8" xfId="1840" xr:uid="{4E5FA190-F6BA-4FA5-84E5-C9343DBC4192}"/>
    <cellStyle name="Заголовок 2 2 9" xfId="1841" xr:uid="{B27BDEA5-E605-4D87-ACE7-61D11C84707E}"/>
    <cellStyle name="Заголовок 2 2_Дод 1 доходи" xfId="1842" xr:uid="{BE00C2C1-7296-4B25-B735-AF76BB36152B}"/>
    <cellStyle name="Заголовок 2 20" xfId="1843" xr:uid="{5351F789-71F3-4AB2-822A-14BF95780F1E}"/>
    <cellStyle name="Заголовок 2 20 2" xfId="1844" xr:uid="{C7300069-9465-4619-A587-BCDBD469B453}"/>
    <cellStyle name="Заголовок 2 20_Додатки до розпорядження виправл 21.12.2023" xfId="1845" xr:uid="{A2E76C46-D89E-42F3-8339-E8D76C59A4AB}"/>
    <cellStyle name="Заголовок 2 21" xfId="1846" xr:uid="{7B753F33-32AB-4806-8DAD-6D36C320ABAB}"/>
    <cellStyle name="Заголовок 2 22" xfId="1847" xr:uid="{55808E2A-7A91-47F4-821E-A66E7A0D95A4}"/>
    <cellStyle name="Заголовок 2 23" xfId="1848" xr:uid="{1206ACFD-4FB0-426E-A20B-8B5FE250FB00}"/>
    <cellStyle name="Заголовок 2 24" xfId="1849" xr:uid="{A194F42A-BC5F-4606-8008-D680D39F69F6}"/>
    <cellStyle name="Заголовок 2 25" xfId="1850" xr:uid="{745745B1-E3AE-47CE-A6AA-949FA54C1F79}"/>
    <cellStyle name="Заголовок 2 26" xfId="1851" xr:uid="{6436BD06-12C6-40E5-9E3C-371E661F27BF}"/>
    <cellStyle name="Заголовок 2 3" xfId="1852" xr:uid="{939376C1-18AB-439B-A8FA-CFEF0CAE4E22}"/>
    <cellStyle name="Заголовок 2 4" xfId="1853" xr:uid="{315F4605-96A2-4280-93F6-B27D5A7B8AD2}"/>
    <cellStyle name="Заголовок 2 5" xfId="1854" xr:uid="{1802B9D8-82A5-4513-9F41-589CCB01E0C1}"/>
    <cellStyle name="Заголовок 2 6" xfId="1855" xr:uid="{F11EC0C0-8938-4E1E-B250-813EF60933F9}"/>
    <cellStyle name="Заголовок 2 7" xfId="1856" xr:uid="{2B37F2DB-3934-4423-A7FD-4442094D5878}"/>
    <cellStyle name="Заголовок 2 7 2" xfId="1857" xr:uid="{6F9E56EA-7B96-4CB7-B34B-10E2168178EE}"/>
    <cellStyle name="Заголовок 2 7 3" xfId="1858" xr:uid="{B9B403F5-35A0-4731-85E6-3210B7E9B25A}"/>
    <cellStyle name="Заголовок 2 7 4" xfId="1859" xr:uid="{203F22F6-6694-4B27-8093-744419BFFCF1}"/>
    <cellStyle name="Заголовок 2 7_Додатки до розпорядження виправл 21.12.2023" xfId="1860" xr:uid="{4CA11C15-DF49-42BB-A17C-C7EF8512A66A}"/>
    <cellStyle name="Заголовок 2 8" xfId="1861" xr:uid="{344B8CFE-97CB-4236-A342-0FCBCA826B19}"/>
    <cellStyle name="Заголовок 2 8 2" xfId="1862" xr:uid="{BCA7C0B4-92A0-4DF0-A12A-9C41A4F542E7}"/>
    <cellStyle name="Заголовок 2 8 3" xfId="1863" xr:uid="{9E67EA3B-AAF0-413E-B1F4-ECC2929F8DE8}"/>
    <cellStyle name="Заголовок 2 8_Додатки до розпорядження виправл 21.12.2023" xfId="1864" xr:uid="{71CB76F2-972D-495D-9AD8-F97BEFB87238}"/>
    <cellStyle name="Заголовок 2 9" xfId="1865" xr:uid="{4966D3D7-BDCA-4818-B161-07A0104C512E}"/>
    <cellStyle name="Заголовок 2 9 2" xfId="1866" xr:uid="{875B9B56-0E00-4AC6-804F-482D8C02C93A}"/>
    <cellStyle name="Заголовок 2 9_Додатки до розпорядження виправл 21.12.2023" xfId="1867" xr:uid="{BD89DB6C-25DA-4F16-8857-1623C29B6FC2}"/>
    <cellStyle name="Заголовок 3" xfId="1868" builtinId="18" customBuiltin="1"/>
    <cellStyle name="Заголовок 3 10" xfId="1869" xr:uid="{E2A5193B-CB67-43B6-82EA-2F9186F79EF1}"/>
    <cellStyle name="Заголовок 3 11" xfId="1870" xr:uid="{A44C7460-6D60-4DFA-99FD-26DE573DE037}"/>
    <cellStyle name="Заголовок 3 12" xfId="1871" xr:uid="{459EFA13-6C13-474B-85AD-7DBF193C922F}"/>
    <cellStyle name="Заголовок 3 13" xfId="1872" xr:uid="{8E097275-1563-48F7-8561-1FAD9BFB70B2}"/>
    <cellStyle name="Заголовок 3 14" xfId="1873" xr:uid="{1B077745-AC92-45A3-B48B-0BF60A2710EC}"/>
    <cellStyle name="Заголовок 3 14 2" xfId="1874" xr:uid="{2D6C9442-47F2-449B-8CC6-F52530C16B99}"/>
    <cellStyle name="Заголовок 3 14 3" xfId="1875" xr:uid="{AB57C1FD-C903-40FE-97A7-CCC596F9A9BF}"/>
    <cellStyle name="Заголовок 3 14_НУШ 2023 розподіл ПКМ 1023" xfId="1876" xr:uid="{6EABCE6D-BE4B-46E7-8143-BD5AEC11A3C9}"/>
    <cellStyle name="Заголовок 3 15" xfId="1877" xr:uid="{8BEC25AE-F52D-44CB-9A6D-D0329394D393}"/>
    <cellStyle name="Заголовок 3 15 2" xfId="1878" xr:uid="{74DFFFD3-82C2-41D0-91CC-EEE9FBD1A12E}"/>
    <cellStyle name="Заголовок 3 15_НУШ 2023 розподіл ПКМ 1023" xfId="1879" xr:uid="{BDF10F3A-ADD2-4B2E-B147-6AD682960655}"/>
    <cellStyle name="Заголовок 3 16" xfId="1880" xr:uid="{9A472E55-DED9-42F1-AB1B-929C135098F4}"/>
    <cellStyle name="Заголовок 3 16 2" xfId="1881" xr:uid="{9F7E55B5-B4ED-4684-B19B-3EFB4AB96CCC}"/>
    <cellStyle name="Заголовок 3 16_НУШ 2023 розподіл ПКМ 1023" xfId="1882" xr:uid="{719BC6E9-740B-4D6E-BD31-8BB69E9BC30A}"/>
    <cellStyle name="Заголовок 3 17" xfId="1883" xr:uid="{5DF86367-5F73-49DB-8BC8-38B0307CF356}"/>
    <cellStyle name="Заголовок 3 18" xfId="1884" xr:uid="{7052489C-8655-4207-972B-75ACCB2E0E3B}"/>
    <cellStyle name="Заголовок 3 19" xfId="1885" xr:uid="{DD27D5E8-3D0C-4BBC-96B3-2B37D91F9C75}"/>
    <cellStyle name="Заголовок 3 2" xfId="1886" xr:uid="{4BFF8ECA-B09A-4B45-A847-30029C360A29}"/>
    <cellStyle name="Заголовок 3 2 10" xfId="1887" xr:uid="{0FE3C00E-F967-4754-9496-AD386475A9F0}"/>
    <cellStyle name="Заголовок 3 2 11" xfId="1888" xr:uid="{1532D40F-9641-4A77-B1D5-C12EDA9BAE99}"/>
    <cellStyle name="Заголовок 3 2 2" xfId="1889" xr:uid="{A0337AEE-201E-4FF8-A11A-8835C4C21A27}"/>
    <cellStyle name="Заголовок 3 2 3" xfId="1890" xr:uid="{6069C451-E190-40E0-8C3C-9C79D93528A2}"/>
    <cellStyle name="Заголовок 3 2 4" xfId="1891" xr:uid="{2A072462-AA77-4DD6-8899-7785ACEC5E88}"/>
    <cellStyle name="Заголовок 3 2 5" xfId="1892" xr:uid="{E13B1591-198E-42FA-8E2E-2BCA7F5CC2CF}"/>
    <cellStyle name="Заголовок 3 2 6" xfId="1893" xr:uid="{8B4C347F-622E-4697-954C-2DA8B370E747}"/>
    <cellStyle name="Заголовок 3 2 7" xfId="1894" xr:uid="{94C1C835-BA21-4A1E-94D0-1D8DF24A6D97}"/>
    <cellStyle name="Заголовок 3 2 8" xfId="1895" xr:uid="{C04C94AA-115B-4ECE-8C10-70B704ECB2B2}"/>
    <cellStyle name="Заголовок 3 2 9" xfId="1896" xr:uid="{F37223F3-2325-4321-9185-4C1B0D500E82}"/>
    <cellStyle name="Заголовок 3 2_Дод 1 доходи" xfId="1897" xr:uid="{89A3230D-7CA1-4C46-8BA3-C350F7451FCA}"/>
    <cellStyle name="Заголовок 3 20" xfId="1898" xr:uid="{B14F49DE-9B87-43A4-B94B-1C6C5679356B}"/>
    <cellStyle name="Заголовок 3 20 2" xfId="1899" xr:uid="{D5147447-BFB5-4159-8DF6-9FA4D71BBF81}"/>
    <cellStyle name="Заголовок 3 20_НУШ 2023 розподіл ПКМ 1023" xfId="1900" xr:uid="{D34DCCD6-10D9-4949-ADF9-CF7515AD09EE}"/>
    <cellStyle name="Заголовок 3 21" xfId="1901" xr:uid="{A0F399B4-67CA-4AC8-B2B1-32D0C5AAA8FA}"/>
    <cellStyle name="Заголовок 3 22" xfId="1902" xr:uid="{D1C7A6BA-600D-4658-9680-612EA5F65388}"/>
    <cellStyle name="Заголовок 3 23" xfId="1903" xr:uid="{E32901DB-BA97-4C1C-9B9C-26EC3A2E4CC0}"/>
    <cellStyle name="Заголовок 3 24" xfId="1904" xr:uid="{191C022A-0A83-44AA-A7E0-50A5B3B77F24}"/>
    <cellStyle name="Заголовок 3 25" xfId="1905" xr:uid="{F15DE9C2-78B7-4485-8806-00E303887B68}"/>
    <cellStyle name="Заголовок 3 26" xfId="1906" xr:uid="{9920F91B-67F0-4B89-9116-6B39DC0CFEB1}"/>
    <cellStyle name="Заголовок 3 3" xfId="1907" xr:uid="{7336ACEE-19BF-4455-BA34-81DB8D0B8D6C}"/>
    <cellStyle name="Заголовок 3 4" xfId="1908" xr:uid="{3A648248-FEB1-46E8-98BB-86B96580D3BF}"/>
    <cellStyle name="Заголовок 3 5" xfId="1909" xr:uid="{1797249D-C025-43B4-A8A4-E3B64200A037}"/>
    <cellStyle name="Заголовок 3 6" xfId="1910" xr:uid="{BD48D9E8-D5FF-45CB-B4BE-CDF2A698A168}"/>
    <cellStyle name="Заголовок 3 7" xfId="1911" xr:uid="{478428D6-65AE-4DB6-8B49-59960E6E525C}"/>
    <cellStyle name="Заголовок 3 7 2" xfId="1912" xr:uid="{E165AAFE-2FD3-4CDB-866E-56210086D394}"/>
    <cellStyle name="Заголовок 3 7 3" xfId="1913" xr:uid="{74E8D9C7-30A9-4093-970A-6EB7E2114B83}"/>
    <cellStyle name="Заголовок 3 7 4" xfId="1914" xr:uid="{0B83F185-8D5D-47C5-B53E-0B52A4DD9F50}"/>
    <cellStyle name="Заголовок 3 7_НУШ 2023 розподіл ПКМ 1023" xfId="1915" xr:uid="{C10A75B0-CCAB-4528-AA61-733EFDEDDBA5}"/>
    <cellStyle name="Заголовок 3 8" xfId="1916" xr:uid="{CB572586-15B8-4FCC-9728-3AE3CB544B85}"/>
    <cellStyle name="Заголовок 3 8 2" xfId="1917" xr:uid="{391842AF-29FE-4A35-84F5-3C8E30435265}"/>
    <cellStyle name="Заголовок 3 8 3" xfId="1918" xr:uid="{ED152873-45D9-4D19-977C-808C69E57368}"/>
    <cellStyle name="Заголовок 3 8_НУШ 2023 розподіл ПКМ 1023" xfId="1919" xr:uid="{57B03A79-52DA-420F-B942-CA1BEFADD57B}"/>
    <cellStyle name="Заголовок 3 9" xfId="1920" xr:uid="{B1554967-1391-4B50-A27D-293A25AB5FC5}"/>
    <cellStyle name="Заголовок 3 9 2" xfId="1921" xr:uid="{7274A7FE-F10E-4501-9F63-B6A0A61E1501}"/>
    <cellStyle name="Заголовок 3 9_НУШ 2023 розподіл ПКМ 1023" xfId="1922" xr:uid="{1201EB4B-0F62-45EA-8596-DBA670699B65}"/>
    <cellStyle name="Заголовок 4" xfId="1923" builtinId="19" customBuiltin="1"/>
    <cellStyle name="Заголовок 4 10" xfId="1924" xr:uid="{CD0374EF-F7D5-4DBF-AC6D-090278C0F4DB}"/>
    <cellStyle name="Заголовок 4 11" xfId="1925" xr:uid="{5D735DCC-687A-40DE-8FF7-9A860978C66E}"/>
    <cellStyle name="Заголовок 4 12" xfId="1926" xr:uid="{9ABCCBC6-CA08-4544-B71D-9401F8D21B93}"/>
    <cellStyle name="Заголовок 4 13" xfId="1927" xr:uid="{6A82ABDC-E5D2-4B6A-9C9E-5B1AD6B280F6}"/>
    <cellStyle name="Заголовок 4 14" xfId="1928" xr:uid="{EB629E9C-211D-4D16-BC0A-5B1CBAE51A65}"/>
    <cellStyle name="Заголовок 4 14 2" xfId="1929" xr:uid="{EA2D86AF-A1A4-4B0B-B30B-836AF2A91C85}"/>
    <cellStyle name="Заголовок 4 14 3" xfId="1930" xr:uid="{AE59C865-D82A-41B2-B064-66BCEC75DDAC}"/>
    <cellStyle name="Заголовок 4 15" xfId="1931" xr:uid="{D2A4002D-4FFA-441A-B23E-B2F550C9F03A}"/>
    <cellStyle name="Заголовок 4 15 2" xfId="1932" xr:uid="{339AD858-A51C-44FB-910C-708822716597}"/>
    <cellStyle name="Заголовок 4 16" xfId="1933" xr:uid="{D5C2EB99-F63A-4EF8-9AA7-446F55BCFCA5}"/>
    <cellStyle name="Заголовок 4 16 2" xfId="1934" xr:uid="{28AB83AD-34D6-40D2-BA22-1F34D4350627}"/>
    <cellStyle name="Заголовок 4 17" xfId="1935" xr:uid="{D066FF94-64CF-4E16-B4F4-FBA355CAD563}"/>
    <cellStyle name="Заголовок 4 18" xfId="1936" xr:uid="{15E26D9C-39F5-4BF3-88D4-E8A8F227B16C}"/>
    <cellStyle name="Заголовок 4 19" xfId="1937" xr:uid="{90BF4013-B05A-4838-AC2C-27B2A7AC4EF4}"/>
    <cellStyle name="Заголовок 4 2" xfId="1938" xr:uid="{315C1E15-738D-4980-8DE9-E89FC8D5FA85}"/>
    <cellStyle name="Заголовок 4 2 10" xfId="1939" xr:uid="{ED0531C8-4505-4333-8040-9566491760B9}"/>
    <cellStyle name="Заголовок 4 2 11" xfId="1940" xr:uid="{0563C2AA-ACE5-4362-89CD-6A86CB0B3D0B}"/>
    <cellStyle name="Заголовок 4 2 2" xfId="1941" xr:uid="{725C4D3C-815B-444F-A4CF-3A96ED0A2DFF}"/>
    <cellStyle name="Заголовок 4 2 3" xfId="1942" xr:uid="{A9CF4455-43EB-4A9D-B3BC-D3F206018AB0}"/>
    <cellStyle name="Заголовок 4 2 4" xfId="1943" xr:uid="{4BC49FF5-848F-445B-BAF6-7F29A6FEDCC1}"/>
    <cellStyle name="Заголовок 4 2 5" xfId="1944" xr:uid="{0C775C4A-5CE4-4E34-866B-EAC83D1A042D}"/>
    <cellStyle name="Заголовок 4 2 6" xfId="1945" xr:uid="{D2CFC54D-4FCD-49FE-BE42-BB0A2C097376}"/>
    <cellStyle name="Заголовок 4 2 7" xfId="1946" xr:uid="{4DDBBEBC-9C1B-4F21-9A8A-94EAA8E36A23}"/>
    <cellStyle name="Заголовок 4 2 8" xfId="1947" xr:uid="{53EB3377-33EA-4E5D-B481-0D1302A5F100}"/>
    <cellStyle name="Заголовок 4 2 9" xfId="1948" xr:uid="{445844B1-8565-4B1B-A992-43F961A530AA}"/>
    <cellStyle name="Заголовок 4 2_Дод 1 доходи" xfId="1949" xr:uid="{5586CDE0-166C-46D8-A077-7DE6A98AEA49}"/>
    <cellStyle name="Заголовок 4 20" xfId="1950" xr:uid="{11806D85-AF61-4C3C-8D0B-14487E2F64CE}"/>
    <cellStyle name="Заголовок 4 20 2" xfId="1951" xr:uid="{E4B05AE8-4CE7-43F2-87F6-69C36B59B538}"/>
    <cellStyle name="Заголовок 4 21" xfId="1952" xr:uid="{C5A8A0B7-54A0-4DD7-BF34-DB01BCE2B29D}"/>
    <cellStyle name="Заголовок 4 22" xfId="1953" xr:uid="{1C258CBE-878C-43CF-AC9A-E6F6FD213B81}"/>
    <cellStyle name="Заголовок 4 23" xfId="1954" xr:uid="{1F8AA762-9A76-4D10-91AA-7F9B0C172956}"/>
    <cellStyle name="Заголовок 4 24" xfId="1955" xr:uid="{61A463DE-B39F-4381-828B-6F5504BB989D}"/>
    <cellStyle name="Заголовок 4 25" xfId="1956" xr:uid="{A86B1894-E3D0-47AC-9A35-E8C1D659AA6A}"/>
    <cellStyle name="Заголовок 4 26" xfId="1957" xr:uid="{3F4614BB-BAAB-48BA-95BD-A927C4FA9572}"/>
    <cellStyle name="Заголовок 4 3" xfId="1958" xr:uid="{593B440F-39D4-47C5-AFF3-41051344D41E}"/>
    <cellStyle name="Заголовок 4 4" xfId="1959" xr:uid="{3F047938-276B-4245-9E25-864EFAF0F319}"/>
    <cellStyle name="Заголовок 4 5" xfId="1960" xr:uid="{EE2A57DB-FFBD-462D-9C7D-4DA9DA98375D}"/>
    <cellStyle name="Заголовок 4 6" xfId="1961" xr:uid="{E93E6F09-4554-494F-B580-E369C1460272}"/>
    <cellStyle name="Заголовок 4 7" xfId="1962" xr:uid="{FB0D3A3F-798A-4037-9613-71B6D003E84D}"/>
    <cellStyle name="Заголовок 4 7 2" xfId="1963" xr:uid="{DB70DDC7-CC4A-4D24-B27E-638502EC786C}"/>
    <cellStyle name="Заголовок 4 7 3" xfId="1964" xr:uid="{97E2B7DB-234C-4ABA-AF95-77FA69B24079}"/>
    <cellStyle name="Заголовок 4 7 4" xfId="1965" xr:uid="{9263D411-337F-4F58-B766-1A798AB19D1B}"/>
    <cellStyle name="Заголовок 4 8" xfId="1966" xr:uid="{35D0A6B9-EF62-4A6C-A110-396CF9BE086F}"/>
    <cellStyle name="Заголовок 4 8 2" xfId="1967" xr:uid="{3815BE32-7069-4BEC-8FFA-F107626D2D34}"/>
    <cellStyle name="Заголовок 4 8 3" xfId="1968" xr:uid="{32DDD200-52FE-49BD-BB30-8833FDFE029F}"/>
    <cellStyle name="Заголовок 4 9" xfId="1969" xr:uid="{DC8A4C1D-7509-4186-9496-8CEF5ED79551}"/>
    <cellStyle name="Заголовок 4 9 2" xfId="1970" xr:uid="{EBC88401-9E7D-41AA-87C5-8E65BC603583}"/>
    <cellStyle name="Звичайний" xfId="0" builtinId="0"/>
    <cellStyle name="Звичайний 10" xfId="1971" xr:uid="{85A3071B-166C-4887-9B0A-DD8031161F3E}"/>
    <cellStyle name="Звичайний 10 2" xfId="1972" xr:uid="{E3CEEFE9-E646-4628-80FC-148AB948EF80}"/>
    <cellStyle name="Звичайний 10 2 2" xfId="1973" xr:uid="{9F9C3C01-A6B7-486A-87EE-0A13103EAC8A}"/>
    <cellStyle name="Звичайний 10 3" xfId="1974" xr:uid="{75376491-DEAF-45FA-AD5E-120020F38EFA}"/>
    <cellStyle name="Звичайний 10 3 2" xfId="1975" xr:uid="{9A7ED95E-BDDC-4E64-B001-3D5AC64F6ADA}"/>
    <cellStyle name="Звичайний 10 4" xfId="1976" xr:uid="{E87B94E8-FD91-4B8A-9153-C084E536205A}"/>
    <cellStyle name="Звичайний 10 4 2" xfId="1977" xr:uid="{9E918E5C-482E-4295-8666-9CC4CC774B7A}"/>
    <cellStyle name="Звичайний 10 5" xfId="1978" xr:uid="{64E63AC7-E7C5-4434-A2B8-C19E33778345}"/>
    <cellStyle name="Звичайний 10 5 2" xfId="1979" xr:uid="{5B79C846-698C-4B8B-BA84-83D2F8540372}"/>
    <cellStyle name="Звичайний 10 5_додаток до розп №528 від 24.07.2026" xfId="1980" xr:uid="{BFBBD7D3-4C69-4290-9799-7AFB9F56FC93}"/>
    <cellStyle name="Звичайний 10_Прогноз" xfId="1981" xr:uid="{6F2B92C5-BCC8-4D9F-9854-49E5AF9B3B37}"/>
    <cellStyle name="Звичайний 100" xfId="1982" xr:uid="{1635706F-FFCB-47D4-84AD-B26D7561EF05}"/>
    <cellStyle name="Звичайний 101" xfId="1983" xr:uid="{531EED62-FEFA-484E-BA86-23241F4D477E}"/>
    <cellStyle name="Звичайний 102" xfId="1984" xr:uid="{A5BA7275-4F8F-4EAB-84D7-4D621BDD3BF9}"/>
    <cellStyle name="Звичайний 103" xfId="1985" xr:uid="{63BC145B-D46D-492F-A35B-8046847E43F3}"/>
    <cellStyle name="Звичайний 104" xfId="1986" xr:uid="{8D7B6CBD-5FBB-4878-95AF-7573399DD595}"/>
    <cellStyle name="Звичайний 105" xfId="1987" xr:uid="{F1FCCC01-C64B-4949-A935-B2D44CCEBCBD}"/>
    <cellStyle name="Звичайний 106" xfId="1988" xr:uid="{AC77AD29-9F19-4E02-87A5-63B2CA8F95B4}"/>
    <cellStyle name="Звичайний 107" xfId="1989" xr:uid="{8F737EE5-1EED-422A-8D58-2AD5ADDD786E}"/>
    <cellStyle name="Звичайний 108" xfId="1990" xr:uid="{AE107599-8AF3-4170-9D42-72A7D78AEDB9}"/>
    <cellStyle name="Звичайний 109" xfId="1991" xr:uid="{AA8C88CC-8DD3-456D-B22A-EB1E55DA4FBC}"/>
    <cellStyle name="Звичайний 11" xfId="1992" xr:uid="{32FF8305-E8C8-4D81-9888-2F788057C27A}"/>
    <cellStyle name="Звичайний 11 2" xfId="1993" xr:uid="{9106046B-FAFD-4C86-BF7D-4913F319A220}"/>
    <cellStyle name="Звичайний 11 2 2" xfId="1994" xr:uid="{059A3F8A-59C5-4CFD-B632-623F034C2A20}"/>
    <cellStyle name="Звичайний 11 3" xfId="1995" xr:uid="{474338AE-EFA4-41EC-86BA-E1B929ED382B}"/>
    <cellStyle name="Звичайний 11 3 2" xfId="1996" xr:uid="{DAECAEBC-4CA1-477E-A1E9-85F84DEE040C}"/>
    <cellStyle name="Звичайний 11 4" xfId="1997" xr:uid="{56D253A9-A2CB-4B16-B488-C5E053D31EB9}"/>
    <cellStyle name="Звичайний 11 4 2" xfId="1998" xr:uid="{10B72211-3241-4633-A248-1FFC3B00B5D8}"/>
    <cellStyle name="Звичайний 11 4_додаток до розп №528 від 24.07.2026" xfId="1999" xr:uid="{D15F756F-0EB7-4A25-86E0-CC1ABD1F91BB}"/>
    <cellStyle name="Звичайний 11_Прогноз" xfId="2000" xr:uid="{0C0E3942-F598-4184-B10A-8B6020ADCD62}"/>
    <cellStyle name="Звичайний 110" xfId="2001" xr:uid="{618BDE6E-F8EE-4CF0-8043-49C85F0EDA73}"/>
    <cellStyle name="Звичайний 111" xfId="2002" xr:uid="{35F0CAF7-53AB-4A05-9216-B776089BAD20}"/>
    <cellStyle name="Звичайний 112" xfId="2003" xr:uid="{5970B0C9-9FF0-43CC-9265-F78F030557C4}"/>
    <cellStyle name="Звичайний 113" xfId="2004" xr:uid="{BD9882C1-DB30-4951-A675-92DA7C4BE973}"/>
    <cellStyle name="Звичайний 114" xfId="2005" xr:uid="{669721B9-BF93-44F6-80DC-B7552120B0FA}"/>
    <cellStyle name="Звичайний 115" xfId="2006" xr:uid="{7EF8F67A-F811-45E8-90BB-53F41751DF22}"/>
    <cellStyle name="Звичайний 116" xfId="2007" xr:uid="{00A3BB23-2D8D-4EE0-874E-F3FCA980D1CC}"/>
    <cellStyle name="Звичайний 117" xfId="2008" xr:uid="{446D549A-572F-42EB-B6F2-6043961BE177}"/>
    <cellStyle name="Звичайний 118" xfId="2009" xr:uid="{3AB089B7-9A60-4BA4-86C2-8CBE9032BC1E}"/>
    <cellStyle name="Звичайний 119" xfId="2010" xr:uid="{3F3A0851-4038-4F43-98C4-CE98B01B71BB}"/>
    <cellStyle name="Звичайний 12" xfId="2011" xr:uid="{66391870-82FB-42D1-A542-DC3BAD5A9355}"/>
    <cellStyle name="Звичайний 12 2" xfId="2012" xr:uid="{17CC67C4-77DB-4FCE-B30C-4C8788C368B1}"/>
    <cellStyle name="Звичайний 12 2 2" xfId="2013" xr:uid="{7B190466-696F-4C0F-BBFF-AE91ED0830CF}"/>
    <cellStyle name="Звичайний 12_Прогноз" xfId="2014" xr:uid="{31736E9D-BF81-443C-B755-7D91392BAF9C}"/>
    <cellStyle name="Звичайний 120" xfId="2015" xr:uid="{A595C12E-EC68-4444-87F5-43C5695DD3D2}"/>
    <cellStyle name="Звичайний 121" xfId="2016" xr:uid="{73BDAE8B-94C8-4E2D-A8C3-A7F047167EC7}"/>
    <cellStyle name="Звичайний 122" xfId="2017" xr:uid="{C3A41A2B-A6A2-4EBA-8421-D5E800849063}"/>
    <cellStyle name="Звичайний 123" xfId="2018" xr:uid="{9D02513E-85B1-44BB-B0C0-7A0FA326C271}"/>
    <cellStyle name="Звичайний 124" xfId="2019" xr:uid="{534BB428-104B-494F-95D1-3D05994F2BF1}"/>
    <cellStyle name="Звичайний 13" xfId="2020" xr:uid="{71FA692A-C64A-4C93-ACE0-368D51C5934F}"/>
    <cellStyle name="Звичайний 13 2" xfId="2021" xr:uid="{94874192-1193-4E6E-83FD-0BB25054527F}"/>
    <cellStyle name="Звичайний 13 2 2" xfId="2022" xr:uid="{72C783F9-3980-467B-91B9-151259C20E67}"/>
    <cellStyle name="Звичайний 13 3" xfId="2023" xr:uid="{11C2F66C-D73C-4BE7-8575-0BE8130639CE}"/>
    <cellStyle name="Звичайний 13 3 2" xfId="2024" xr:uid="{377A31CD-E24E-4427-9C1E-F54AE9C66331}"/>
    <cellStyle name="Звичайний 13 3_додаток до розп №528 від 24.07.2026" xfId="2025" xr:uid="{98AD3576-0582-426A-92BB-2D326E05C04B}"/>
    <cellStyle name="Звичайний 13_Прогноз" xfId="2026" xr:uid="{2F626116-AAFC-41B2-95F9-F7EE100ABE98}"/>
    <cellStyle name="Звичайний 14" xfId="2027" xr:uid="{E9A6D931-64A1-4951-86DE-352D65F4395B}"/>
    <cellStyle name="Звичайний 15" xfId="2028" xr:uid="{3120BC84-56A1-49AE-A861-9FC0CC685E9C}"/>
    <cellStyle name="Звичайний 16" xfId="2029" xr:uid="{381517CB-1315-423E-A3D5-F5A85FE59305}"/>
    <cellStyle name="Звичайний 16 10" xfId="2030" xr:uid="{92380F01-FCBD-4BA7-8BB7-01255021D84A}"/>
    <cellStyle name="Звичайний 16 11" xfId="2031" xr:uid="{C9F32214-6840-4D98-B9D0-1C17CAD08BBD}"/>
    <cellStyle name="Звичайний 16 2" xfId="2032" xr:uid="{D48942E2-E86C-4C4E-B871-ED811D5BE7CC}"/>
    <cellStyle name="Звичайний 16 3" xfId="2033" xr:uid="{7BC96D66-9902-42BB-AC2B-6561874DB91F}"/>
    <cellStyle name="Звичайний 16 4" xfId="2034" xr:uid="{AE9C949C-B13B-4789-A7F5-97D016938848}"/>
    <cellStyle name="Звичайний 16 5" xfId="2035" xr:uid="{979D397B-A6EE-4E1C-B704-0BDBF163D283}"/>
    <cellStyle name="Звичайний 16 6" xfId="2036" xr:uid="{CD93C7DD-332B-4ACD-A8B3-0AAE717FBAEE}"/>
    <cellStyle name="Звичайний 16 7" xfId="2037" xr:uid="{91181579-162C-475C-B376-2BA92B33A137}"/>
    <cellStyle name="Звичайний 16 8" xfId="2038" xr:uid="{755178BC-5055-435F-9FB9-70D6EF2449E3}"/>
    <cellStyle name="Звичайний 16 9" xfId="2039" xr:uid="{A7134A7A-E973-4B96-830C-78998D8067D7}"/>
    <cellStyle name="Звичайний 16_Прогноз" xfId="2040" xr:uid="{2622F685-7748-4F26-94DA-2BA3615B844D}"/>
    <cellStyle name="Звичайний 17" xfId="2041" xr:uid="{DEB83444-7ACF-41E8-9E9B-B72C4C5DE1DB}"/>
    <cellStyle name="Звичайний 18" xfId="2042" xr:uid="{7B68B4CB-898E-44DD-AF70-7C30914B3E17}"/>
    <cellStyle name="Звичайний 19" xfId="2043" xr:uid="{4E4FF92C-D63D-405F-A225-D309E4BCC7E0}"/>
    <cellStyle name="Звичайний 2" xfId="2044" xr:uid="{434CA00A-66AD-4786-9BA9-3A393CF88591}"/>
    <cellStyle name="Звичайний 2 10" xfId="2045" xr:uid="{C8A92C57-3D81-480E-A3F3-8F1BB4B5D428}"/>
    <cellStyle name="Звичайний 2 10 2" xfId="2046" xr:uid="{DEA4CB59-C455-4C16-AFE0-F9CCE010284F}"/>
    <cellStyle name="Звичайний 2 11" xfId="2047" xr:uid="{09A2ED15-0930-487F-AA0E-F7A89DBC232F}"/>
    <cellStyle name="Звичайний 2 11 2" xfId="2048" xr:uid="{1D423520-8580-4E75-AD46-64FB0E27319A}"/>
    <cellStyle name="Звичайний 2 12" xfId="2049" xr:uid="{8DD2A346-DC81-4E3F-8593-BE3CB9568AC1}"/>
    <cellStyle name="Звичайний 2 12 2" xfId="2050" xr:uid="{51538BE9-3FC3-4970-8BBF-C2CA68ACEB2A}"/>
    <cellStyle name="Звичайний 2 12 3" xfId="2051" xr:uid="{3F33FA2E-5EC8-467F-BDAE-02AC30759295}"/>
    <cellStyle name="Звичайний 2 13" xfId="2052" xr:uid="{8B1D8B3E-7943-4C10-A6AD-E332241DDC32}"/>
    <cellStyle name="Звичайний 2 13 2" xfId="2053" xr:uid="{1DFE6F03-59BA-458F-BAD6-C4113BD6B172}"/>
    <cellStyle name="Звичайний 2 13 3" xfId="2054" xr:uid="{B80DE45A-ECED-4708-BC80-170DB11F6BEE}"/>
    <cellStyle name="Звичайний 2 14" xfId="2055" xr:uid="{8AC5FC25-6851-4BF6-8FE2-BE3A9F6527C6}"/>
    <cellStyle name="Звичайний 2 14 2" xfId="2056" xr:uid="{40F413C6-0F26-4218-B964-63A780DCB5C0}"/>
    <cellStyle name="Звичайний 2 14 2 2" xfId="2057" xr:uid="{AB3361FB-4DC6-476C-A9A2-1523438C4164}"/>
    <cellStyle name="Звичайний 2 14 2 2 2" xfId="2058" xr:uid="{6E9391B3-766E-44A9-A73F-679107B5932D}"/>
    <cellStyle name="Звичайний 2 14 2 2 2 2" xfId="2059" xr:uid="{4E3D3204-F983-4D15-9C0B-3BF2C19480EB}"/>
    <cellStyle name="Звичайний 2 14 2 2 2 2 2" xfId="2060" xr:uid="{E75997C3-60E8-4DDA-8F00-01B1A4169878}"/>
    <cellStyle name="Звичайний 2 14 2 2 2 2 2 2" xfId="2061" xr:uid="{D4A8D717-BBB6-495C-9B0C-680AB5F155A4}"/>
    <cellStyle name="Звичайний 2 14 2 2 2 2 2 2 2" xfId="2062" xr:uid="{1E0207F3-60AA-45D3-9FEB-BAE320CA6B7E}"/>
    <cellStyle name="Звичайний 2 14 2 2 2 2 2 2 2 2" xfId="2063" xr:uid="{8AD4E925-A291-4A9E-9AC4-75C641719F03}"/>
    <cellStyle name="Звичайний 2 14 2 2 2 2 2 2 2 2 2" xfId="2064" xr:uid="{B4D36FDC-2088-40E7-B5B3-B0E87976FC2D}"/>
    <cellStyle name="Звичайний 2 14 2 2 2 2 2 2 2 2 3" xfId="2065" xr:uid="{C0E20308-72FA-4838-8226-92E96E8CF077}"/>
    <cellStyle name="Звичайний 2 14 2 2 2 2 2 2 2 2 4" xfId="2066" xr:uid="{F2B3E2D9-6CC6-4B26-92D0-9F310EA2FF9E}"/>
    <cellStyle name="Звичайний 2 14 2 2 2 2 2 2 2 3" xfId="2067" xr:uid="{A9D50C60-FB8A-4C7C-9B84-8199BAF2EF5C}"/>
    <cellStyle name="Звичайний 2 14 2 2 2 2 2 2 2 3 2" xfId="2068" xr:uid="{9B225B4A-2058-40C3-8E0E-35E073BBD2D3}"/>
    <cellStyle name="Звичайний 2 14 2 2 2 2 2 2 3" xfId="2069" xr:uid="{10FF2D32-35F5-4A43-AFE9-F77C918B9B54}"/>
    <cellStyle name="Звичайний 2 14 2 2 2 2 2 2 4" xfId="2070" xr:uid="{990ABD11-3DCF-4C2C-AEE1-64904CC263DE}"/>
    <cellStyle name="Звичайний 2 14 2 2 2 2 2 2 5" xfId="2071" xr:uid="{45BDB441-F4FD-4D13-89DD-41C43472BF7B}"/>
    <cellStyle name="Звичайний 2 14 2 2 2 2 2 3" xfId="2072" xr:uid="{F87CF1B7-D737-4046-82B8-7870FCB2B285}"/>
    <cellStyle name="Звичайний 2 14 2 2 2 2 2 3 2" xfId="2073" xr:uid="{DFCA9911-DF1B-4D25-9FBD-0C20F316C18E}"/>
    <cellStyle name="Звичайний 2 14 2 2 2 2 2 3 3" xfId="2074" xr:uid="{F3A1032C-3162-4398-8437-B46B955E01CF}"/>
    <cellStyle name="Звичайний 2 14 2 2 2 2 2 3 4" xfId="2075" xr:uid="{D87FB1ED-7BBC-466B-88DA-E0ACFD73183D}"/>
    <cellStyle name="Звичайний 2 14 2 2 2 2 2 4" xfId="2076" xr:uid="{06C8AE27-0216-45AE-B147-06F04FFAA2EC}"/>
    <cellStyle name="Звичайний 2 14 2 2 2 2 2 4 2" xfId="2077" xr:uid="{32215DB4-A517-44F9-B5DA-704BAC8A9D24}"/>
    <cellStyle name="Звичайний 2 14 2 2 2 2 3" xfId="2078" xr:uid="{CAB270C6-1B60-416D-98BD-4DAD1A7E6CD2}"/>
    <cellStyle name="Звичайний 2 14 2 2 2 2 3 2" xfId="2079" xr:uid="{5CE3EB9F-3F95-4CF9-8217-F9700D84032C}"/>
    <cellStyle name="Звичайний 2 14 2 2 2 2 3 2 2" xfId="2080" xr:uid="{5FC1FF34-6D04-430F-8F1D-FE8FB67FE3BD}"/>
    <cellStyle name="Звичайний 2 14 2 2 2 2 3 2 3" xfId="2081" xr:uid="{E749E610-CE48-4033-9D49-D9BA7C3F6DB1}"/>
    <cellStyle name="Звичайний 2 14 2 2 2 2 3 2 4" xfId="2082" xr:uid="{4E444147-2324-4CD3-8EF3-66E018EC30CA}"/>
    <cellStyle name="Звичайний 2 14 2 2 2 2 3 3" xfId="2083" xr:uid="{5FBB14FE-CD30-482E-8BC3-B01DDDA3444C}"/>
    <cellStyle name="Звичайний 2 14 2 2 2 2 3 3 2" xfId="2084" xr:uid="{7926CDB1-077A-4B33-9C7F-AB762CBE6F8D}"/>
    <cellStyle name="Звичайний 2 14 2 2 2 2 4" xfId="2085" xr:uid="{ACA416F1-F0A6-4C15-A7A7-310AC8E8D88E}"/>
    <cellStyle name="Звичайний 2 14 2 2 2 2 5" xfId="2086" xr:uid="{B38AD18B-B0D6-4AB7-B8E0-6491E8A8ED67}"/>
    <cellStyle name="Звичайний 2 14 2 2 2 2 6" xfId="2087" xr:uid="{0F4C4169-25F4-4DC7-BC45-0C785DAB0DF6}"/>
    <cellStyle name="Звичайний 2 14 2 2 2 3" xfId="2088" xr:uid="{44870FD9-D7E3-46F7-8DA0-7FC9B7F53EED}"/>
    <cellStyle name="Звичайний 2 14 2 2 2 3 2" xfId="2089" xr:uid="{A3A6B11C-878C-47A7-99F9-47387E155F0A}"/>
    <cellStyle name="Звичайний 2 14 2 2 2 3 2 2" xfId="2090" xr:uid="{68AE647B-DC9B-45FD-825B-2717A35EBA67}"/>
    <cellStyle name="Звичайний 2 14 2 2 2 3 2 2 2" xfId="2091" xr:uid="{18B6DA74-F2EA-4DEC-9898-983A226B4806}"/>
    <cellStyle name="Звичайний 2 14 2 2 2 3 2 3" xfId="2092" xr:uid="{5398D276-7DB8-41B3-8830-B77A04592B1B}"/>
    <cellStyle name="Звичайний 2 14 2 2 2 3 2 3 2" xfId="2093" xr:uid="{20C5A937-5348-40A3-9A22-DE1C81548379}"/>
    <cellStyle name="Звичайний 2 14 2 2 2 3 3" xfId="2094" xr:uid="{DD83D5EC-A5F9-4178-AA28-5C5862E8A0FE}"/>
    <cellStyle name="Звичайний 2 14 2 2 2 3 4" xfId="2095" xr:uid="{131140C4-5B40-4C75-A5C9-6A06E33B9092}"/>
    <cellStyle name="Звичайний 2 14 2 2 2 4" xfId="2096" xr:uid="{604575B0-D11A-4DC3-A17F-7F508CC607B5}"/>
    <cellStyle name="Звичайний 2 14 2 2 2 4 2" xfId="2097" xr:uid="{DDC76594-6D38-484B-9AE2-67AC1D424817}"/>
    <cellStyle name="Звичайний 2 14 2 2 2 5" xfId="2098" xr:uid="{C6574DE0-399C-4887-BCF3-7B298C074F38}"/>
    <cellStyle name="Звичайний 2 14 2 2 2 5 2" xfId="2099" xr:uid="{1E92EE40-A914-4B80-8E52-0B5346F8FEF4}"/>
    <cellStyle name="Звичайний 2 14 2 2 3" xfId="2100" xr:uid="{D2410196-5F95-4534-861F-6ACE79AC19CE}"/>
    <cellStyle name="Звичайний 2 14 2 2 4" xfId="2101" xr:uid="{B7EFD1EE-0C64-4017-B246-26704358995B}"/>
    <cellStyle name="Звичайний 2 14 2 2 5" xfId="2102" xr:uid="{A7EA0C75-7098-443C-8530-733EB6F9B09B}"/>
    <cellStyle name="Звичайний 2 14 2 2 5 2" xfId="2103" xr:uid="{CB103C72-EBFC-46B2-8DDF-FA70571DE96E}"/>
    <cellStyle name="Звичайний 2 14 2 2 5 2 2" xfId="2104" xr:uid="{EBC01981-6B8F-45C0-A5A7-E7FC255770F8}"/>
    <cellStyle name="Звичайний 2 14 2 2 5 2 3" xfId="2105" xr:uid="{9C405E9F-312B-4F47-BB22-6ED3E81AAEB7}"/>
    <cellStyle name="Звичайний 2 14 2 2 5 2 4" xfId="2106" xr:uid="{88146DF9-B673-41AD-9E23-786CEF68E465}"/>
    <cellStyle name="Звичайний 2 14 2 2 5 3" xfId="2107" xr:uid="{049429A5-8713-433C-9D90-7879A0045BEC}"/>
    <cellStyle name="Звичайний 2 14 2 2 5 3 2" xfId="2108" xr:uid="{5F6E7ED1-218F-4A48-89A2-D3575BBA2F81}"/>
    <cellStyle name="Звичайний 2 14 2 2 6" xfId="2109" xr:uid="{211352A3-3521-44C5-8D49-21F0D581E5B9}"/>
    <cellStyle name="Звичайний 2 14 2 2 7" xfId="2110" xr:uid="{5A01A558-DC4B-4A44-98E4-12C4D84B0144}"/>
    <cellStyle name="Звичайний 2 14 2 2 8" xfId="2111" xr:uid="{D70A1F0D-64CC-4908-88C8-F6AD054D5FBE}"/>
    <cellStyle name="Звичайний 2 14 2 3" xfId="2112" xr:uid="{51B18770-7357-490E-A048-ED34FA5815C0}"/>
    <cellStyle name="Звичайний 2 14 2 3 2" xfId="2113" xr:uid="{2A8A56B4-6097-4C60-9701-FA97C4FA64EF}"/>
    <cellStyle name="Звичайний 2 14 2 3 2 2" xfId="2114" xr:uid="{F3CACD33-C9E9-4389-9F76-8F90750AD8C3}"/>
    <cellStyle name="Звичайний 2 14 2 3 2 2 2" xfId="2115" xr:uid="{5C378697-92AE-4B50-9509-76424947B47C}"/>
    <cellStyle name="Звичайний 2 14 2 3 3" xfId="2116" xr:uid="{5421CE0A-3534-4F8D-99DE-60F0831FD430}"/>
    <cellStyle name="Звичайний 2 14 2 4" xfId="2117" xr:uid="{97FB417A-1521-492D-B9B9-D26C7ED73FE6}"/>
    <cellStyle name="Звичайний 2 14 2 4 2" xfId="2118" xr:uid="{693F88A2-01D7-4CE1-AF9A-54B59A13CB08}"/>
    <cellStyle name="Звичайний 2 14 2 5" xfId="2119" xr:uid="{311CB702-051F-4A82-97A7-100A7B9BC536}"/>
    <cellStyle name="Звичайний 2 14 2 5 2" xfId="2120" xr:uid="{80CCBEB6-1FDC-45FD-9FC4-A3818347B1CD}"/>
    <cellStyle name="Звичайний 2 14 2 5 2 2" xfId="2121" xr:uid="{1E68130A-E4B7-4CD6-BCB2-C5FA1E0D0C61}"/>
    <cellStyle name="Звичайний 2 14 2 5 2 2 2" xfId="2122" xr:uid="{0275306A-98BA-46B4-BC91-460727EFA94C}"/>
    <cellStyle name="Звичайний 2 14 2 5 2 3" xfId="2123" xr:uid="{7109AE30-F14F-4359-851D-432A7576569F}"/>
    <cellStyle name="Звичайний 2 14 2 5 2 3 2" xfId="2124" xr:uid="{D362DB9C-2C0B-4FFB-8A35-60C84F764A73}"/>
    <cellStyle name="Звичайний 2 14 2 5 3" xfId="2125" xr:uid="{65D62379-72F5-45DE-AF8C-3B4AB232FD27}"/>
    <cellStyle name="Звичайний 2 14 2 5 4" xfId="2126" xr:uid="{38337F05-1150-49D7-9F35-685AB4F101C8}"/>
    <cellStyle name="Звичайний 2 14 2 6" xfId="2127" xr:uid="{F6F302EB-AE39-4E93-868E-ED47BA6509D1}"/>
    <cellStyle name="Звичайний 2 14 2 6 2" xfId="2128" xr:uid="{05F38D3B-5828-4C0C-AB50-7B9F23B51105}"/>
    <cellStyle name="Звичайний 2 14 2 7" xfId="2129" xr:uid="{DF1345E1-594B-4BBC-B648-5B5D92113424}"/>
    <cellStyle name="Звичайний 2 14 2 7 2" xfId="2130" xr:uid="{A4C83F83-049A-4C17-B9BD-CB5393E33AE3}"/>
    <cellStyle name="Звичайний 2 14 3" xfId="2131" xr:uid="{996D5FDA-DB42-4BD2-9DBB-485918F8B54B}"/>
    <cellStyle name="Звичайний 2 14 3 2" xfId="2132" xr:uid="{BDC89F4B-50FC-4C98-891D-45559901227C}"/>
    <cellStyle name="Звичайний 2 14 3 2 2" xfId="2133" xr:uid="{F7E2F6E6-FC7B-4B78-A672-7ADAEDC2A990}"/>
    <cellStyle name="Звичайний 2 14 3 2 3" xfId="2134" xr:uid="{60DE2CF6-92AA-4CB8-BD42-3F5E4CE39F98}"/>
    <cellStyle name="Звичайний 2 14 4" xfId="2135" xr:uid="{8B66F203-7B4C-4A70-8D8B-1DF7824D7215}"/>
    <cellStyle name="Звичайний 2 14 5" xfId="2136" xr:uid="{7FBCC27C-3F97-4931-AD3F-33AFF46C6BE9}"/>
    <cellStyle name="Звичайний 2 14 6" xfId="2137" xr:uid="{FB5198FF-C0A7-4F6C-B3B6-335BD30D8D91}"/>
    <cellStyle name="Звичайний 2 14 6 2" xfId="2138" xr:uid="{3C47F80A-7488-4985-B11F-2BCD233AFA33}"/>
    <cellStyle name="Звичайний 2 14 6 2 2" xfId="2139" xr:uid="{602367EF-97DA-4E2D-9F4E-FFF9B4AC91D9}"/>
    <cellStyle name="Звичайний 2 14 6 2 3" xfId="2140" xr:uid="{3103D2BD-942E-46F9-89A4-62B46A7BBE2D}"/>
    <cellStyle name="Звичайний 2 14 6 2 4" xfId="2141" xr:uid="{8C245E36-5D5A-4E3A-8220-AD445168FC74}"/>
    <cellStyle name="Звичайний 2 14 6 3" xfId="2142" xr:uid="{C56438B1-DBB7-43D3-9B34-62DCC017E347}"/>
    <cellStyle name="Звичайний 2 14 6 3 2" xfId="2143" xr:uid="{DF26D006-15D3-4D49-A1E2-699C2C7902E2}"/>
    <cellStyle name="Звичайний 2 14 7" xfId="2144" xr:uid="{AE9E1873-7503-4A2D-883F-E9ADE8B11F11}"/>
    <cellStyle name="Звичайний 2 14 8" xfId="2145" xr:uid="{3134ECF4-88A2-4AF9-AC14-4944674B3D6F}"/>
    <cellStyle name="Звичайний 2 14 9" xfId="2146" xr:uid="{3D85B562-E651-4FB4-AB18-8AF7910B751C}"/>
    <cellStyle name="Звичайний 2 15" xfId="2147" xr:uid="{0DD7F964-333A-4446-9993-72B068B973F4}"/>
    <cellStyle name="Звичайний 2 16" xfId="2148" xr:uid="{BE94C960-E149-4FEE-B485-2E1DB4A8ABE2}"/>
    <cellStyle name="Звичайний 2 17" xfId="2149" xr:uid="{9202E051-9E1C-412E-9748-94487F8141F4}"/>
    <cellStyle name="Звичайний 2 18" xfId="2150" xr:uid="{AA9B7F94-E230-4948-B48E-017020C98484}"/>
    <cellStyle name="Звичайний 2 19" xfId="2151" xr:uid="{A590DD8A-2375-44E3-9979-A6E9CA6A5466}"/>
    <cellStyle name="Звичайний 2 2" xfId="2152" xr:uid="{838A38A3-91E9-473A-ADDC-AE34D0FB6D9D}"/>
    <cellStyle name="Звичайний 2 20" xfId="2153" xr:uid="{F84D6AFC-E079-4916-B7F9-500D1584DE27}"/>
    <cellStyle name="Звичайний 2 20 2" xfId="2154" xr:uid="{7EBABADB-1E3F-4D84-801D-475F1C225594}"/>
    <cellStyle name="Звичайний 2 20 2 2" xfId="2155" xr:uid="{FFA19EFA-5365-4469-97C1-FF1FD8844438}"/>
    <cellStyle name="Звичайний 2 20 2 2 2" xfId="2156" xr:uid="{A9CE98E2-C053-4D9B-BAB1-CF1B0F83D734}"/>
    <cellStyle name="Звичайний 2 20 2 3" xfId="2157" xr:uid="{5E81081D-2230-4C17-8F19-9C5FC4C3310E}"/>
    <cellStyle name="Звичайний 2 20 2 3 2" xfId="2158" xr:uid="{CF515AC1-5D69-4D5A-877D-7D1229C32E5D}"/>
    <cellStyle name="Звичайний 2 20 3" xfId="2159" xr:uid="{631BCD66-F32D-4283-ADB7-9AB03A16443C}"/>
    <cellStyle name="Звичайний 2 20 4" xfId="2160" xr:uid="{8C865B8D-318F-4E6F-803C-576575593DA1}"/>
    <cellStyle name="Звичайний 2 21" xfId="2161" xr:uid="{A69CF83F-4B78-411F-883E-0FA23B4A1957}"/>
    <cellStyle name="Звичайний 2 21 2" xfId="2162" xr:uid="{EA06152A-BA44-424C-B6FD-94520846567E}"/>
    <cellStyle name="Звичайний 2 22" xfId="2163" xr:uid="{FA235801-EEA2-40D7-82E6-A46352360DD6}"/>
    <cellStyle name="Звичайний 2 22 2" xfId="2164" xr:uid="{A5915DC4-7740-4AA3-91AE-E84C00C96EE2}"/>
    <cellStyle name="Звичайний 2 23" xfId="2165" xr:uid="{114F04AF-0178-4B65-8D27-23BAC564D206}"/>
    <cellStyle name="Звичайний 2 23 2" xfId="2166" xr:uid="{BB0805BA-4743-4350-A7BE-292EAE341FAB}"/>
    <cellStyle name="Звичайний 2 23 2 2" xfId="2167" xr:uid="{9BBFA05B-D66F-4F7F-B67E-71339F73AA67}"/>
    <cellStyle name="Звичайний 2 23 2 2 2" xfId="2168" xr:uid="{F3A21541-062B-4583-B010-87E16B607165}"/>
    <cellStyle name="Звичайний 2 23 2 2 2 2" xfId="2169" xr:uid="{1580617D-B53E-41EC-B47E-E1E61012FE06}"/>
    <cellStyle name="Звичайний 2 23 2 2 2 2 2" xfId="2170" xr:uid="{5C9E13F5-1B58-4CBB-A768-79974B2E55FE}"/>
    <cellStyle name="Звичайний 2 23 2 2 2 2 3" xfId="2171" xr:uid="{4FD954DF-FA7B-489A-9566-94C0705E0ED8}"/>
    <cellStyle name="Звичайний 2 23 2 2 3" xfId="2172" xr:uid="{1D980C68-B65B-49F5-8A68-9D7CCAAA2B0D}"/>
    <cellStyle name="Звичайний 2 23 2 2 4" xfId="2173" xr:uid="{D1BE767B-FE51-44FC-98B5-02DECDE4F6BA}"/>
    <cellStyle name="Звичайний 2 23 2 3" xfId="2174" xr:uid="{EA3B68D6-DB50-4CC1-8C05-205523ED2386}"/>
    <cellStyle name="Звичайний 2 23 2 3 2" xfId="2175" xr:uid="{8FC368B4-FDD7-4A9E-935C-FEEE9A3CB69C}"/>
    <cellStyle name="Звичайний 2 23 2 3 3" xfId="2176" xr:uid="{4203F4D4-2402-4147-8C8F-20302EC0CA9E}"/>
    <cellStyle name="Звичайний 2 23 3" xfId="2177" xr:uid="{0A568578-6C14-489E-B571-60FBC311171E}"/>
    <cellStyle name="Звичайний 2 23 3 2" xfId="2178" xr:uid="{C2FA64C0-9238-4F3F-A437-01FEF184B25F}"/>
    <cellStyle name="Звичайний 2 23 3 2 2" xfId="2179" xr:uid="{D479960D-4AB5-4764-9E76-CDC6F81538B0}"/>
    <cellStyle name="Звичайний 2 23 3 2 3" xfId="2180" xr:uid="{91548A01-4BB4-4882-B26A-CFF672E8F25F}"/>
    <cellStyle name="Звичайний 2 23 4" xfId="2181" xr:uid="{3BADE1D1-CAA0-40E6-97D2-C3FB9B0F0993}"/>
    <cellStyle name="Звичайний 2 23 5" xfId="2182" xr:uid="{A56E2EAE-57C9-439B-B930-FF0B59AEED5B}"/>
    <cellStyle name="Звичайний 2 24" xfId="2183" xr:uid="{ACFB77E2-D232-423E-88F8-401151478A5F}"/>
    <cellStyle name="Звичайний 2 24 2" xfId="2184" xr:uid="{0F176314-2A05-43FC-B4E2-72B91E137209}"/>
    <cellStyle name="Звичайний 2 24 2 2" xfId="2185" xr:uid="{9BB89A59-A07A-42D6-BF3D-D087617ECB29}"/>
    <cellStyle name="Звичайний 2 24 2 2 2" xfId="2186" xr:uid="{69CBA4BC-3CF9-4D1D-B47B-6BF965969660}"/>
    <cellStyle name="Звичайний 2 24 2 2 3" xfId="2187" xr:uid="{54B79651-133D-48B5-922E-8EC6AE04467C}"/>
    <cellStyle name="Звичайний 2 24 3" xfId="2188" xr:uid="{B2F504C7-ACFA-431F-88B5-729FA9B5DD73}"/>
    <cellStyle name="Звичайний 2 24 4" xfId="2189" xr:uid="{CA39E2EC-67C8-4E2D-9319-C48C69E2B76B}"/>
    <cellStyle name="Звичайний 2 25" xfId="2190" xr:uid="{BACF59EE-7B63-48BE-9FEE-80D6F972994A}"/>
    <cellStyle name="Звичайний 2 26" xfId="2191" xr:uid="{960EBFA9-595E-40C2-9E7D-41F0292579D0}"/>
    <cellStyle name="Звичайний 2 26 2" xfId="2192" xr:uid="{78B545A1-FA3F-4F13-9D04-F404022C595E}"/>
    <cellStyle name="Звичайний 2 26 3" xfId="2193" xr:uid="{64DC8D36-E290-4B3A-AA33-3B08CEB6E37E}"/>
    <cellStyle name="Звичайний 2 27" xfId="2194" xr:uid="{52E9FEEE-9C08-45E1-B3AD-A09DF6A55B36}"/>
    <cellStyle name="Звичайний 2 28" xfId="2195" xr:uid="{EFFD171C-7E1C-4359-988C-A74F0C3B0587}"/>
    <cellStyle name="Звичайний 2 28 2" xfId="2196" xr:uid="{7606C173-940F-4F6F-A0E7-123C710064CF}"/>
    <cellStyle name="Звичайний 2 28 3" xfId="2197" xr:uid="{69FE7B74-F260-4667-9515-8049F3A78E39}"/>
    <cellStyle name="Звичайний 2 29" xfId="2198" xr:uid="{49B4B8C7-4565-4601-971A-C9735D46EDB4}"/>
    <cellStyle name="Звичайний 2 29 2" xfId="2199" xr:uid="{F6AFCF6A-D39D-492E-9224-32BE97695D1D}"/>
    <cellStyle name="Звичайний 2 29 2 2" xfId="2200" xr:uid="{4F084738-AE94-406E-9E89-8510A9D3E223}"/>
    <cellStyle name="Звичайний 2 29 2 2 2" xfId="2201" xr:uid="{807D269D-5314-4F4A-AEE4-A00CE2E6AF4E}"/>
    <cellStyle name="Звичайний 2 29 2 2 2 2" xfId="2202" xr:uid="{398E3437-2DA3-4A76-8F4B-A767CB3EBFDF}"/>
    <cellStyle name="Звичайний 2 29 2 2 2 2 2" xfId="2203" xr:uid="{C9199283-D650-4E11-9DC5-96E224BAB565}"/>
    <cellStyle name="Звичайний 2 29 2 2 3" xfId="2204" xr:uid="{16509BE2-6033-4B94-9127-92CC3BB0F00F}"/>
    <cellStyle name="Звичайний 2 29 2 3" xfId="2205" xr:uid="{06843858-2DC7-4A74-BD59-B975C501DB68}"/>
    <cellStyle name="Звичайний 2 29 2 3 2" xfId="2206" xr:uid="{8E2EAB61-B8A7-45B3-848D-4CAB5DCD20FF}"/>
    <cellStyle name="Звичайний 2 29 3" xfId="2207" xr:uid="{54487BE6-848D-4E39-93C4-BFBAA381B486}"/>
    <cellStyle name="Звичайний 2 29 3 2" xfId="2208" xr:uid="{4E11AC62-309F-465C-8A7D-8EFAF9BBD31F}"/>
    <cellStyle name="Звичайний 2 29 3 2 2" xfId="2209" xr:uid="{69077A9B-DE69-4709-81F2-1687CE416032}"/>
    <cellStyle name="Звичайний 2 29 4" xfId="2210" xr:uid="{1A2AEF16-DAEE-427D-988E-A44B70CC5980}"/>
    <cellStyle name="Звичайний 2 3" xfId="2211" xr:uid="{AF5AD0B1-7F43-4358-8AF3-B81B28A6D84F}"/>
    <cellStyle name="Звичайний 2 3 10" xfId="2212" xr:uid="{8A22DE24-8418-4DA4-9D29-C2CB87978666}"/>
    <cellStyle name="Звичайний 2 3 11" xfId="2213" xr:uid="{C08038B6-4EC5-48FA-A4B5-67E5065E98EA}"/>
    <cellStyle name="Звичайний 2 3 12" xfId="2214" xr:uid="{D2C1DC86-9B15-4B60-97AE-DA9DDAE6BCF8}"/>
    <cellStyle name="Звичайний 2 3 13" xfId="2215" xr:uid="{C582C45C-EDBC-435B-86C8-7A6B1689073B}"/>
    <cellStyle name="Звичайний 2 3 14" xfId="2216" xr:uid="{3E5AC8EE-79A2-4B98-B92B-D5B43F74300D}"/>
    <cellStyle name="Звичайний 2 3 15" xfId="2217" xr:uid="{8E1F0C0C-D21C-4D87-B034-F3A2FBE7C302}"/>
    <cellStyle name="Звичайний 2 3 16" xfId="2218" xr:uid="{3CFD4370-8551-4B14-B273-8D997CE6AF50}"/>
    <cellStyle name="Звичайний 2 3 17" xfId="2219" xr:uid="{53CBED0C-E1E7-4ED6-A0AE-82069DD8E2C4}"/>
    <cellStyle name="Звичайний 2 3 18" xfId="2220" xr:uid="{E33DCDE9-F705-4BC1-A180-61F40AE0478F}"/>
    <cellStyle name="Звичайний 2 3 19" xfId="2221" xr:uid="{714AC548-281C-471C-95A3-EA922697F6BB}"/>
    <cellStyle name="Звичайний 2 3 2" xfId="2222" xr:uid="{B6765C9D-D94C-4E23-9C97-5694FEC90A5F}"/>
    <cellStyle name="Звичайний 2 3 20" xfId="2223" xr:uid="{81F7B15C-D567-45D1-B903-E8359B67EAD3}"/>
    <cellStyle name="Звичайний 2 3 3" xfId="2224" xr:uid="{07628DFA-6567-4521-9A28-88CA5F87285E}"/>
    <cellStyle name="Звичайний 2 3 4" xfId="2225" xr:uid="{A9160012-3615-463B-821F-10352270124F}"/>
    <cellStyle name="Звичайний 2 3 5" xfId="2226" xr:uid="{1D0369AA-E00B-4120-97C1-8BF67470892D}"/>
    <cellStyle name="Звичайний 2 3 6" xfId="2227" xr:uid="{B688E670-D8F0-4283-8370-77162D11C90D}"/>
    <cellStyle name="Звичайний 2 3 7" xfId="2228" xr:uid="{6A2574EC-0F3E-4A94-A85C-8128BFB72BF9}"/>
    <cellStyle name="Звичайний 2 3 8" xfId="2229" xr:uid="{9FBDF6DD-10B7-49FE-8E90-DC6693EEE2EA}"/>
    <cellStyle name="Звичайний 2 3 9" xfId="2230" xr:uid="{5710F183-CAB9-4052-AAFB-2318E5A32AF3}"/>
    <cellStyle name="Звичайний 2 30" xfId="2231" xr:uid="{75FD39D4-E287-4801-B906-D6444AAAE28C}"/>
    <cellStyle name="Звичайний 2 31" xfId="2232" xr:uid="{8F4957EC-ADDE-4122-8AF4-0D841F78E613}"/>
    <cellStyle name="Звичайний 2 32" xfId="2233" xr:uid="{0E907AEB-28B3-441B-9D85-1500634B78E2}"/>
    <cellStyle name="Звичайний 2 33" xfId="2234" xr:uid="{FA845669-8AAB-429A-BEEE-895CD024D766}"/>
    <cellStyle name="Звичайний 2 34" xfId="2235" xr:uid="{CFB2A14E-5EC9-4005-9C49-296F406E4527}"/>
    <cellStyle name="Звичайний 2 35" xfId="2236" xr:uid="{7C89E950-F40C-4A47-9C4C-3933F63AEB7C}"/>
    <cellStyle name="Звичайний 2 4" xfId="2237" xr:uid="{F3A7CA34-3D2D-4AD8-AA35-6D0CCA2A91EF}"/>
    <cellStyle name="Звичайний 2 4 10" xfId="2238" xr:uid="{63C1723B-B644-460F-9776-3893800C77CB}"/>
    <cellStyle name="Звичайний 2 4 11" xfId="2239" xr:uid="{1606EC14-0D20-4509-9287-03043B7CA5F4}"/>
    <cellStyle name="Звичайний 2 4 2" xfId="2240" xr:uid="{27F48EFD-FDFB-47F0-8680-7D47DB53F40B}"/>
    <cellStyle name="Звичайний 2 4 3" xfId="2241" xr:uid="{E1CEB492-B8FC-4A64-B57F-3B9565761137}"/>
    <cellStyle name="Звичайний 2 4 4" xfId="2242" xr:uid="{068A1C17-9040-4A24-BF3D-7399A6313E87}"/>
    <cellStyle name="Звичайний 2 4 5" xfId="2243" xr:uid="{E864D8CD-AB11-4F49-B0A9-5998D7307CB6}"/>
    <cellStyle name="Звичайний 2 4 6" xfId="2244" xr:uid="{803F4FF6-DBE8-4F31-812E-5416730B7746}"/>
    <cellStyle name="Звичайний 2 4 7" xfId="2245" xr:uid="{0CD69390-ECE7-4249-9B77-2B292C29BB07}"/>
    <cellStyle name="Звичайний 2 4 8" xfId="2246" xr:uid="{09E0A561-FB07-462E-8676-DEB1FF0DA98C}"/>
    <cellStyle name="Звичайний 2 4 9" xfId="2247" xr:uid="{1CD4F8FE-5C8D-44A8-B2B1-C958BBF81787}"/>
    <cellStyle name="Звичайний 2 5" xfId="2248" xr:uid="{A561BCE3-8A45-4264-8CFF-B9264FFC3E88}"/>
    <cellStyle name="Звичайний 2 5 2" xfId="2249" xr:uid="{EAA4F917-2B09-407E-BF5C-6CC279867B27}"/>
    <cellStyle name="Звичайний 2 6" xfId="2250" xr:uid="{CC9F5549-DEC8-4034-952A-05F673AEB562}"/>
    <cellStyle name="Звичайний 2 6 2" xfId="2251" xr:uid="{30B1C8BC-1E36-4AA5-B2C8-C8E2E255B79F}"/>
    <cellStyle name="Звичайний 2 7" xfId="2252" xr:uid="{82CE888C-AC19-417C-9839-FE3FAC9F4A19}"/>
    <cellStyle name="Звичайний 2 7 2" xfId="2253" xr:uid="{8B06A5F2-7F62-4E3E-A1FF-A6411F66D796}"/>
    <cellStyle name="Звичайний 2 8" xfId="2254" xr:uid="{6B508C1A-CBCE-486F-BB7F-6D814DF203EE}"/>
    <cellStyle name="Звичайний 2 8 2" xfId="2255" xr:uid="{CC2D0C01-8ADD-46EE-A8A0-823A2D3E3B79}"/>
    <cellStyle name="Звичайний 2 9" xfId="2256" xr:uid="{E847E8C5-563D-4B95-80BF-31CB841EBF03}"/>
    <cellStyle name="Звичайний 2 9 2" xfId="2257" xr:uid="{CE53A2EB-7477-4B6C-9520-2BB3710CFD7A}"/>
    <cellStyle name="Звичайний 2_22.12.2020 Додатки бюджет 2021 Коди нові" xfId="2258" xr:uid="{E4B0A225-A491-4306-95B8-31A37799620B}"/>
    <cellStyle name="Звичайний 20" xfId="2259" xr:uid="{DB052E8D-540B-4B35-8B97-BA6DF8734A33}"/>
    <cellStyle name="Звичайний 21" xfId="2260" xr:uid="{05BDBF23-3605-4C8B-89D7-7816D5AAFD8B}"/>
    <cellStyle name="Звичайний 22" xfId="2261" xr:uid="{54183554-C2EB-4203-92B5-D7AC95CAB0EC}"/>
    <cellStyle name="Звичайний 22 2" xfId="2262" xr:uid="{404D525B-1CC9-42BD-8DA5-F0377417A6C4}"/>
    <cellStyle name="Звичайний 22_додаток до розп №528 від 24.07.2026" xfId="2263" xr:uid="{F3FFA951-599F-435D-8847-5A712CD72DCF}"/>
    <cellStyle name="Звичайний 23" xfId="2264" xr:uid="{AD4E7126-FE93-49BF-AD85-559FE653798B}"/>
    <cellStyle name="Звичайний 23 2" xfId="2265" xr:uid="{F7C38409-147E-4FA3-82ED-168B349FBC7C}"/>
    <cellStyle name="Звичайний 23_додаток до розп №528 від 24.07.2026" xfId="2266" xr:uid="{170945B3-E57C-422C-BC29-250B228648C1}"/>
    <cellStyle name="Звичайний 24" xfId="2267" xr:uid="{80BD6E34-DDB0-4991-B434-C1CC94E92904}"/>
    <cellStyle name="Звичайний 25" xfId="2268" xr:uid="{D834E4F3-B80E-4F5B-B69B-522F63BF2C78}"/>
    <cellStyle name="Звичайний 26" xfId="2269" xr:uid="{9BA482CE-07CB-41DC-9D13-F72357218EDD}"/>
    <cellStyle name="Звичайний 27" xfId="2270" xr:uid="{785D2203-BB88-4BF3-87B8-DD4BD1226089}"/>
    <cellStyle name="Звичайний 28" xfId="2271" xr:uid="{B9F3D9DB-1A65-4F5B-8E5E-70B9D71CE6D0}"/>
    <cellStyle name="Звичайний 29" xfId="2272" xr:uid="{B4F07E49-9016-4C86-90AE-EFE894847094}"/>
    <cellStyle name="Звичайний 3" xfId="2273" xr:uid="{8071C820-C88C-45AA-BEEB-C727CF7265EC}"/>
    <cellStyle name="Звичайний 3 10" xfId="2274" xr:uid="{5042DBEF-D314-40F5-A99C-5FAE38B16929}"/>
    <cellStyle name="Звичайний 3 11" xfId="2275" xr:uid="{8BF32C59-1BFD-479D-88EA-C99228C62156}"/>
    <cellStyle name="Звичайний 3 12" xfId="2276" xr:uid="{833EC424-88AF-4C53-A8D2-6210766815FD}"/>
    <cellStyle name="Звичайний 3 13" xfId="2277" xr:uid="{7C4728B3-8517-4D6F-A781-569EAEF1901B}"/>
    <cellStyle name="Звичайний 3 14" xfId="2278" xr:uid="{738DAF07-005E-4387-820F-116811CA2AA3}"/>
    <cellStyle name="Звичайний 3 15" xfId="2279" xr:uid="{3DC0F8F0-DBC3-4122-A8E4-D66D2A461944}"/>
    <cellStyle name="Звичайний 3 16" xfId="2280" xr:uid="{2695AD3B-2CEC-4981-B03E-70A8FA56DB6E}"/>
    <cellStyle name="Звичайний 3 17" xfId="2281" xr:uid="{C31C6BA8-879E-4544-BDB1-704F428ADB18}"/>
    <cellStyle name="Звичайний 3 18" xfId="2282" xr:uid="{897456A9-FCEB-4BC5-82EA-0E6AE6201E7A}"/>
    <cellStyle name="Звичайний 3 19" xfId="2283" xr:uid="{E7268706-9DF6-4E61-A47D-6FB11DBA0837}"/>
    <cellStyle name="Звичайний 3 2" xfId="2284" xr:uid="{1D7A1C44-5566-466D-82C4-20D0FB1CB0AB}"/>
    <cellStyle name="Звичайний 3 20" xfId="2285" xr:uid="{D0A53BA2-DCA0-4812-88BE-030C904EEDA6}"/>
    <cellStyle name="Звичайний 3 21" xfId="2286" xr:uid="{16A5C18C-2C77-4FE9-BA01-821F04473343}"/>
    <cellStyle name="Звичайний 3 22" xfId="2287" xr:uid="{91CE3211-9B4C-4F41-8A9B-D2CEAFC10C6B}"/>
    <cellStyle name="Звичайний 3 23" xfId="2288" xr:uid="{5D4C77D6-1014-453C-8757-4B767FC6C437}"/>
    <cellStyle name="Звичайний 3 24" xfId="2289" xr:uid="{239AC879-5E4F-431F-B5EE-0E2D2BEBBA8D}"/>
    <cellStyle name="Звичайний 3 25" xfId="2290" xr:uid="{CF4DA1AC-DF48-4ED0-AF4B-5BDAC540F88D}"/>
    <cellStyle name="Звичайний 3 26" xfId="2291" xr:uid="{2A3E4313-9672-4B73-BCD1-772EC6848413}"/>
    <cellStyle name="Звичайний 3 3" xfId="2292" xr:uid="{C412FD06-2DC6-4A46-950F-BA18BE73FCEF}"/>
    <cellStyle name="Звичайний 3 4" xfId="2293" xr:uid="{52E43E15-AEA5-4CAB-B977-BFD554918D8F}"/>
    <cellStyle name="Звичайний 3 5" xfId="2294" xr:uid="{9EE06623-C38D-468F-A853-76F9A5D19104}"/>
    <cellStyle name="Звичайний 3 6" xfId="2295" xr:uid="{B3566D2F-FDA7-4809-B578-4A996B04EAFB}"/>
    <cellStyle name="Звичайний 3 7" xfId="2296" xr:uid="{CD27532A-10B9-4227-B85E-AC1D0EC09060}"/>
    <cellStyle name="Звичайний 3 8" xfId="2297" xr:uid="{4E0514E7-B992-4913-A26A-6A4717ADD52D}"/>
    <cellStyle name="Звичайний 3 9" xfId="2298" xr:uid="{55C0C56F-EB2A-4537-9580-32647CB39B19}"/>
    <cellStyle name="Звичайний 3_22.12.2020 Додатки бюджет 2021 Коди нові" xfId="2299" xr:uid="{AA671A2B-511E-4890-9014-04114BF59BA0}"/>
    <cellStyle name="Звичайний 30" xfId="2300" xr:uid="{E6A6F40F-BA90-4720-8C87-96E350D057B1}"/>
    <cellStyle name="Звичайний 31" xfId="2301" xr:uid="{5D40B71C-0325-4AA7-81F2-BD42941E4ACB}"/>
    <cellStyle name="Звичайний 32" xfId="2302" xr:uid="{F1835753-9D69-4EFE-8C87-D14F13DEBCE8}"/>
    <cellStyle name="Звичайний 33" xfId="2303" xr:uid="{F8A531B1-B5BE-46AD-89AD-AD8012F978FD}"/>
    <cellStyle name="Звичайний 34" xfId="2304" xr:uid="{7A7E1F3C-2E11-4D1A-BFB8-29D0A26217EA}"/>
    <cellStyle name="Звичайний 35" xfId="2305" xr:uid="{AA3CEE05-5B5D-4DD4-BF47-D36E3FDAB85C}"/>
    <cellStyle name="Звичайний 36" xfId="2306" xr:uid="{D94468D9-FE42-4270-BCBC-B9632344B7DA}"/>
    <cellStyle name="Звичайний 37" xfId="2307" xr:uid="{C603D4CE-88E4-4BF5-8569-89CD9B0ECAFC}"/>
    <cellStyle name="Звичайний 38" xfId="2308" xr:uid="{73596881-BB82-45CD-AC94-7A3E893B2308}"/>
    <cellStyle name="Звичайний 39" xfId="2309" xr:uid="{F6ED6174-B417-41D7-BB50-2893C0B011D5}"/>
    <cellStyle name="Звичайний 4" xfId="2310" xr:uid="{4AEA5ED7-4799-4B66-A392-C2D9C42CB5A3}"/>
    <cellStyle name="Звичайний 4 2" xfId="2311" xr:uid="{DCEDF562-5623-41E5-B14F-443669FC63E8}"/>
    <cellStyle name="Звичайний 4_трансферти бюджетам на 2024 рік" xfId="2312" xr:uid="{13C6B365-44C5-4DE5-9702-DD92DF20C155}"/>
    <cellStyle name="Звичайний 40" xfId="2313" xr:uid="{A840DDC9-9A26-4A2B-B7FA-1FE355CF3D6E}"/>
    <cellStyle name="Звичайний 40 2" xfId="2314" xr:uid="{08774D48-A02A-4646-89DF-E2206BAC3D28}"/>
    <cellStyle name="Звичайний 40_додаток до розп №528 від 24.07.2026" xfId="2315" xr:uid="{C1747CAC-E58F-46FD-937F-C2412BCD8845}"/>
    <cellStyle name="Звичайний 41" xfId="2316" xr:uid="{AA75257D-9129-4C84-8181-D73E33A62841}"/>
    <cellStyle name="Звичайний 42" xfId="2317" xr:uid="{58ECC61D-0688-4971-B162-DCEEACBFC009}"/>
    <cellStyle name="Звичайний 43" xfId="2318" xr:uid="{657E3D77-9BED-45FB-9233-32C358006196}"/>
    <cellStyle name="Звичайний 44" xfId="2319" xr:uid="{F73BA605-EBC7-45E9-A8BE-374F3B8A3798}"/>
    <cellStyle name="Звичайний 45" xfId="2320" xr:uid="{A612C83F-C0C1-4A04-925C-CE6CCEF6DB92}"/>
    <cellStyle name="Звичайний 46" xfId="2321" xr:uid="{3CD1B435-1BC4-4427-B0BB-7C7B6FD7B484}"/>
    <cellStyle name="Звичайний 47" xfId="2322" xr:uid="{B3E9E64C-4052-4001-9915-C74B48BBB0D2}"/>
    <cellStyle name="Звичайний 48" xfId="2323" xr:uid="{92BECFFB-97DD-4B66-8E1D-B35C01E2F3D8}"/>
    <cellStyle name="Звичайний 49" xfId="2324" xr:uid="{4C13799A-F197-48D0-9C20-3327EEFC6E5D}"/>
    <cellStyle name="Звичайний 5" xfId="2325" xr:uid="{86933C36-9D79-49BD-912F-4CFA5BFFCA01}"/>
    <cellStyle name="Звичайний 5 10" xfId="2326" xr:uid="{7779F718-0C46-4BFF-900D-F97309373CED}"/>
    <cellStyle name="Звичайний 5 11" xfId="2327" xr:uid="{CCFF8F2B-45F9-4B8F-B520-DCB277B15DFA}"/>
    <cellStyle name="Звичайний 5 12" xfId="2328" xr:uid="{91B6FACF-3E70-4744-B0EF-0A8AAAF7C340}"/>
    <cellStyle name="Звичайний 5 13" xfId="2329" xr:uid="{BEDCE2B6-5831-45FC-AFD7-FB6DFF36800E}"/>
    <cellStyle name="Звичайний 5 14" xfId="2330" xr:uid="{713B2BC4-E24A-4285-8B8A-F520222DC259}"/>
    <cellStyle name="Звичайний 5 15" xfId="2331" xr:uid="{8190E435-F00F-45BA-AA19-FE43B827D85D}"/>
    <cellStyle name="Звичайний 5 16" xfId="2332" xr:uid="{C1C5EAA3-DC81-4B36-969D-6809A460D481}"/>
    <cellStyle name="Звичайний 5 17" xfId="2333" xr:uid="{6717319B-4190-4A01-B6B4-E3F184F8004B}"/>
    <cellStyle name="Звичайний 5 18" xfId="2334" xr:uid="{1B616DDD-B49C-42B4-839A-72F2CACD6A0B}"/>
    <cellStyle name="Звичайний 5 19" xfId="2335" xr:uid="{E8FAEC12-F64B-4CDF-AD06-5F91AE7B6DF9}"/>
    <cellStyle name="Звичайний 5 2" xfId="2336" xr:uid="{9FA084E8-565F-4F33-A048-3A95F198D3C4}"/>
    <cellStyle name="Звичайний 5 20" xfId="2337" xr:uid="{DD8441C4-2CB5-44A5-843C-A18000F247E7}"/>
    <cellStyle name="Звичайний 5 21" xfId="2338" xr:uid="{5D4F5F05-F1DD-466A-9E1B-7CA16D9675C5}"/>
    <cellStyle name="Звичайний 5 22" xfId="2339" xr:uid="{6539C08B-E4F3-4226-8A10-3C334D83AC65}"/>
    <cellStyle name="Звичайний 5 23" xfId="2340" xr:uid="{801F3320-3102-49AA-B8F7-A1F26FEB4A44}"/>
    <cellStyle name="Звичайний 5 24" xfId="2341" xr:uid="{873B2C95-E6E1-4507-8A72-01A77BC163B2}"/>
    <cellStyle name="Звичайний 5 25" xfId="2342" xr:uid="{1802F1F7-C91B-4127-819D-DA5567CFCC2E}"/>
    <cellStyle name="Звичайний 5 3" xfId="2343" xr:uid="{EBE195BD-ACF7-4A70-96BE-3408A7BE8A85}"/>
    <cellStyle name="Звичайний 5 4" xfId="2344" xr:uid="{A76F65E5-7BC1-4E06-8AEC-345CA46D53E1}"/>
    <cellStyle name="Звичайний 5 5" xfId="2345" xr:uid="{6522E3A6-8685-41FD-A781-CF37D68D7C79}"/>
    <cellStyle name="Звичайний 5 6" xfId="2346" xr:uid="{94044DC8-4C32-4640-B52E-5291E066834C}"/>
    <cellStyle name="Звичайний 5 7" xfId="2347" xr:uid="{4BC7A23D-90AF-4622-9277-39EE7C00C219}"/>
    <cellStyle name="Звичайний 5 8" xfId="2348" xr:uid="{9727925D-8194-4B9E-976D-FDA5C61E2B66}"/>
    <cellStyle name="Звичайний 5 9" xfId="2349" xr:uid="{58A951FD-47C4-41DC-98D0-EC23C2E52C24}"/>
    <cellStyle name="Звичайний 5_Прогноз" xfId="2350" xr:uid="{9E13D512-D9E3-45F3-9111-DC6BB7F6FB4F}"/>
    <cellStyle name="Звичайний 50" xfId="2351" xr:uid="{64830087-D700-46ED-8350-5A75C9AC8A2D}"/>
    <cellStyle name="Звичайний 51" xfId="2352" xr:uid="{F8BE3F25-81CF-4631-9ABC-8903C3C57BB1}"/>
    <cellStyle name="Звичайний 52" xfId="2353" xr:uid="{8727FAA0-E053-4675-A91B-4DC9D194A5F9}"/>
    <cellStyle name="Звичайний 53" xfId="2354" xr:uid="{DA49323A-DF7A-45D3-B73C-358F094132EB}"/>
    <cellStyle name="Звичайний 54" xfId="2355" xr:uid="{F0B155EC-62B3-4C81-8EA3-17D977533F55}"/>
    <cellStyle name="Звичайний 55" xfId="2356" xr:uid="{6382AE8E-271D-4F7F-84CC-690376EBBE5B}"/>
    <cellStyle name="Звичайний 56" xfId="2357" xr:uid="{05446614-A959-43D3-BAA9-75FE19F5FEA0}"/>
    <cellStyle name="Звичайний 57" xfId="2358" xr:uid="{5F32E2AE-F629-4F06-A58C-AB4285CA0E72}"/>
    <cellStyle name="Звичайний 58" xfId="2359" xr:uid="{B2B7EFCA-B294-4CC9-91B7-6540EB95BC58}"/>
    <cellStyle name="Звичайний 59" xfId="2360" xr:uid="{36ED1F3E-9A95-4D6B-A56B-39377BD6DCBD}"/>
    <cellStyle name="Звичайний 6" xfId="2361" xr:uid="{DFDF8A67-384A-426C-8627-72FDD134B52C}"/>
    <cellStyle name="Звичайний 6 10" xfId="2362" xr:uid="{E24F60D2-6FCA-495B-934F-6BCA107CBBB4}"/>
    <cellStyle name="Звичайний 6 10 2" xfId="2363" xr:uid="{EF733535-058C-4AA7-8EAF-6CFAAA5FDDAA}"/>
    <cellStyle name="Звичайний 6 11" xfId="2364" xr:uid="{9613142C-16B0-4E7F-8BEA-2EA7703A2739}"/>
    <cellStyle name="Звичайний 6 11 2" xfId="2365" xr:uid="{C27A92FF-3971-402A-890E-A302161E2718}"/>
    <cellStyle name="Звичайний 6 12" xfId="2366" xr:uid="{39A80A29-F432-4039-851A-826FB5FB933A}"/>
    <cellStyle name="Звичайний 6 12 2" xfId="2367" xr:uid="{048E5FB9-3ADD-48C6-9763-F4F93F68C7A7}"/>
    <cellStyle name="Звичайний 6 13" xfId="2368" xr:uid="{FC1B12BE-F559-4060-88E3-3A1B12AAD112}"/>
    <cellStyle name="Звичайний 6 13 2" xfId="2369" xr:uid="{E045B690-650C-4C75-8126-FDBC2372FDE4}"/>
    <cellStyle name="Звичайний 6 14" xfId="2370" xr:uid="{0BB99524-2BEA-4C24-9CF8-EF6E4EDA8FAE}"/>
    <cellStyle name="Звичайний 6 14 2" xfId="2371" xr:uid="{F99BF716-927B-4328-9A1C-EE17DC5C2816}"/>
    <cellStyle name="Звичайний 6 15" xfId="2372" xr:uid="{8857867C-CC3D-45EF-94CB-7813F6F2C94D}"/>
    <cellStyle name="Звичайний 6 15 2" xfId="2373" xr:uid="{D1618F35-79A8-480C-8E53-0FC3F7522E06}"/>
    <cellStyle name="Звичайний 6 16" xfId="2374" xr:uid="{C866468A-F4EF-4D7A-B260-FEE695397D46}"/>
    <cellStyle name="Звичайний 6 16 2" xfId="2375" xr:uid="{64D04973-BB7B-47C2-8E0C-CED592C7DC39}"/>
    <cellStyle name="Звичайний 6 17" xfId="2376" xr:uid="{6F3F11C9-2778-4AFB-B220-6A9C37EC190D}"/>
    <cellStyle name="Звичайний 6 17 2" xfId="2377" xr:uid="{9B6F0D54-2CC1-44CA-8396-C0655977CE3F}"/>
    <cellStyle name="Звичайний 6 18" xfId="2378" xr:uid="{2D713E41-8878-4550-B659-886D0822C278}"/>
    <cellStyle name="Звичайний 6 18 2" xfId="2379" xr:uid="{F18BBCBB-CBA5-410D-892F-8B7382F1DB5A}"/>
    <cellStyle name="Звичайний 6 19" xfId="2380" xr:uid="{278235E5-FB76-40B7-9A50-2DC28B195AD2}"/>
    <cellStyle name="Звичайний 6 19 2" xfId="2381" xr:uid="{833AD5E2-E29A-4117-914C-289627E8F553}"/>
    <cellStyle name="Звичайний 6 19_додаток до розп №528 від 24.07.2026" xfId="2382" xr:uid="{DAB1BEA7-1F7C-4F52-A2E8-9C3C6835ED09}"/>
    <cellStyle name="Звичайний 6 2" xfId="2383" xr:uid="{AB7C3D99-166C-4F27-AC99-7FC1951DE5FB}"/>
    <cellStyle name="Звичайний 6 2 2" xfId="2384" xr:uid="{2A553047-B039-4C90-9210-F63E4BD03D35}"/>
    <cellStyle name="Звичайний 6 3" xfId="2385" xr:uid="{E47642CE-57BC-41B9-8C22-680E83F3ABC3}"/>
    <cellStyle name="Звичайний 6 3 2" xfId="2386" xr:uid="{56A5798C-1D4A-4201-B892-F345410D54D4}"/>
    <cellStyle name="Звичайний 6 4" xfId="2387" xr:uid="{60CFB1C8-3841-41E1-9361-0B8BA6D8758D}"/>
    <cellStyle name="Звичайний 6 4 2" xfId="2388" xr:uid="{A63D2175-CB14-4653-B5E7-6D271CC4B3CA}"/>
    <cellStyle name="Звичайний 6 5" xfId="2389" xr:uid="{A798FD0F-9F77-412A-82DE-BC6E215778C3}"/>
    <cellStyle name="Звичайний 6 5 2" xfId="2390" xr:uid="{E3FB6FC8-981B-4517-986C-605326437A36}"/>
    <cellStyle name="Звичайний 6 6" xfId="2391" xr:uid="{C23EBD65-45D3-402C-9ADA-684B78799D0A}"/>
    <cellStyle name="Звичайний 6 6 2" xfId="2392" xr:uid="{D4AD978F-5956-4F8B-9957-5988F7713C02}"/>
    <cellStyle name="Звичайний 6 7" xfId="2393" xr:uid="{D3944D95-677F-494E-935D-17953B6C8549}"/>
    <cellStyle name="Звичайний 6 7 2" xfId="2394" xr:uid="{75BB1D15-EAF6-47F4-807D-80B9D1B25DB3}"/>
    <cellStyle name="Звичайний 6 8" xfId="2395" xr:uid="{2815DFD5-38BC-42D2-A792-E2A49BA5D2FD}"/>
    <cellStyle name="Звичайний 6 8 2" xfId="2396" xr:uid="{7F64934C-559E-4467-A178-1275226F0744}"/>
    <cellStyle name="Звичайний 6 9" xfId="2397" xr:uid="{F7AA7F64-592A-4A25-9B56-A9DF590FC82B}"/>
    <cellStyle name="Звичайний 6 9 2" xfId="2398" xr:uid="{817F4751-1600-4208-96C2-FD65E3B2DDD5}"/>
    <cellStyle name="Звичайний 6_Прогноз" xfId="2399" xr:uid="{81FF19F5-882C-472B-BF6B-F6E049523596}"/>
    <cellStyle name="Звичайний 60" xfId="2400" xr:uid="{1DB05B7E-A480-4C5D-ACAF-C48233DA7C79}"/>
    <cellStyle name="Звичайний 61" xfId="2401" xr:uid="{571DD058-9F16-47C3-A88E-C1606B028D53}"/>
    <cellStyle name="Звичайний 62" xfId="2402" xr:uid="{BCCA7240-4102-4EB9-85D5-6593A6D722BE}"/>
    <cellStyle name="Звичайний 63" xfId="2403" xr:uid="{28FD057A-D2C2-4277-8722-6B8241892498}"/>
    <cellStyle name="Звичайний 64" xfId="2404" xr:uid="{0C2AEB24-F186-4321-A1CE-DDC43A191CE3}"/>
    <cellStyle name="Звичайний 65" xfId="2405" xr:uid="{BDEC3710-3161-4658-86CC-E9D3B91DF0EA}"/>
    <cellStyle name="Звичайний 66" xfId="2406" xr:uid="{F6028680-A1C8-4B31-AF93-053F01E451D2}"/>
    <cellStyle name="Звичайний 67" xfId="2407" xr:uid="{5A59864C-1C8D-4005-9F1B-124ECF6F74A8}"/>
    <cellStyle name="Звичайний 68" xfId="2408" xr:uid="{EBC5F8A7-6152-46E0-8204-3EE75661890A}"/>
    <cellStyle name="Звичайний 69" xfId="2409" xr:uid="{FD3D9374-29E8-4816-ABAE-389737ABC9CD}"/>
    <cellStyle name="Звичайний 69_додаток до розп №528 від 24.07.2026" xfId="2410" xr:uid="{91433027-3B38-4791-816D-48CA38559E7F}"/>
    <cellStyle name="Звичайний 7" xfId="2411" xr:uid="{6EE7E955-EBB6-4607-8F7B-5383CAA384C6}"/>
    <cellStyle name="Звичайний 7 2" xfId="2412" xr:uid="{6CA2E85E-0091-43EB-9F7B-587D3AABCCAE}"/>
    <cellStyle name="Звичайний 7_Прогноз" xfId="2413" xr:uid="{D2BA0345-E7EF-455F-A117-C396821289C7}"/>
    <cellStyle name="Звичайний 70" xfId="2414" xr:uid="{EB3B1059-57DB-4254-B329-B2A601CFFD33}"/>
    <cellStyle name="Звичайний 71" xfId="2415" xr:uid="{0702BCF9-76BF-4D30-B003-E4AE13DB91E4}"/>
    <cellStyle name="Звичайний 72" xfId="2416" xr:uid="{D654CDBC-3002-479F-869E-7C930EE3AB0E}"/>
    <cellStyle name="Звичайний 73" xfId="2417" xr:uid="{2A0B624F-66F8-482C-A96C-3CE8099A99F4}"/>
    <cellStyle name="Звичайний 74" xfId="2418" xr:uid="{4AFBAF75-9F92-40D1-B149-C4655EBB2541}"/>
    <cellStyle name="Звичайний 75" xfId="2419" xr:uid="{93D2E546-CE76-4C5E-8963-DE886A5897B7}"/>
    <cellStyle name="Звичайний 76" xfId="2420" xr:uid="{CCBB0048-C53E-4755-B231-7D26E552363B}"/>
    <cellStyle name="Звичайний 77" xfId="2421" xr:uid="{7B779699-5A24-4FD2-B66F-1F3E060F0BA9}"/>
    <cellStyle name="Звичайний 78" xfId="2422" xr:uid="{FD375F32-C41C-4A13-B16B-1D82D93C662D}"/>
    <cellStyle name="Звичайний 79" xfId="2423" xr:uid="{98BF621A-0E43-4646-B187-7C06829F451E}"/>
    <cellStyle name="Звичайний 8" xfId="2424" xr:uid="{A3BF3959-4318-4E04-B6DC-92F2B7959501}"/>
    <cellStyle name="Звичайний 8 10" xfId="2425" xr:uid="{C5433A78-FF69-45E3-84DE-17D91AD389C4}"/>
    <cellStyle name="Звичайний 8 11" xfId="2426" xr:uid="{DFBBBD0E-0962-474B-9A78-6EFA6979E6A9}"/>
    <cellStyle name="Звичайний 8 12" xfId="2427" xr:uid="{46901A58-0EC3-43D6-A4D8-D8CFA4E6CC43}"/>
    <cellStyle name="Звичайний 8 13" xfId="2428" xr:uid="{81D7D9D1-0DC4-4D38-9D71-DFE5F16ABD97}"/>
    <cellStyle name="Звичайний 8 13 2" xfId="2429" xr:uid="{009116E8-DB80-41C1-9C8A-FAB55E05739B}"/>
    <cellStyle name="Звичайний 8 14" xfId="2430" xr:uid="{99487AFD-96F6-4D39-BBD3-58E077A13FF2}"/>
    <cellStyle name="Звичайний 8 15" xfId="2431" xr:uid="{9AAD41F4-2BF4-4D54-B958-962D75B72789}"/>
    <cellStyle name="Звичайний 8 15 2" xfId="2432" xr:uid="{BFE626B7-3EC4-45CF-9DEB-43E307386CF2}"/>
    <cellStyle name="Звичайний 8 15_додаток до розп №528 від 24.07.2026" xfId="2433" xr:uid="{077A6877-4D48-47C3-9CF2-62B9A20D3F07}"/>
    <cellStyle name="Звичайний 8 2" xfId="2434" xr:uid="{4B23B3EB-1DE3-400D-B7AF-D7DDEF44AB6A}"/>
    <cellStyle name="Звичайний 8 3" xfId="2435" xr:uid="{A32EC61A-A42A-49E9-A536-24FB2E75E26E}"/>
    <cellStyle name="Звичайний 8 4" xfId="2436" xr:uid="{B897EDE3-F31C-41A0-880A-2E6A8B96B99A}"/>
    <cellStyle name="Звичайний 8 5" xfId="2437" xr:uid="{07E963DD-535A-4419-9689-084903FF62EB}"/>
    <cellStyle name="Звичайний 8 6" xfId="2438" xr:uid="{FAF33F8F-382D-4FBC-A0E2-5A44A8E85475}"/>
    <cellStyle name="Звичайний 8 7" xfId="2439" xr:uid="{95E70484-CB70-46BB-B283-BA0560593C15}"/>
    <cellStyle name="Звичайний 8 8" xfId="2440" xr:uid="{1D6FD080-5FEA-4BDA-B434-CB1E243467E1}"/>
    <cellStyle name="Звичайний 8 9" xfId="2441" xr:uid="{970520FF-C085-4653-811A-FCA0648D23FC}"/>
    <cellStyle name="Звичайний 8_Прогноз" xfId="2442" xr:uid="{473BF3FE-E83B-4E74-8208-C9E5F499A5FB}"/>
    <cellStyle name="Звичайний 80" xfId="2443" xr:uid="{88FB03AA-2F3A-4E9E-840F-04E7A9E27D06}"/>
    <cellStyle name="Звичайний 81" xfId="2444" xr:uid="{7BF5173D-FF58-44C4-8C63-B43E40149297}"/>
    <cellStyle name="Звичайний 82" xfId="2445" xr:uid="{E86E1BF2-13AA-4FDA-BAFD-4A62C39EFAEC}"/>
    <cellStyle name="Звичайний 83" xfId="2446" xr:uid="{95F74BB1-91DF-4B51-B6ED-C94330A79EE0}"/>
    <cellStyle name="Звичайний 84" xfId="2447" xr:uid="{ACB4EAD0-42EC-48A2-AF04-82ED8BB64C2C}"/>
    <cellStyle name="Звичайний 85" xfId="2448" xr:uid="{05555CA1-DFCF-49E6-B1FA-4CF0630DAA51}"/>
    <cellStyle name="Звичайний 86" xfId="2449" xr:uid="{0A1F91DF-1857-4C70-B4E5-9BCB3CDFF587}"/>
    <cellStyle name="Звичайний 87" xfId="2450" xr:uid="{272E3534-03FE-4A99-9E96-36E9CD996B9B}"/>
    <cellStyle name="Звичайний 88" xfId="2451" xr:uid="{18849027-0851-44ED-AC28-CFFC8306020A}"/>
    <cellStyle name="Звичайний 89" xfId="2452" xr:uid="{38726A5F-26B8-4535-9AD4-8BC29699DFD9}"/>
    <cellStyle name="Звичайний 9" xfId="2453" xr:uid="{701FD787-5E0D-424B-A3A7-104C4276D5EB}"/>
    <cellStyle name="Звичайний 9 2" xfId="2454" xr:uid="{E7931948-390E-44FA-AC79-99E78335CF62}"/>
    <cellStyle name="Звичайний 9 2 2" xfId="2455" xr:uid="{A173B4CB-90D5-46FC-8D51-A7D986D67B0A}"/>
    <cellStyle name="Звичайний 9 3" xfId="2456" xr:uid="{CFFF640C-40FF-4F66-9392-0F3C8307AEA2}"/>
    <cellStyle name="Звичайний 9 3 2" xfId="2457" xr:uid="{FF14A974-10F9-40B4-9BA1-EE8ECC678DDE}"/>
    <cellStyle name="Звичайний 9 4" xfId="2458" xr:uid="{8EE6F336-AA67-48F1-822C-51F7646F21D1}"/>
    <cellStyle name="Звичайний 9 4 2" xfId="2459" xr:uid="{B81CE14B-0DAF-42D9-AB26-AF2F287FE459}"/>
    <cellStyle name="Звичайний 9 5" xfId="2460" xr:uid="{2A9A848A-99D4-46E7-88EE-16A510413435}"/>
    <cellStyle name="Звичайний 9 5 2" xfId="2461" xr:uid="{44934B2D-23DC-4127-AFC9-0DB97582FD64}"/>
    <cellStyle name="Звичайний 9 6" xfId="2462" xr:uid="{CAC24939-7E55-4161-8690-E6CCCF9A8991}"/>
    <cellStyle name="Звичайний 9 6 2" xfId="2463" xr:uid="{8B3FC579-7ED5-44F5-A32F-4BA156E81CD4}"/>
    <cellStyle name="Звичайний 9 7" xfId="2464" xr:uid="{4135158F-9D90-47F5-9F3E-D5DF2A781954}"/>
    <cellStyle name="Звичайний 9 7 2" xfId="2465" xr:uid="{11557762-9137-4D81-88DE-D34F261DE4BA}"/>
    <cellStyle name="Звичайний 9 8" xfId="2466" xr:uid="{4E2BF4E4-149B-4CFD-92A4-DF2B1F56A06D}"/>
    <cellStyle name="Звичайний 9 9" xfId="2467" xr:uid="{E8177836-3C60-4317-B685-2FF3A916F306}"/>
    <cellStyle name="Звичайний 9 9 2" xfId="2468" xr:uid="{E7F153E4-F0C3-45CD-8A40-558E62521F8C}"/>
    <cellStyle name="Звичайний 9 9_додаток до розп №528 від 24.07.2026" xfId="2469" xr:uid="{95E8DDE5-A5E5-446D-AD1D-B39A25C56E91}"/>
    <cellStyle name="Звичайний 9_Прогноз" xfId="2470" xr:uid="{10B832EB-8173-4F67-87D8-6DDB3D35D341}"/>
    <cellStyle name="Звичайний 90" xfId="2471" xr:uid="{16A3AD6A-0701-4891-B9B1-3ADC3320F8B9}"/>
    <cellStyle name="Звичайний 91" xfId="2472" xr:uid="{647E98F7-EBE2-4B89-948B-5E042A955B5F}"/>
    <cellStyle name="Звичайний 92" xfId="2473" xr:uid="{485C3BF4-EDF6-4E16-931B-0C4FCD8EC3EF}"/>
    <cellStyle name="Звичайний 93" xfId="2474" xr:uid="{45A57BA1-6E2A-4C8E-A292-78E6D6185F03}"/>
    <cellStyle name="Звичайний 94" xfId="2475" xr:uid="{B51CE8AC-F0BD-42C4-9AF2-C75E190A0B3A}"/>
    <cellStyle name="Звичайний 95" xfId="2476" xr:uid="{F54C19C5-3614-4940-94C3-58AC337E44E5}"/>
    <cellStyle name="Звичайний 96" xfId="2477" xr:uid="{D4AFC176-D9F9-4648-8C3B-687B55F2D33C}"/>
    <cellStyle name="Звичайний 97" xfId="2478" xr:uid="{C6F9E38F-91FC-4129-850B-F9FBF6F014B2}"/>
    <cellStyle name="Звичайний 98" xfId="2479" xr:uid="{55C10D0C-21B7-4A2D-9EDD-AD436561DABB}"/>
    <cellStyle name="Звичайний 99" xfId="2480" xr:uid="{0B0DEC96-819C-431C-85FF-151FAAD91379}"/>
    <cellStyle name="Звичайний_Додаток _ 3 зм_ни 4575" xfId="2481" xr:uid="{46D5CD11-6924-4ECD-ADCD-65F2419620E4}"/>
    <cellStyle name="Зв'язана клітинка" xfId="3062" builtinId="24" hidden="1"/>
    <cellStyle name="Зв'язана клітинка 10" xfId="2482" xr:uid="{65436503-C285-4BEA-A6BC-F484224ECAAC}"/>
    <cellStyle name="Зв'язана клітинка 11" xfId="2483" xr:uid="{8C995EF4-E080-4246-A4F8-33961DA6A28E}"/>
    <cellStyle name="Зв'язана клітинка 12" xfId="2484" xr:uid="{66306909-6970-45BF-966E-BE7D2100FE7E}"/>
    <cellStyle name="Зв'язана клітинка 13" xfId="2485" xr:uid="{E2B738CC-DD48-443A-B68E-C02B64295F03}"/>
    <cellStyle name="Зв'язана клітинка 14" xfId="2486" xr:uid="{7EB1347A-1BB6-4E59-BDDB-9E2442B5C9E4}"/>
    <cellStyle name="Зв'язана клітинка 14 2" xfId="2487" xr:uid="{75241F01-BF4F-41D0-849C-BF2EB386F238}"/>
    <cellStyle name="Зв'язана клітинка 14 3" xfId="2488" xr:uid="{5D531FD7-836C-45BF-80B9-4BC7D3DFF083}"/>
    <cellStyle name="Зв'язана клітинка 14_Додатки до розпорядження виправл 21.12.2023" xfId="2489" xr:uid="{356D0F81-D977-49A5-96E6-A520A91F2DB0}"/>
    <cellStyle name="Зв'язана клітинка 15" xfId="2490" xr:uid="{BEC86B4A-AB3C-4951-B0EE-325410A252A0}"/>
    <cellStyle name="Зв'язана клітинка 15 2" xfId="2491" xr:uid="{808A5169-4413-4B54-93AF-6E7B5797B709}"/>
    <cellStyle name="Зв'язана клітинка 15_Додатки до розпорядження виправл 21.12.2023" xfId="2492" xr:uid="{59D94F41-B17B-466C-BC04-C4768BF3FD46}"/>
    <cellStyle name="Зв'язана клітинка 16" xfId="2493" xr:uid="{1D32A922-5C6A-4C04-A60F-91C8CFD8C59B}"/>
    <cellStyle name="Зв'язана клітинка 16 2" xfId="2494" xr:uid="{4C502455-F32D-43E6-A121-01344FA3250F}"/>
    <cellStyle name="Зв'язана клітинка 16_Додатки до розпорядження виправл 21.12.2023" xfId="2495" xr:uid="{A4EA8710-B63C-4878-B363-C00F4CBC45B1}"/>
    <cellStyle name="Зв'язана клітинка 17" xfId="2496" xr:uid="{B01E1301-0117-4498-A5AB-50EB3D5DFA5B}"/>
    <cellStyle name="Зв'язана клітинка 18" xfId="2497" xr:uid="{81404009-3130-4E20-9670-001BEB48444A}"/>
    <cellStyle name="Зв'язана клітинка 19" xfId="2498" xr:uid="{22111607-5B2E-4F06-8BA3-E1471ABB3B08}"/>
    <cellStyle name="Зв'язана клітинка 2" xfId="2499" xr:uid="{145A50F8-BBBB-42C4-B8DF-049F3EB17A3B}"/>
    <cellStyle name="Зв'язана клітинка 2 10" xfId="2500" xr:uid="{8238319D-2F76-4603-B3EB-7B2710C4607D}"/>
    <cellStyle name="Зв'язана клітинка 2 11" xfId="2501" xr:uid="{C12A7BE9-0ACA-41FB-A170-A065E1BF776E}"/>
    <cellStyle name="Зв'язана клітинка 2 2" xfId="2502" xr:uid="{54A518ED-80CA-42EB-AD09-863ED324AB24}"/>
    <cellStyle name="Зв'язана клітинка 2 3" xfId="2503" xr:uid="{58DB4C69-475D-4E7C-BD70-80252F9201E4}"/>
    <cellStyle name="Зв'язана клітинка 2 4" xfId="2504" xr:uid="{A2A1C1A5-EEFD-4DEF-98E5-A669AD1C9AC3}"/>
    <cellStyle name="Зв'язана клітинка 2 5" xfId="2505" xr:uid="{99532A33-D82D-4F8A-9454-93CC2B7692DF}"/>
    <cellStyle name="Зв'язана клітинка 2 6" xfId="2506" xr:uid="{537F8927-1391-48DD-8029-211C3B1BC8CB}"/>
    <cellStyle name="Зв'язана клітинка 2 7" xfId="2507" xr:uid="{4FA6DF8C-7CDE-4773-98C1-01EBE13C43AF}"/>
    <cellStyle name="Зв'язана клітинка 2 8" xfId="2508" xr:uid="{CA1CDD9E-D551-480F-A2CB-BB01C71F9043}"/>
    <cellStyle name="Зв'язана клітинка 2 9" xfId="2509" xr:uid="{95D01424-6135-49F0-8741-9B66750404D0}"/>
    <cellStyle name="Зв'язана клітинка 2_Додатки до розпорядження виправл 21.12.2023" xfId="2510" xr:uid="{58DE3C21-F917-4231-B772-2868BECB4B9A}"/>
    <cellStyle name="Зв'язана клітинка 20" xfId="2511" xr:uid="{D1F80081-0628-43E2-AD0B-8C7A11DD526B}"/>
    <cellStyle name="Зв'язана клітинка 20 2" xfId="2512" xr:uid="{826D801B-E1A1-44C7-9086-A91772BE5301}"/>
    <cellStyle name="Зв'язана клітинка 20_Додатки до розпорядження виправл 21.12.2023" xfId="2513" xr:uid="{F5F977A1-78E5-416A-BE28-157341A13A7E}"/>
    <cellStyle name="Зв'язана клітинка 21" xfId="2514" xr:uid="{611DE44F-3745-4BB7-86F3-36505F66CAE5}"/>
    <cellStyle name="Зв'язана клітинка 22" xfId="2515" xr:uid="{231F1709-7CFA-4671-8532-FAB4625ED14A}"/>
    <cellStyle name="Зв'язана клітинка 23" xfId="2516" xr:uid="{DDB23748-EFEE-46F6-A1FD-200C0B123568}"/>
    <cellStyle name="Зв'язана клітинка 24" xfId="2517" xr:uid="{D2FF48B3-FDA4-46E8-8C78-E134FF37802E}"/>
    <cellStyle name="Зв'язана клітинка 3" xfId="2518" xr:uid="{D42062D5-C2E7-4348-B505-E6D84FE50664}"/>
    <cellStyle name="Зв'язана клітинка 4" xfId="2519" xr:uid="{F301AA8D-096C-4F31-8690-0FBED82E1902}"/>
    <cellStyle name="Зв'язана клітинка 5" xfId="2520" xr:uid="{0572D9A0-758B-4607-A7EA-B2FE2E5951EC}"/>
    <cellStyle name="Зв'язана клітинка 6" xfId="2521" xr:uid="{34ECC497-A441-451D-856C-29C8FF3A516C}"/>
    <cellStyle name="Зв'язана клітинка 7" xfId="2522" xr:uid="{FA7E6E94-BA02-43A8-8065-81E3D53C4793}"/>
    <cellStyle name="Зв'язана клітинка 7 2" xfId="2523" xr:uid="{DCC975AC-4749-47EF-9754-A8AF8664E920}"/>
    <cellStyle name="Зв'язана клітинка 7 3" xfId="2524" xr:uid="{28D82E6D-9FBB-4475-BF00-21B082665B37}"/>
    <cellStyle name="Зв'язана клітинка 7 4" xfId="2525" xr:uid="{E1DB1401-047D-4ECB-B2F0-71C9DAEFB04F}"/>
    <cellStyle name="Зв'язана клітинка 7_Додатки до розпорядження виправл 21.12.2023" xfId="2526" xr:uid="{EC9A34D5-06AD-48E7-88C6-E88D0BF148EF}"/>
    <cellStyle name="Зв'язана клітинка 8" xfId="2527" xr:uid="{49DC2947-A682-45FB-88B0-91A69F488B33}"/>
    <cellStyle name="Зв'язана клітинка 8 2" xfId="2528" xr:uid="{88C47E93-6627-4C53-B2F7-CC39C4C497E2}"/>
    <cellStyle name="Зв'язана клітинка 8 3" xfId="2529" xr:uid="{2791C768-6766-41B7-B5C0-538EABA6D883}"/>
    <cellStyle name="Зв'язана клітинка 8_Додатки до розпорядження виправл 21.12.2023" xfId="2530" xr:uid="{49964142-66AF-4820-A39B-B3B340A45C46}"/>
    <cellStyle name="Зв'язана клітинка 9" xfId="2531" xr:uid="{126B9A69-9EC9-4F89-98B6-0E67CDEFF879}"/>
    <cellStyle name="Зв'язана клітинка 9 2" xfId="2532" xr:uid="{A2A7AFC1-3799-4EE8-A1A8-DC63B665056D}"/>
    <cellStyle name="Зв'язана клітинка 9_Додатки до розпорядження виправл 21.12.2023" xfId="2533" xr:uid="{F5146774-C890-43B7-B84B-57AB82EBCF35}"/>
    <cellStyle name="Итог" xfId="2534" xr:uid="{1F15E226-1433-47E1-AAAB-694B2BD24985}"/>
    <cellStyle name="Итог 2" xfId="2535" xr:uid="{F1E6D73C-9F9F-449D-A694-5DD7286F4BE6}"/>
    <cellStyle name="Итого" xfId="2536" xr:uid="{A68C22FB-0A03-44F0-AE44-B2B30236AD17}"/>
    <cellStyle name="Колірна тема 1" xfId="2537" xr:uid="{EDE5EAD9-873F-47D2-ACE7-AF6093C27079}"/>
    <cellStyle name="Колірна тема 1 2" xfId="2538" xr:uid="{69797935-18F6-4707-BFFF-6410211A85E8}"/>
    <cellStyle name="Колірна тема 2" xfId="2539" xr:uid="{1A7051EC-B6E5-46E2-886E-47DFEC240650}"/>
    <cellStyle name="Колірна тема 2 2" xfId="2540" xr:uid="{4D6CCA90-53A4-43E1-BC5E-C9B99727A3DD}"/>
    <cellStyle name="Колірна тема 3" xfId="2541" xr:uid="{A44791E3-D8D1-4C1A-987A-571D7600DE13}"/>
    <cellStyle name="Колірна тема 3 2" xfId="2542" xr:uid="{2CC91ABD-8A73-4EFE-A7BB-77C279BB701D}"/>
    <cellStyle name="Колірна тема 4" xfId="2543" xr:uid="{0F855E05-B0FC-4D99-A2CF-BF1353A56597}"/>
    <cellStyle name="Колірна тема 4 2" xfId="2544" xr:uid="{EB566EF4-D60D-4F58-BFB1-D44137079D40}"/>
    <cellStyle name="Колірна тема 5" xfId="2545" xr:uid="{7B8EC412-3D3B-4C27-912C-7C49413B6F95}"/>
    <cellStyle name="Колірна тема 5 2" xfId="2546" xr:uid="{881C5844-57FC-4309-898F-5FC8A71C55D9}"/>
    <cellStyle name="Колірна тема 6" xfId="2547" xr:uid="{F7687D72-8E9F-4462-975B-9ECBC3141710}"/>
    <cellStyle name="Колірна тема 6 2" xfId="2548" xr:uid="{66892CC5-2E8F-4A53-AA12-0B0D03BA4A55}"/>
    <cellStyle name="Контрольна клітинка" xfId="3063" builtinId="23" hidden="1"/>
    <cellStyle name="Контрольна клітинка 10" xfId="2549" xr:uid="{D4163DCF-D5D0-4029-AA62-01C4F95A5500}"/>
    <cellStyle name="Контрольна клітинка 11" xfId="2550" xr:uid="{35E789CA-0920-4D15-ADE2-611AC80449C5}"/>
    <cellStyle name="Контрольна клітинка 12" xfId="2551" xr:uid="{F0DAFBA3-0AB8-4A06-88E7-ECA2312C2C3D}"/>
    <cellStyle name="Контрольна клітинка 13" xfId="2552" xr:uid="{3C293147-328F-49F0-9C7F-38E0C3E501C7}"/>
    <cellStyle name="Контрольна клітинка 14" xfId="2553" xr:uid="{5BF3B5B5-4974-45E1-AC66-AEAE77AF3B9C}"/>
    <cellStyle name="Контрольна клітинка 14 2" xfId="2554" xr:uid="{3155DE49-3F48-44C8-A0F1-A8E12E16765A}"/>
    <cellStyle name="Контрольна клітинка 14 3" xfId="2555" xr:uid="{93BE7C37-8270-4521-AE23-9EEA011CA83E}"/>
    <cellStyle name="Контрольна клітинка 15" xfId="2556" xr:uid="{E5F426DB-356B-4067-B24A-118C82C0EB5C}"/>
    <cellStyle name="Контрольна клітинка 15 2" xfId="2557" xr:uid="{4307EEA3-D2C0-4554-87E7-3DC0F4A89413}"/>
    <cellStyle name="Контрольна клітинка 16" xfId="2558" xr:uid="{3C5491AA-3BDE-430E-B3D2-36E17A10EFFF}"/>
    <cellStyle name="Контрольна клітинка 16 2" xfId="2559" xr:uid="{1257E7A3-9BE5-4B72-B62B-B56120EE63B9}"/>
    <cellStyle name="Контрольна клітинка 17" xfId="2560" xr:uid="{B0DE7640-6AD4-4CD2-8C30-2DAAEA48C8B0}"/>
    <cellStyle name="Контрольна клітинка 18" xfId="2561" xr:uid="{FEBC7C7D-D07F-489E-A194-C56ABFE88783}"/>
    <cellStyle name="Контрольна клітинка 19" xfId="2562" xr:uid="{903435F3-A562-4049-806D-A8B74729212B}"/>
    <cellStyle name="Контрольна клітинка 2" xfId="2563" xr:uid="{0453B42C-637C-4B9E-83E7-BE2DB8D46D86}"/>
    <cellStyle name="Контрольна клітинка 2 10" xfId="2564" xr:uid="{46C63575-2F39-453D-BB45-ABBB3717ADF0}"/>
    <cellStyle name="Контрольна клітинка 2 11" xfId="2565" xr:uid="{776FF615-DD3E-40BA-A0B5-A83AF20A9D83}"/>
    <cellStyle name="Контрольна клітинка 2 2" xfId="2566" xr:uid="{A4F15FAB-A228-43D4-B2C7-48A19C8885DD}"/>
    <cellStyle name="Контрольна клітинка 2 3" xfId="2567" xr:uid="{17DAC933-49BF-4D46-BEE6-F661654476FA}"/>
    <cellStyle name="Контрольна клітинка 2 4" xfId="2568" xr:uid="{5DD1FEC1-28EA-487B-9E81-AC0F5B381DDD}"/>
    <cellStyle name="Контрольна клітинка 2 5" xfId="2569" xr:uid="{17FFF386-2A04-4A34-895D-7A5529FF73FE}"/>
    <cellStyle name="Контрольна клітинка 2 6" xfId="2570" xr:uid="{FCF1D7E8-F031-43E7-95AE-CA3C4C32F013}"/>
    <cellStyle name="Контрольна клітинка 2 7" xfId="2571" xr:uid="{7ABD2AD3-54DE-4BCC-8EDF-6ADD59F52ABC}"/>
    <cellStyle name="Контрольна клітинка 2 8" xfId="2572" xr:uid="{403F828D-FC5E-4CDA-B404-DF457E2E413F}"/>
    <cellStyle name="Контрольна клітинка 2 9" xfId="2573" xr:uid="{4D708806-4F33-41CE-A8C8-0251F99FB7D5}"/>
    <cellStyle name="Контрольна клітинка 20" xfId="2574" xr:uid="{57D887C6-A3E8-47EC-89EA-A3740167650F}"/>
    <cellStyle name="Контрольна клітинка 20 2" xfId="2575" xr:uid="{27B232C7-FD0E-41F2-AF28-4EE14952CA0D}"/>
    <cellStyle name="Контрольна клітинка 21" xfId="2576" xr:uid="{98798D03-C49A-4282-A362-EBC6E043A39F}"/>
    <cellStyle name="Контрольна клітинка 22" xfId="2577" xr:uid="{E31757EA-7000-4B58-92C7-36EDC66178C7}"/>
    <cellStyle name="Контрольна клітинка 23" xfId="2578" xr:uid="{F1D14412-6282-47A7-8419-E4C6A7E04FA9}"/>
    <cellStyle name="Контрольна клітинка 24" xfId="2579" xr:uid="{CA7AC589-D7AF-4385-A280-D60A7D4E8243}"/>
    <cellStyle name="Контрольна клітинка 3" xfId="2580" xr:uid="{F5689F98-9EB0-4220-AE00-6F78CF4DFC25}"/>
    <cellStyle name="Контрольна клітинка 4" xfId="2581" xr:uid="{D57F5587-6D5F-452C-8CF7-92C36D04A376}"/>
    <cellStyle name="Контрольна клітинка 5" xfId="2582" xr:uid="{67C9F54E-3574-4137-8833-A2F788518A14}"/>
    <cellStyle name="Контрольна клітинка 6" xfId="2583" xr:uid="{559548D2-3509-476F-AF10-8869D84E5635}"/>
    <cellStyle name="Контрольна клітинка 7" xfId="2584" xr:uid="{2D2300DF-FE3D-4BB3-AE58-98750FB25DD6}"/>
    <cellStyle name="Контрольна клітинка 7 2" xfId="2585" xr:uid="{65D3672A-65A4-4DD6-977A-F202CA7AD285}"/>
    <cellStyle name="Контрольна клітинка 7 3" xfId="2586" xr:uid="{5D78C42E-D221-4C59-A989-40D57BD2A7FC}"/>
    <cellStyle name="Контрольна клітинка 7 4" xfId="2587" xr:uid="{A774EC57-F1F4-4BFA-BA7C-31D2126D4D60}"/>
    <cellStyle name="Контрольна клітинка 8" xfId="2588" xr:uid="{874B58F6-3A01-4404-8614-2EB1A8C038C8}"/>
    <cellStyle name="Контрольна клітинка 8 2" xfId="2589" xr:uid="{F71DB194-EA0F-4161-A468-96014E9753A6}"/>
    <cellStyle name="Контрольна клітинка 8 3" xfId="2590" xr:uid="{5BF80AD1-CFD8-439F-9DB8-BD8EB1D32C72}"/>
    <cellStyle name="Контрольна клітинка 9" xfId="2591" xr:uid="{E3CA130C-3351-4E64-A746-191E9EDECAD5}"/>
    <cellStyle name="Контрольна клітинка 9 2" xfId="2592" xr:uid="{A5C3F8CF-FCF3-4E37-87CA-BACC4A50022E}"/>
    <cellStyle name="Контрольная ячейка" xfId="2593" xr:uid="{8FBEC2FD-5A00-4A43-A689-A8FCFFDD508C}"/>
    <cellStyle name="Назва" xfId="3060" builtinId="15" hidden="1"/>
    <cellStyle name="Назва 10" xfId="2594" xr:uid="{B881DB8D-02B1-44C0-B04C-DE0C53AA5898}"/>
    <cellStyle name="Назва 11" xfId="2595" xr:uid="{34DD028D-83D6-41A8-B586-CC10C12A5FAC}"/>
    <cellStyle name="Назва 12" xfId="2596" xr:uid="{A1A4219D-EDFD-4F65-96B4-056344F63810}"/>
    <cellStyle name="Назва 13" xfId="2597" xr:uid="{BBF049D2-11BD-498B-98F0-325F08508AE7}"/>
    <cellStyle name="Назва 14" xfId="2598" xr:uid="{21D60929-68AE-4EA4-8426-7C713F89D3F9}"/>
    <cellStyle name="Назва 14 2" xfId="2599" xr:uid="{04E3A169-7CD9-4595-9B5B-E081A08D51A5}"/>
    <cellStyle name="Назва 14 3" xfId="2600" xr:uid="{B75B4748-74CB-4691-B204-5295728D484D}"/>
    <cellStyle name="Назва 15" xfId="2601" xr:uid="{F6A58600-F8F6-409D-A03A-ECE6739D8BFB}"/>
    <cellStyle name="Назва 15 2" xfId="2602" xr:uid="{6DDA938B-085D-44D8-9CAC-75C019D6D2F9}"/>
    <cellStyle name="Назва 16" xfId="2603" xr:uid="{A87B693C-118E-450F-8639-83180E3E2D33}"/>
    <cellStyle name="Назва 16 2" xfId="2604" xr:uid="{FD1A6C1B-735D-4F8A-B72F-F6E42DDA5C6D}"/>
    <cellStyle name="Назва 17" xfId="2605" xr:uid="{A0BB4FA2-A103-4CC1-BB40-1A1212447022}"/>
    <cellStyle name="Назва 18" xfId="2606" xr:uid="{1D2489F0-B339-44F9-9F0C-79753F030A4B}"/>
    <cellStyle name="Назва 19" xfId="2607" xr:uid="{D71AA68A-4F74-4E0B-8B44-FCD804B9B3C7}"/>
    <cellStyle name="Назва 2" xfId="2608" xr:uid="{E6E5C38C-9668-45A1-BE6B-52D60F9D9843}"/>
    <cellStyle name="Назва 2 10" xfId="2609" xr:uid="{9FB98656-AD5B-4FA7-99F6-2553B042AED0}"/>
    <cellStyle name="Назва 2 11" xfId="2610" xr:uid="{69723C65-D99E-4398-BA52-7E7B6C7429A4}"/>
    <cellStyle name="Назва 2 2" xfId="2611" xr:uid="{927B1E95-42CF-4DA3-A2A1-11628E8B2B12}"/>
    <cellStyle name="Назва 2 3" xfId="2612" xr:uid="{BD38BABD-5FF5-481C-A7F2-22EE493008EA}"/>
    <cellStyle name="Назва 2 4" xfId="2613" xr:uid="{FA9E1684-60AB-4EB7-BEC0-E463FF177E9A}"/>
    <cellStyle name="Назва 2 5" xfId="2614" xr:uid="{0343C63F-B620-4327-9886-DCF0767A459F}"/>
    <cellStyle name="Назва 2 6" xfId="2615" xr:uid="{367F0C39-FDC6-4941-A038-4A7A7F594147}"/>
    <cellStyle name="Назва 2 7" xfId="2616" xr:uid="{9907664E-7781-4ECF-9DCB-B0B99D54ABF6}"/>
    <cellStyle name="Назва 2 8" xfId="2617" xr:uid="{1A788DB0-0166-4A8F-A524-59AB1619FDB8}"/>
    <cellStyle name="Назва 2 9" xfId="2618" xr:uid="{ECE8A77F-765A-4E6C-8A2C-ED62C6E8B2CD}"/>
    <cellStyle name="Назва 20" xfId="2619" xr:uid="{2B6B91C2-7F9B-4EBC-9535-EF93B1DB5889}"/>
    <cellStyle name="Назва 20 2" xfId="2620" xr:uid="{25F450A5-62EF-464B-8B98-4465562A06E0}"/>
    <cellStyle name="Назва 21" xfId="2621" xr:uid="{F0DC561C-64B3-42A1-B864-8B61A25AC154}"/>
    <cellStyle name="Назва 22" xfId="2622" xr:uid="{A9E7F752-523C-4782-8C62-39D57CB5897E}"/>
    <cellStyle name="Назва 23" xfId="2623" xr:uid="{C6C764F9-7669-46F9-9DF7-37B204132208}"/>
    <cellStyle name="Назва 24" xfId="2624" xr:uid="{3FA1DE9C-E5C5-4961-A694-F19503B88E90}"/>
    <cellStyle name="Назва 3" xfId="2625" xr:uid="{D8C3C118-918F-4E32-86C1-54D66A18E704}"/>
    <cellStyle name="Назва 4" xfId="2626" xr:uid="{3AFE8C86-860A-4451-A0BC-DB11DACF03B3}"/>
    <cellStyle name="Назва 5" xfId="2627" xr:uid="{B00002D7-BBB0-4C5C-B592-CB0072DD3469}"/>
    <cellStyle name="Назва 6" xfId="2628" xr:uid="{A2FF898F-2B75-4B27-BFFE-4E1578690751}"/>
    <cellStyle name="Назва 7" xfId="2629" xr:uid="{A1A08837-971A-4846-BBE1-EA7B50830AE6}"/>
    <cellStyle name="Назва 7 2" xfId="2630" xr:uid="{2B3045AB-E203-4268-B9F0-520EDCDBD407}"/>
    <cellStyle name="Назва 7 3" xfId="2631" xr:uid="{B82A138B-A3BC-4450-950A-C17CA96F0405}"/>
    <cellStyle name="Назва 7 4" xfId="2632" xr:uid="{985B72EE-DC36-4E86-9D68-B81EA5C76C06}"/>
    <cellStyle name="Назва 8" xfId="2633" xr:uid="{118750B9-9409-4CF7-8C3E-6F67E44DF9FB}"/>
    <cellStyle name="Назва 8 2" xfId="2634" xr:uid="{C44A5974-413E-4FE2-866B-83DF8472A1BC}"/>
    <cellStyle name="Назва 8 3" xfId="2635" xr:uid="{BEAD8EFD-65AA-489D-A9BF-761D4B424DF1}"/>
    <cellStyle name="Назва 9" xfId="2636" xr:uid="{5DB1B6B2-5479-4E93-A147-55E8F7940366}"/>
    <cellStyle name="Назва 9 2" xfId="2637" xr:uid="{CDBBAA83-E33F-4110-97D2-90EBF41FBD26}"/>
    <cellStyle name="Название" xfId="2638" xr:uid="{FC194A2A-9B27-4F33-9704-8BD238C8462D}"/>
    <cellStyle name="Нейтральний" xfId="2639" xr:uid="{4A4441C7-8896-42F2-B205-FF003AC87789}"/>
    <cellStyle name="Нейтральний 2" xfId="2640" xr:uid="{09A900B2-8854-41E0-B44D-D1033FFB42FA}"/>
    <cellStyle name="Нейтральный" xfId="2641" xr:uid="{21769E2A-C25D-4353-B766-C2F8B6DF5E62}"/>
    <cellStyle name="Обчислення" xfId="2642" xr:uid="{3674E37F-F0FA-450E-859F-7CEE03FD25F9}"/>
    <cellStyle name="Обчислення 10" xfId="2643" xr:uid="{0CA19327-C138-4BFD-AEAA-B44108175D6E}"/>
    <cellStyle name="Обчислення 11" xfId="2644" xr:uid="{92375831-D27B-419B-9CDE-BF5CBAD9C20E}"/>
    <cellStyle name="Обчислення 12" xfId="2645" xr:uid="{F8744347-4D66-4EB6-9B8C-83CE21C224B9}"/>
    <cellStyle name="Обчислення 13" xfId="2646" xr:uid="{5F1CB653-4EFD-4DEF-947C-48BE06A4B7EB}"/>
    <cellStyle name="Обчислення 14" xfId="2647" xr:uid="{974F4A58-06BF-4774-875F-EF6D00848922}"/>
    <cellStyle name="Обчислення 14 2" xfId="2648" xr:uid="{0B827FBF-FEAB-49A2-BF3A-B822CA2A3311}"/>
    <cellStyle name="Обчислення 14 3" xfId="2649" xr:uid="{1908DD53-D779-4F4B-8BD8-124446082AC5}"/>
    <cellStyle name="Обчислення 15" xfId="2650" xr:uid="{506600CD-4760-4D73-A101-1B59D07CA6C5}"/>
    <cellStyle name="Обчислення 15 2" xfId="2651" xr:uid="{8AE07490-4D39-49B7-B872-FFA41F46BE4D}"/>
    <cellStyle name="Обчислення 16" xfId="2652" xr:uid="{BAAC2169-13CB-4103-AF90-BE41A5A2CCE3}"/>
    <cellStyle name="Обчислення 16 2" xfId="2653" xr:uid="{FDE9B6B8-051C-48D7-AC85-A1EDC5D7811B}"/>
    <cellStyle name="Обчислення 17" xfId="2654" xr:uid="{F9C72ABF-3D7E-4E0D-8FFF-6CF6741DC2E2}"/>
    <cellStyle name="Обчислення 18" xfId="2655" xr:uid="{E73AAE15-1259-4099-B796-10032B428A18}"/>
    <cellStyle name="Обчислення 19" xfId="2656" xr:uid="{BF688568-DFC7-41AD-B04C-B197F32F71FE}"/>
    <cellStyle name="Обчислення 2" xfId="2657" xr:uid="{47B9B5F1-5CF4-44D5-A5D0-57C74001893B}"/>
    <cellStyle name="Обчислення 2 10" xfId="2658" xr:uid="{3E76163E-DCA3-4707-86D5-EFF9AA79AB96}"/>
    <cellStyle name="Обчислення 2 11" xfId="2659" xr:uid="{62CEBAD3-4B1D-458C-835E-59B65E7D15A4}"/>
    <cellStyle name="Обчислення 2 2" xfId="2660" xr:uid="{21EC2B8A-E0E7-493E-806D-D2263908F80A}"/>
    <cellStyle name="Обчислення 2 3" xfId="2661" xr:uid="{E003C551-793E-415C-B882-AD741FB22614}"/>
    <cellStyle name="Обчислення 2 4" xfId="2662" xr:uid="{72092E40-62F6-4680-A965-49ECD458AFB0}"/>
    <cellStyle name="Обчислення 2 5" xfId="2663" xr:uid="{9BD130A4-E667-489B-9B2A-3CADA6655211}"/>
    <cellStyle name="Обчислення 2 6" xfId="2664" xr:uid="{01B0D19F-3DBD-4E88-867C-DAC5F06B5029}"/>
    <cellStyle name="Обчислення 2 7" xfId="2665" xr:uid="{7308D579-4B9C-4583-AE73-01968B097F0C}"/>
    <cellStyle name="Обчислення 2 8" xfId="2666" xr:uid="{C3891C52-7245-4D49-AC10-305D8141AE01}"/>
    <cellStyle name="Обчислення 2 9" xfId="2667" xr:uid="{E78BD87E-7BB2-4ACB-A606-980BDE868D13}"/>
    <cellStyle name="Обчислення 20" xfId="2668" xr:uid="{750F3CAF-92BE-4406-9863-722997DE1200}"/>
    <cellStyle name="Обчислення 20 2" xfId="2669" xr:uid="{DF5BFC5C-F8BD-467B-B9F2-326C7E05BD20}"/>
    <cellStyle name="Обчислення 21" xfId="2670" xr:uid="{AA832755-0384-4660-AB0C-E33B74041DA9}"/>
    <cellStyle name="Обчислення 22" xfId="2671" xr:uid="{F8F9C5D0-BDB7-4042-945F-1BFFB3407610}"/>
    <cellStyle name="Обчислення 23" xfId="2672" xr:uid="{E90429BC-24C9-4F68-98A9-5A43919413A4}"/>
    <cellStyle name="Обчислення 24" xfId="2673" xr:uid="{B3097332-149D-4CF0-BDF4-A1795E184DF3}"/>
    <cellStyle name="Обчислення 25" xfId="2674" xr:uid="{C643DC0E-23F9-4AE4-B360-BC6C4E78013E}"/>
    <cellStyle name="Обчислення 3" xfId="2675" xr:uid="{07853F63-0D32-4760-97B1-FD32DE4B8AE8}"/>
    <cellStyle name="Обчислення 4" xfId="2676" xr:uid="{CF936C5F-C8B2-4AF1-A6FF-5FFEA02087FB}"/>
    <cellStyle name="Обчислення 5" xfId="2677" xr:uid="{7701F6CB-7C42-4CB1-8D99-046F51874A42}"/>
    <cellStyle name="Обчислення 6" xfId="2678" xr:uid="{BE62619E-DE10-45CE-8BD1-200C4C10FAC3}"/>
    <cellStyle name="Обчислення 7" xfId="2679" xr:uid="{0B01D55F-860B-495E-9D7C-D1F9A934785D}"/>
    <cellStyle name="Обчислення 7 2" xfId="2680" xr:uid="{A44460B9-5CA4-4E18-8395-677E9BBE08AF}"/>
    <cellStyle name="Обчислення 7 3" xfId="2681" xr:uid="{62E7090D-EB0B-43A7-8DF8-163840CA34D9}"/>
    <cellStyle name="Обчислення 7 4" xfId="2682" xr:uid="{87E10ADA-BC2C-4CA9-AF8E-91E08C2056AC}"/>
    <cellStyle name="Обчислення 8" xfId="2683" xr:uid="{13708DAE-9531-4562-9015-B344B913B427}"/>
    <cellStyle name="Обчислення 8 2" xfId="2684" xr:uid="{B9002B5C-CC50-43A7-B58A-9576A858DE80}"/>
    <cellStyle name="Обчислення 8 3" xfId="2685" xr:uid="{4C77757D-BC81-4EC1-BFCA-46B16B12AA0C}"/>
    <cellStyle name="Обчислення 9" xfId="2686" xr:uid="{04A62B6B-C307-40F7-8D12-22D0193F05B9}"/>
    <cellStyle name="Обчислення 9 2" xfId="2687" xr:uid="{E16505CA-0FE3-4BE3-BEBD-BF31EC239D37}"/>
    <cellStyle name="Обычный 2" xfId="2688" xr:uid="{CBE247DB-6742-4203-A577-1D3321815E21}"/>
    <cellStyle name="Обычный 2 2" xfId="2689" xr:uid="{60EC2796-6CEE-429A-B9C5-1C8F57AAA2B2}"/>
    <cellStyle name="Обычный 2_22.12.2020 Додатки бюджет 2021 Коди нові" xfId="2690" xr:uid="{CCDF9E68-8153-422E-A1FB-DCFEA0F64637}"/>
    <cellStyle name="Обычный 3" xfId="2691" xr:uid="{A345AE44-01BC-48E1-8EFC-D25697E902DB}"/>
    <cellStyle name="Обычный 4" xfId="2692" xr:uid="{C9EEEC03-2BDC-4072-9AA2-E38E52E5AE84}"/>
    <cellStyle name="Обычный 5" xfId="2693" xr:uid="{1A58C50A-BB08-407C-A938-AB1F1B204F84}"/>
    <cellStyle name="Обычный 5 2" xfId="2694" xr:uid="{C8D62DCC-D5A2-408A-A131-59FF651030B7}"/>
    <cellStyle name="Обычный 5_додаток до розп №528 від 24.07.2026" xfId="2695" xr:uid="{393DDD70-6F26-4460-BC3F-D33281D8EC92}"/>
    <cellStyle name="Обычный 6" xfId="2696" xr:uid="{F6EB8B08-14A4-4E38-A55D-A0AFF1E708FE}"/>
    <cellStyle name="Обычный 6 2" xfId="2697" xr:uid="{990BBF21-5CA9-467A-BDCB-4E7F7A30EEFD}"/>
    <cellStyle name="Обычный 6_додаток до розп №528 від 24.07.2026" xfId="2698" xr:uid="{D8E99E14-5902-440E-99FE-3C7D6B3C130F}"/>
    <cellStyle name="Обычный 7" xfId="2699" xr:uid="{D1699AC0-D7EE-4AE3-9E74-73EFCF26BC78}"/>
    <cellStyle name="Обычный 8" xfId="2700" xr:uid="{559C9F66-6220-4A23-9998-90E3578282D4}"/>
    <cellStyle name="Обычный_22.12.2020 Додатки бюджет 2021 Коди нові" xfId="2701" xr:uid="{46F5D5B4-536D-476B-B742-A46699160C83}"/>
    <cellStyle name="Обычный_22.12.2020 Додатки бюджет 2021 Коди нові_Додатки до розпорядження №474 від 18.05.2023" xfId="2702" xr:uid="{D2635480-4FD2-40D1-A9FD-88ED82872CB1}"/>
    <cellStyle name="Обычный_564 додаток 5 міжбюдж.трансф. до рішен.№ 681 від 15.07.21р." xfId="2703" xr:uid="{CD36DA7A-B637-4E05-B8F4-C403FE5512A7}"/>
    <cellStyle name="Обычный_дод 3.1" xfId="2704" xr:uid="{2E6BC56A-C9E1-4AB0-B7D7-C3DDF7D46D9A}"/>
    <cellStyle name="Обычный_дод.6 прогр" xfId="2705" xr:uid="{7369D7D5-6E69-4E8A-85C4-7491107ABF25}"/>
    <cellStyle name="Обычный_Додатки 2022 після закону" xfId="2706" xr:uid="{9EC82BF6-F5F0-44F4-97FF-83F97C8D148F}"/>
    <cellStyle name="Обычный_Додатки до бюджету 1" xfId="2707" xr:uid="{54C3C2D4-CCBE-4FEE-9EA6-E5A6C6525E9A}"/>
    <cellStyle name="Обычный_додатки до рішення  типформа" xfId="2708" xr:uid="{2B59D650-0FA5-4DA0-9945-2FC5324CBC7D}"/>
    <cellStyle name="Обычный_додатки до рішення нова редакція_Додатки до розпорядження №474 від 18.05.2023" xfId="2709" xr:uid="{44584581-BA5A-4836-90F7-29B326A3FE0B}"/>
    <cellStyle name="Обычный_Додатки до розпорядження №474 від 18.05.2023" xfId="2710" xr:uid="{BC0E013C-5C45-4AAC-A368-5CD91E7492BF}"/>
    <cellStyle name="Обычный_додаток 6 2026" xfId="2711" xr:uid="{B05A658F-09D1-487F-8E61-DC543F759169}"/>
    <cellStyle name="Обычный_кредит" xfId="2712" xr:uid="{14B1FC99-56DF-47EC-BC68-47AD44872528}"/>
    <cellStyle name="Обычный_Проект розп ДОТАЦІЯ травень" xfId="2713" xr:uid="{BE4D3358-1EA4-49FD-B85A-B67FC5D8479E}"/>
    <cellStyle name="Обычный_ТГ 2021" xfId="2714" xr:uid="{B60DFF73-EB35-4FAE-B786-5141E3C30837}"/>
    <cellStyle name="Підсумок" xfId="2715" xr:uid="{BB3E180D-20E4-4D87-8B65-61765F22D9D1}"/>
    <cellStyle name="Підсумок 10" xfId="2716" xr:uid="{D369467C-B634-4CD3-BCC5-037DE4971B13}"/>
    <cellStyle name="Підсумок 11" xfId="2717" xr:uid="{F6CCBDC7-A8DC-4F10-9BFA-0CC6919C7531}"/>
    <cellStyle name="Підсумок 12" xfId="2718" xr:uid="{56D53A43-6513-4B62-A3F9-63ECA8C5E63F}"/>
    <cellStyle name="Підсумок 13" xfId="2719" xr:uid="{9516C11B-B298-44DC-A331-01232E1EC599}"/>
    <cellStyle name="Підсумок 14" xfId="2720" xr:uid="{BEEB2080-FBC8-4B27-90D3-08088A18747C}"/>
    <cellStyle name="Підсумок 14 2" xfId="2721" xr:uid="{55941524-8737-4F52-B84E-29074F93A451}"/>
    <cellStyle name="Підсумок 14 3" xfId="2722" xr:uid="{2C70856A-D19B-4508-9C7D-9A0D06B59313}"/>
    <cellStyle name="Підсумок 15" xfId="2723" xr:uid="{BEE69912-ECB5-45B8-8E5F-F1C948195EBE}"/>
    <cellStyle name="Підсумок 15 2" xfId="2724" xr:uid="{1C327B2A-8476-48B7-ADA3-A01EB25677EE}"/>
    <cellStyle name="Підсумок 16" xfId="2725" xr:uid="{EB616E90-BB1F-4817-9DC6-1FC761D90067}"/>
    <cellStyle name="Підсумок 16 2" xfId="2726" xr:uid="{126A4B53-3F48-433C-AB8E-455F1D88D895}"/>
    <cellStyle name="Підсумок 17" xfId="2727" xr:uid="{852BF6E8-C599-48D5-B672-D404674F893D}"/>
    <cellStyle name="Підсумок 18" xfId="2728" xr:uid="{6756FEE6-BB38-473F-9DAE-F47DC02CBC39}"/>
    <cellStyle name="Підсумок 19" xfId="2729" xr:uid="{3ACBD476-7D8F-48E5-A3A9-C40EECDC01E9}"/>
    <cellStyle name="Підсумок 2" xfId="2730" xr:uid="{CF6D0005-E74B-40B0-8587-938D55849C2A}"/>
    <cellStyle name="Підсумок 2 10" xfId="2731" xr:uid="{9662FEDA-802D-43D2-B04A-AD9070F3CDCC}"/>
    <cellStyle name="Підсумок 2 11" xfId="2732" xr:uid="{DF09F7FC-E009-42A7-96A9-589BC2686FC1}"/>
    <cellStyle name="Підсумок 2 2" xfId="2733" xr:uid="{51318034-7DEE-4DF4-A6DA-9FD0F625C712}"/>
    <cellStyle name="Підсумок 2 3" xfId="2734" xr:uid="{0701173E-1BA0-4E5C-B558-957395C2045F}"/>
    <cellStyle name="Підсумок 2 4" xfId="2735" xr:uid="{0ABBD74D-6BBD-45AB-A84F-5ACAA7E6854B}"/>
    <cellStyle name="Підсумок 2 5" xfId="2736" xr:uid="{3C16FA95-0315-480B-AA82-7C9BD0B9A43A}"/>
    <cellStyle name="Підсумок 2 6" xfId="2737" xr:uid="{92D00FEF-2322-4FDD-9ADB-DD6978D82943}"/>
    <cellStyle name="Підсумок 2 7" xfId="2738" xr:uid="{5DB55CCC-5E55-4DC1-88BD-758F30CF5764}"/>
    <cellStyle name="Підсумок 2 8" xfId="2739" xr:uid="{5B3C613C-8A62-499C-9B47-9F71AEB6C7E4}"/>
    <cellStyle name="Підсумок 2 9" xfId="2740" xr:uid="{9E6396CB-D661-41BC-BCF3-790338922652}"/>
    <cellStyle name="Підсумок 20" xfId="2741" xr:uid="{F56DC88E-64CC-4321-BD91-3E182C452717}"/>
    <cellStyle name="Підсумок 20 2" xfId="2742" xr:uid="{F87FE914-6D47-4FDF-BC2F-8CA49397412B}"/>
    <cellStyle name="Підсумок 21" xfId="2743" xr:uid="{F81BCA57-5083-4C26-AD96-0FA5A1A9495F}"/>
    <cellStyle name="Підсумок 22" xfId="2744" xr:uid="{339A0B84-6E82-4847-84E6-63035F11DD94}"/>
    <cellStyle name="Підсумок 23" xfId="2745" xr:uid="{8C59E953-3C8F-4626-B83D-B6FC73A66FF2}"/>
    <cellStyle name="Підсумок 24" xfId="2746" xr:uid="{C00A6663-7D7B-4001-9481-B97F27F58D24}"/>
    <cellStyle name="Підсумок 25" xfId="2747" xr:uid="{0722A694-F41A-4AD6-BE3D-33DEE5C85BE2}"/>
    <cellStyle name="Підсумок 3" xfId="2748" xr:uid="{35C7FEBC-397C-4C87-B22B-1E57A9F09F14}"/>
    <cellStyle name="Підсумок 4" xfId="2749" xr:uid="{88240DE2-5BD7-4D67-86B1-F9D64E32592C}"/>
    <cellStyle name="Підсумок 5" xfId="2750" xr:uid="{E5E2CA92-6404-4157-839A-E4124F3DA47E}"/>
    <cellStyle name="Підсумок 6" xfId="2751" xr:uid="{981ECDCF-CBFF-4C0A-90F7-DF5A8750B126}"/>
    <cellStyle name="Підсумок 7" xfId="2752" xr:uid="{F2A221AF-23DB-47D1-B897-9B00402F3FFA}"/>
    <cellStyle name="Підсумок 7 2" xfId="2753" xr:uid="{19CFBE7D-E160-4EA1-B382-9C58D61111C4}"/>
    <cellStyle name="Підсумок 7 3" xfId="2754" xr:uid="{26FFD337-285E-48CC-A57D-08D4362B063E}"/>
    <cellStyle name="Підсумок 7 4" xfId="2755" xr:uid="{4AD6D0D5-6935-4C2C-89B6-837900B39992}"/>
    <cellStyle name="Підсумок 8" xfId="2756" xr:uid="{0D2FA823-BE46-4E06-A6CD-752745969DD0}"/>
    <cellStyle name="Підсумок 8 2" xfId="2757" xr:uid="{BFFA4789-7CEE-4D67-AC67-D3AA5D0E436E}"/>
    <cellStyle name="Підсумок 8 3" xfId="2758" xr:uid="{4838D14C-0FD5-4C61-A026-C4EFCDB64FA5}"/>
    <cellStyle name="Підсумок 9" xfId="2759" xr:uid="{B4885A91-F858-42D8-81D8-4BFC37CFF1AB}"/>
    <cellStyle name="Підсумок 9 2" xfId="2760" xr:uid="{5766B97D-267B-40BF-BBC6-45BE0F7A2CA8}"/>
    <cellStyle name="Плохой" xfId="2761" xr:uid="{52AEC675-C56A-4CA7-B684-1C485A6AC6B9}"/>
    <cellStyle name="Плохой 2" xfId="2762" xr:uid="{7314B6B1-A8EF-4981-A286-C1B632C90890}"/>
    <cellStyle name="Поганий" xfId="2763" xr:uid="{323816A6-67E7-4553-A266-72B3DB94C358}"/>
    <cellStyle name="Поганий 10" xfId="2764" xr:uid="{0D85338B-C761-46A7-85E2-645B0D3690CA}"/>
    <cellStyle name="Поганий 11" xfId="2765" xr:uid="{F35BDB4F-A105-4D7C-AC03-774E44D3B539}"/>
    <cellStyle name="Поганий 12" xfId="2766" xr:uid="{E876A2D2-1B0B-44FE-BE70-744698090514}"/>
    <cellStyle name="Поганий 13" xfId="2767" xr:uid="{EA81CC95-A45A-4C7A-821D-3F634F7F21F4}"/>
    <cellStyle name="Поганий 14" xfId="2768" xr:uid="{93974CCA-F9C7-4032-847E-15AB030E5D2F}"/>
    <cellStyle name="Поганий 14 2" xfId="2769" xr:uid="{E49F7351-425E-464D-98E0-BADE8792C425}"/>
    <cellStyle name="Поганий 14 3" xfId="2770" xr:uid="{2D704A03-310B-460B-9700-91C260BD745D}"/>
    <cellStyle name="Поганий 15" xfId="2771" xr:uid="{04D5DF43-B88D-4D04-ABD7-71B83930FBE7}"/>
    <cellStyle name="Поганий 15 2" xfId="2772" xr:uid="{29A7B2E3-014E-410A-9FBA-663F71A79497}"/>
    <cellStyle name="Поганий 16" xfId="2773" xr:uid="{E1A630E5-93FE-4970-87A1-6186CB23A8D5}"/>
    <cellStyle name="Поганий 16 2" xfId="2774" xr:uid="{A6C867E7-DBE7-4968-93EA-86AA1EC6BC97}"/>
    <cellStyle name="Поганий 17" xfId="2775" xr:uid="{1A9C4006-E3E8-4D35-BAA1-416C4C1A9318}"/>
    <cellStyle name="Поганий 18" xfId="2776" xr:uid="{9EBB5EBD-9CD4-469C-B008-3ED030D5DB9D}"/>
    <cellStyle name="Поганий 19" xfId="2777" xr:uid="{59F41C20-8078-4F2E-A80F-FC83172CF34B}"/>
    <cellStyle name="Поганий 2" xfId="2778" xr:uid="{03600E73-21EA-46B3-8CF0-FC842651C51F}"/>
    <cellStyle name="Поганий 2 10" xfId="2779" xr:uid="{6725CB8C-3037-4DDC-A10F-27EC878D0E00}"/>
    <cellStyle name="Поганий 2 11" xfId="2780" xr:uid="{1BB04CFD-6CB7-49F7-A5EA-93D0302C5166}"/>
    <cellStyle name="Поганий 2 2" xfId="2781" xr:uid="{B3AAFDA1-78C0-4C16-9F7A-6AD6BBAC4CE9}"/>
    <cellStyle name="Поганий 2 3" xfId="2782" xr:uid="{0DFAEC6C-4928-4F15-858C-D82A702AE0AB}"/>
    <cellStyle name="Поганий 2 4" xfId="2783" xr:uid="{F321B567-FF92-49A6-9ED2-D21AC458D44F}"/>
    <cellStyle name="Поганий 2 5" xfId="2784" xr:uid="{6A56B9D4-BB98-4F28-9E01-488E2779D59E}"/>
    <cellStyle name="Поганий 2 6" xfId="2785" xr:uid="{F8174A05-7E13-413C-AD8E-D67DBA3C69A9}"/>
    <cellStyle name="Поганий 2 7" xfId="2786" xr:uid="{B19DAF4B-888F-4C0A-93A5-DBF4C2DD2520}"/>
    <cellStyle name="Поганий 2 8" xfId="2787" xr:uid="{5C8E64D8-D6AA-40E6-803E-2D2CA55C29DE}"/>
    <cellStyle name="Поганий 2 9" xfId="2788" xr:uid="{C7CA1E1F-0EB9-4B5E-914A-AB7FC56C0B33}"/>
    <cellStyle name="Поганий 20" xfId="2789" xr:uid="{5AB61640-B75B-493C-A5C9-7338072710AC}"/>
    <cellStyle name="Поганий 20 2" xfId="2790" xr:uid="{5981A13D-1BF9-4BA2-BA9A-6D4F10E5AEDA}"/>
    <cellStyle name="Поганий 21" xfId="2791" xr:uid="{C04FF065-85CE-40E9-9FF0-656CD4BFB665}"/>
    <cellStyle name="Поганий 22" xfId="2792" xr:uid="{1DDCD9EF-830C-4DE7-B590-BDFFCFFF11AC}"/>
    <cellStyle name="Поганий 23" xfId="2793" xr:uid="{5C7E7351-7A01-4FCF-B9F0-1CCBC7F4A080}"/>
    <cellStyle name="Поганий 24" xfId="2794" xr:uid="{234E3CB4-5976-451B-9178-D8198BE0C4F7}"/>
    <cellStyle name="Поганий 25" xfId="2795" xr:uid="{25C60078-1B90-4A80-8A2D-E72069F0D568}"/>
    <cellStyle name="Поганий 3" xfId="2796" xr:uid="{5EE89BD5-636A-4BDA-9C4A-E009D6F18DCD}"/>
    <cellStyle name="Поганий 4" xfId="2797" xr:uid="{6F55E25C-4F4D-4032-B231-6F0BAFDD3739}"/>
    <cellStyle name="Поганий 5" xfId="2798" xr:uid="{5C359371-2998-424F-B1D2-E67A2F4CEF7D}"/>
    <cellStyle name="Поганий 6" xfId="2799" xr:uid="{A80595DF-8AE4-4F46-8242-8C17D4C8C07F}"/>
    <cellStyle name="Поганий 7" xfId="2800" xr:uid="{0CE0AFF1-42E1-4673-9FEC-98B1A34232EA}"/>
    <cellStyle name="Поганий 7 2" xfId="2801" xr:uid="{63542445-5D74-415F-B3DA-E8C8C2DB92AC}"/>
    <cellStyle name="Поганий 7 3" xfId="2802" xr:uid="{9A0C6A04-5ADD-4884-8403-2B6CF18441A0}"/>
    <cellStyle name="Поганий 7 4" xfId="2803" xr:uid="{20784477-9BDA-4220-8E82-8B540CB63243}"/>
    <cellStyle name="Поганий 8" xfId="2804" xr:uid="{07303AFD-237B-4612-89D6-45EF3E94CBC0}"/>
    <cellStyle name="Поганий 8 2" xfId="2805" xr:uid="{868152C9-718F-47B1-9D96-836F858313A1}"/>
    <cellStyle name="Поганий 8 3" xfId="2806" xr:uid="{DF894AD0-7F91-4A6C-A596-77D04791E7BE}"/>
    <cellStyle name="Поганий 9" xfId="2807" xr:uid="{1E5C97E0-6570-448D-8F54-27A009464130}"/>
    <cellStyle name="Поганий 9 2" xfId="2808" xr:uid="{BAAA0393-2D36-4CF2-B517-8720EF8710A5}"/>
    <cellStyle name="Пояснение" xfId="2809" xr:uid="{1F75DED9-0858-4625-95B8-D54375029EB5}"/>
    <cellStyle name="Пояснительный текст" xfId="2810" xr:uid="{50E093BF-9B73-4EA0-A3A5-A15018E70464}"/>
    <cellStyle name="Предупреждающий текст" xfId="2811" xr:uid="{567F67AF-6EB6-40C0-9723-5BFF1251E5D3}"/>
    <cellStyle name="Примечание" xfId="2812" xr:uid="{CD86B30F-4D12-439E-92F8-C07CF60B6F51}"/>
    <cellStyle name="Примечание 2" xfId="2813" xr:uid="{4EEA865A-7BF1-4032-968C-3251223D3E50}"/>
    <cellStyle name="Примечание 2 2" xfId="2814" xr:uid="{71BD6B35-3CAD-4113-A239-E4448178FE84}"/>
    <cellStyle name="Примечание 3" xfId="2815" xr:uid="{DE5250F5-CB9A-4E92-AFBA-58A36407194F}"/>
    <cellStyle name="Примечание_22.12.2020 Додатки бюджет 2021 Коди нові" xfId="2816" xr:uid="{7BDA0F51-77B1-470B-856B-769118E21CA0}"/>
    <cellStyle name="Примітка" xfId="2817" xr:uid="{5BA83A3B-747C-4163-BF6A-662833333056}"/>
    <cellStyle name="Примітка 10" xfId="2818" xr:uid="{7846A931-B356-4B85-A7DE-F835F64B46AD}"/>
    <cellStyle name="Примітка 11" xfId="2819" xr:uid="{6740F1DC-A88A-420D-80BA-8F8261DAD557}"/>
    <cellStyle name="Примітка 12" xfId="2820" xr:uid="{7816316B-6A39-4791-A61E-B30894F6D7C0}"/>
    <cellStyle name="Примітка 13" xfId="2821" xr:uid="{11E24AA5-9B27-40B4-8CED-C0904E8408C9}"/>
    <cellStyle name="Примітка 14" xfId="2822" xr:uid="{FAFA5E6F-08CA-4CA5-9D79-AC45362FA789}"/>
    <cellStyle name="Примітка 14 2" xfId="2823" xr:uid="{DF4707C0-AF91-40D9-837A-1F2DCF98BF43}"/>
    <cellStyle name="Примітка 14 3" xfId="2824" xr:uid="{95DF018F-BA89-4846-AE7D-24922E79F164}"/>
    <cellStyle name="Примітка 15" xfId="2825" xr:uid="{577EE41C-94BF-4E5A-B7C6-B92A48494910}"/>
    <cellStyle name="Примітка 15 2" xfId="2826" xr:uid="{DEE1F254-7236-4559-BCD8-ED14B3A19208}"/>
    <cellStyle name="Примітка 16" xfId="2827" xr:uid="{39BD70D8-D344-45D8-8153-7199A77D9906}"/>
    <cellStyle name="Примітка 16 2" xfId="2828" xr:uid="{89031A14-22C5-4DE4-A84B-94396C053B3D}"/>
    <cellStyle name="Примітка 17" xfId="2829" xr:uid="{9B218DA1-3632-4299-9387-C98AA1F8FC1C}"/>
    <cellStyle name="Примітка 18" xfId="2830" xr:uid="{12660EAE-9A8C-40D4-B24D-67D94E865F99}"/>
    <cellStyle name="Примітка 19" xfId="2831" xr:uid="{948F1B0A-B963-4A4C-8011-8879C96C1C2A}"/>
    <cellStyle name="Примітка 2" xfId="2832" xr:uid="{7612E285-AB07-4505-8FEA-1B9D588403D2}"/>
    <cellStyle name="Примітка 2 10" xfId="2833" xr:uid="{C07D30CC-3B91-491D-8A23-EEACE7F6AF5D}"/>
    <cellStyle name="Примітка 2 11" xfId="2834" xr:uid="{BBF8EF37-458C-43CC-94A7-10949EDB0680}"/>
    <cellStyle name="Примітка 2 2" xfId="2835" xr:uid="{5A8C3842-8585-4A1D-A37C-6D0279B37487}"/>
    <cellStyle name="Примітка 2 3" xfId="2836" xr:uid="{BCC19CEF-581A-4E3F-9A0B-8E96D67A6390}"/>
    <cellStyle name="Примітка 2 4" xfId="2837" xr:uid="{D819EFB4-1390-4157-B17E-BB8E6DC07701}"/>
    <cellStyle name="Примітка 2 5" xfId="2838" xr:uid="{E5EDF72C-57CA-4DC8-8CEE-CF4390401495}"/>
    <cellStyle name="Примітка 2 6" xfId="2839" xr:uid="{4F4A8753-D6C4-4527-94C1-4A86BEF360D6}"/>
    <cellStyle name="Примітка 2 7" xfId="2840" xr:uid="{A9AA7EDA-30EF-4D81-8863-BA64FFF0ABBB}"/>
    <cellStyle name="Примітка 2 8" xfId="2841" xr:uid="{81A3EBC8-F5E8-49CB-A9AE-63ACED6189EC}"/>
    <cellStyle name="Примітка 2 9" xfId="2842" xr:uid="{B5E8CD96-F3AC-48F5-97FA-F89E7AE225DF}"/>
    <cellStyle name="Примітка 20" xfId="2843" xr:uid="{6D3FB589-01BF-474C-9C50-131E3744E7DE}"/>
    <cellStyle name="Примітка 20 2" xfId="2844" xr:uid="{8CF363CD-4CFD-487D-902B-D0880320EC3B}"/>
    <cellStyle name="Примітка 21" xfId="2845" xr:uid="{AACE915D-CC2D-4F36-9D25-608F9BD533BD}"/>
    <cellStyle name="Примітка 22" xfId="2846" xr:uid="{C0502F27-3988-4C30-AB09-6E3CF7D3526A}"/>
    <cellStyle name="Примітка 23" xfId="2847" xr:uid="{D13D9382-CCEF-4051-B4B3-CC852609E675}"/>
    <cellStyle name="Примітка 24" xfId="2848" xr:uid="{E51696AA-849A-4DE9-A4B6-846B2FC689EB}"/>
    <cellStyle name="Примітка 25" xfId="2849" xr:uid="{0D4C58C4-7179-4CEB-AB64-5329D21135A5}"/>
    <cellStyle name="Примітка 3" xfId="2850" xr:uid="{0B0F8542-0A83-45E2-807B-1A71D06ABB85}"/>
    <cellStyle name="Примітка 4" xfId="2851" xr:uid="{632CE321-EF00-43D1-AB9F-740DE140A987}"/>
    <cellStyle name="Примітка 5" xfId="2852" xr:uid="{CEF52E04-8AD7-4CFA-8A0E-75389E9F52E1}"/>
    <cellStyle name="Примітка 6" xfId="2853" xr:uid="{95D51405-3919-419F-BBCD-B655859C6B7F}"/>
    <cellStyle name="Примітка 7" xfId="2854" xr:uid="{9BBD001D-61AB-420C-B8FA-A97D6796C740}"/>
    <cellStyle name="Примітка 7 2" xfId="2855" xr:uid="{C3FE68F0-3D69-4431-90CC-C4D73222FDA8}"/>
    <cellStyle name="Примітка 7 3" xfId="2856" xr:uid="{DEB42DCA-61F3-4F5D-A0F3-357BF82E05D8}"/>
    <cellStyle name="Примітка 7 4" xfId="2857" xr:uid="{7F58ECA6-E11E-4782-8BAA-A083F04CDAD1}"/>
    <cellStyle name="Примітка 7 4 2" xfId="2858" xr:uid="{4D9D3945-8383-4834-899E-EE0A32A9B0D0}"/>
    <cellStyle name="Примітка 7 4 2 2" xfId="2859" xr:uid="{D93176D2-3472-49FF-9A7E-94B4BB56962C}"/>
    <cellStyle name="Примітка 7 4 2 3" xfId="2860" xr:uid="{0A737491-6B6B-4EA2-A445-8E2D923D5A83}"/>
    <cellStyle name="Примітка 7 4 3" xfId="2861" xr:uid="{6EDA8302-1694-4B56-89B2-B5A5EA093D04}"/>
    <cellStyle name="Примітка 7 5" xfId="2862" xr:uid="{0816E209-7315-4DB4-B867-A85F4014453D}"/>
    <cellStyle name="Примітка 7 6" xfId="2863" xr:uid="{60BC61F2-E332-4561-B1FA-158CFBDCDDB3}"/>
    <cellStyle name="Примітка 8" xfId="2864" xr:uid="{AF584378-0B31-46BE-99EC-26241926914B}"/>
    <cellStyle name="Примітка 8 2" xfId="2865" xr:uid="{319BCCEC-F101-44B9-BD83-A3F7A2283E84}"/>
    <cellStyle name="Примітка 8 3" xfId="2866" xr:uid="{03550E36-83CE-40F4-9ACB-A313EA1B8FF8}"/>
    <cellStyle name="Примітка 9" xfId="2867" xr:uid="{D66EE449-C16E-4C5A-AA8A-F1F1842A3301}"/>
    <cellStyle name="Примітка 9 2" xfId="2868" xr:uid="{473607E7-FD74-43A5-8ABA-E4C9251F4091}"/>
    <cellStyle name="Проверить ячейку" xfId="2869" xr:uid="{DBD523AC-AB43-426F-B2C1-A887931E48EC}"/>
    <cellStyle name="Результат" xfId="2870" xr:uid="{4D9DB84C-9DAA-4B98-97E2-62CB8C7C5359}"/>
    <cellStyle name="Результат 10" xfId="2871" xr:uid="{20C0A3EE-20E4-4599-861C-37182B7FD5BF}"/>
    <cellStyle name="Результат 11" xfId="2872" xr:uid="{6DF14E0C-6016-46DB-AFEB-BE9B543F856C}"/>
    <cellStyle name="Результат 12" xfId="2873" xr:uid="{758B3144-DEB7-4787-B1CF-643663922566}"/>
    <cellStyle name="Результат 13" xfId="2874" xr:uid="{FF21BACD-F5D3-410C-AC03-79EEBFF886E7}"/>
    <cellStyle name="Результат 14" xfId="2875" xr:uid="{98273342-B9F3-485A-9091-C178A1D652D7}"/>
    <cellStyle name="Результат 14 2" xfId="2876" xr:uid="{B3D412B8-15A0-41C5-A500-A5A4FDAB6842}"/>
    <cellStyle name="Результат 14 3" xfId="2877" xr:uid="{1DC3EC35-1051-4AE5-B86B-F9603400D5D1}"/>
    <cellStyle name="Результат 15" xfId="2878" xr:uid="{5D5347FF-731F-4700-A28A-97F93D623AD5}"/>
    <cellStyle name="Результат 15 2" xfId="2879" xr:uid="{C8D580BC-45C5-4ED6-857C-723EE062764A}"/>
    <cellStyle name="Результат 16" xfId="2880" xr:uid="{D56E3FE5-9B9F-4778-92E9-1E674E72CD78}"/>
    <cellStyle name="Результат 16 2" xfId="2881" xr:uid="{D3D65D3C-93D0-4769-BEE4-3B20637088D5}"/>
    <cellStyle name="Результат 17" xfId="2882" xr:uid="{B006779B-284B-411D-BDB2-00268FBF2A6B}"/>
    <cellStyle name="Результат 18" xfId="2883" xr:uid="{A797A3DF-0719-4CB5-A180-2B13144238BF}"/>
    <cellStyle name="Результат 19" xfId="2884" xr:uid="{A78BEF1D-2A34-479C-8253-541EF096DB04}"/>
    <cellStyle name="Результат 2" xfId="2885" xr:uid="{20925A44-5893-456F-A765-CB31DA07EA03}"/>
    <cellStyle name="Результат 2 10" xfId="2886" xr:uid="{53364A49-C47C-4F4A-91A6-C63204793F0D}"/>
    <cellStyle name="Результат 2 11" xfId="2887" xr:uid="{6DAC749C-72B0-42FA-9E2C-C49873C1314B}"/>
    <cellStyle name="Результат 2 2" xfId="2888" xr:uid="{3A4A889B-EE21-4DA3-B76F-B636C0ED129A}"/>
    <cellStyle name="Результат 2 3" xfId="2889" xr:uid="{E4EDF47C-5891-4F73-B677-3722C6E5A614}"/>
    <cellStyle name="Результат 2 4" xfId="2890" xr:uid="{5DC07284-451E-4015-A413-FC5B355F603F}"/>
    <cellStyle name="Результат 2 5" xfId="2891" xr:uid="{E73B817C-02E6-4584-898E-41EE08118C98}"/>
    <cellStyle name="Результат 2 6" xfId="2892" xr:uid="{8EB686C4-B0D8-4905-9467-939ACF1F289B}"/>
    <cellStyle name="Результат 2 7" xfId="2893" xr:uid="{9163E47C-283D-4213-8907-97C926279D17}"/>
    <cellStyle name="Результат 2 8" xfId="2894" xr:uid="{95F308A4-0AAD-403F-8994-BF09E2B0144D}"/>
    <cellStyle name="Результат 2 9" xfId="2895" xr:uid="{3C1DE80A-1F72-487F-A056-3EDFB31FDAFB}"/>
    <cellStyle name="Результат 20" xfId="2896" xr:uid="{DE06E579-6789-4347-A751-F83F0880C0B3}"/>
    <cellStyle name="Результат 20 2" xfId="2897" xr:uid="{07096FAF-B87C-4836-851B-4CF5A4716DCC}"/>
    <cellStyle name="Результат 21" xfId="2898" xr:uid="{3A1E8046-8BE7-4FFC-B872-B038094F2482}"/>
    <cellStyle name="Результат 22" xfId="2899" xr:uid="{A707EB78-8314-4F9A-A501-8E6D9711461E}"/>
    <cellStyle name="Результат 23" xfId="2900" xr:uid="{641856DA-F86E-4005-8693-985DAC35B4AB}"/>
    <cellStyle name="Результат 24" xfId="2901" xr:uid="{0EB7F7A8-7A81-46E8-82F3-C0CA271DB739}"/>
    <cellStyle name="Результат 25" xfId="2902" xr:uid="{17FD6634-80CC-4753-A86A-EDDA1A944C63}"/>
    <cellStyle name="Результат 3" xfId="2903" xr:uid="{C7C07EAE-9A64-455C-AE3F-BDE19DD756A5}"/>
    <cellStyle name="Результат 4" xfId="2904" xr:uid="{F3EFB08B-1072-4D41-B148-BB42475FF63E}"/>
    <cellStyle name="Результат 5" xfId="2905" xr:uid="{BBA8A107-04CA-42F1-8E4F-5DB06F9799D2}"/>
    <cellStyle name="Результат 6" xfId="2906" xr:uid="{6F1A7735-218F-4665-A7AD-4B082C8540D6}"/>
    <cellStyle name="Результат 7" xfId="2907" xr:uid="{0F306B95-51ED-4DA8-B85A-80F65A86DF8C}"/>
    <cellStyle name="Результат 7 2" xfId="2908" xr:uid="{F6DFF5DC-89FA-46D5-9A4A-B2F6CB23899E}"/>
    <cellStyle name="Результат 7 3" xfId="2909" xr:uid="{7017DBE8-9035-414E-B5E9-C853CCD17259}"/>
    <cellStyle name="Результат 7 4" xfId="2910" xr:uid="{84F15B2C-A1F7-4396-B5B0-5CF76C9C6CB6}"/>
    <cellStyle name="Результат 8" xfId="2911" xr:uid="{8872F10C-47BC-4DFA-8A6F-9AAEF5E20EF2}"/>
    <cellStyle name="Результат 8 2" xfId="2912" xr:uid="{03580B90-1CBD-407A-A9D0-927C7587D5C0}"/>
    <cellStyle name="Результат 8 3" xfId="2913" xr:uid="{1480FF45-B252-44BA-ABA8-FE181930C63C}"/>
    <cellStyle name="Результат 9" xfId="2914" xr:uid="{DDD44ECC-24C5-42EB-978E-2959419D6AC9}"/>
    <cellStyle name="Результат 9 2" xfId="2915" xr:uid="{6758EC55-9046-464A-A8ED-A913EAEB53B4}"/>
    <cellStyle name="Связанная ячейка" xfId="2916" xr:uid="{21F01945-4EA3-41A9-BBB4-D832639D7667}"/>
    <cellStyle name="Середній" xfId="2917" xr:uid="{65722A9A-C3D6-4DE4-86D1-33D1D0ADA9D6}"/>
    <cellStyle name="Середній 10" xfId="2918" xr:uid="{FA098C41-CFF4-44D2-8899-D2B998825C57}"/>
    <cellStyle name="Середній 11" xfId="2919" xr:uid="{801C2132-E077-4084-A2A2-7D6FEE94914C}"/>
    <cellStyle name="Середній 12" xfId="2920" xr:uid="{6B2726E5-7F6B-46EC-A7AF-5EF412F6DF86}"/>
    <cellStyle name="Середній 13" xfId="2921" xr:uid="{956ECBB5-EF87-4114-B2CC-4ADB49D1AEB9}"/>
    <cellStyle name="Середній 14" xfId="2922" xr:uid="{999BF1B0-B2A7-4185-85A3-2EBF4132260A}"/>
    <cellStyle name="Середній 14 2" xfId="2923" xr:uid="{3B0D5F78-DDEA-4A7F-B0B3-F5AB905FA32D}"/>
    <cellStyle name="Середній 14 3" xfId="2924" xr:uid="{E1141157-D6C6-4960-B2CA-1590349D41F0}"/>
    <cellStyle name="Середній 15" xfId="2925" xr:uid="{873F324F-0BC5-459F-BC06-1B8ABB8A6198}"/>
    <cellStyle name="Середній 15 2" xfId="2926" xr:uid="{9DBA31D6-EDB8-4C3E-873E-139A192A4B1D}"/>
    <cellStyle name="Середній 16" xfId="2927" xr:uid="{7AC7E425-5E9F-44CC-9A52-27B81A4BB7EB}"/>
    <cellStyle name="Середній 16 2" xfId="2928" xr:uid="{4163B3E4-79E1-4DCB-BDDB-8A15F6D8D41A}"/>
    <cellStyle name="Середній 17" xfId="2929" xr:uid="{FEE3E7F6-0DFA-475D-968F-336D223CB294}"/>
    <cellStyle name="Середній 18" xfId="2930" xr:uid="{59F6A9C0-F7A7-422E-B4BE-55ECC4F4E5E5}"/>
    <cellStyle name="Середній 19" xfId="2931" xr:uid="{0E0611FE-DAB0-4B6A-8E87-32FB17AB3FF0}"/>
    <cellStyle name="Середній 2" xfId="2932" xr:uid="{6607B930-BC03-433A-8296-4FC7B520A96F}"/>
    <cellStyle name="Середній 2 10" xfId="2933" xr:uid="{C425181D-A2CE-42A2-AA4D-C919C9DEB752}"/>
    <cellStyle name="Середній 2 11" xfId="2934" xr:uid="{9AB901C3-C9EE-450F-AFBE-CF2FEA7CBD08}"/>
    <cellStyle name="Середній 2 2" xfId="2935" xr:uid="{BC067F6B-6BA7-4E56-ADD7-14D7CA839F8C}"/>
    <cellStyle name="Середній 2 3" xfId="2936" xr:uid="{E7BFF8B2-0B6B-41A6-986A-78F3105D893D}"/>
    <cellStyle name="Середній 2 4" xfId="2937" xr:uid="{D9510FEC-7A97-484D-94EC-FAE354B3A4EC}"/>
    <cellStyle name="Середній 2 5" xfId="2938" xr:uid="{2726128F-A797-4A83-9185-14D5D3EDEF21}"/>
    <cellStyle name="Середній 2 6" xfId="2939" xr:uid="{3D4632D5-CB03-4082-B3A4-20AEE750F3C5}"/>
    <cellStyle name="Середній 2 7" xfId="2940" xr:uid="{044871A1-493E-4D27-97A6-2B112B826564}"/>
    <cellStyle name="Середній 2 8" xfId="2941" xr:uid="{26C8AF1B-FDDD-4AFD-9A57-012552212197}"/>
    <cellStyle name="Середній 2 9" xfId="2942" xr:uid="{BB3975DA-F134-4FC5-8452-F140160358D1}"/>
    <cellStyle name="Середній 20" xfId="2943" xr:uid="{AB7F9103-5BE7-40BD-B575-096841227E10}"/>
    <cellStyle name="Середній 20 2" xfId="2944" xr:uid="{689CD5B2-1FAF-4E0F-A426-C54604C67CA2}"/>
    <cellStyle name="Середній 21" xfId="2945" xr:uid="{5D4DDD5E-F9BF-4420-9F46-762B57A60670}"/>
    <cellStyle name="Середній 22" xfId="2946" xr:uid="{2A7B01DB-11CC-4F76-BDF9-714E5D5F7C2F}"/>
    <cellStyle name="Середній 23" xfId="2947" xr:uid="{EB1D4AD3-FCF9-47AD-A00B-055998E592CA}"/>
    <cellStyle name="Середній 24" xfId="2948" xr:uid="{71379A9E-A7A8-4A7C-B667-499CCAB9715E}"/>
    <cellStyle name="Середній 3" xfId="2949" xr:uid="{B454FF50-4476-4FEB-A10C-3C37C4B3D73A}"/>
    <cellStyle name="Середній 4" xfId="2950" xr:uid="{82968A6B-DF21-4A26-9F34-238C121E1827}"/>
    <cellStyle name="Середній 5" xfId="2951" xr:uid="{6C46C91D-D68B-4EC8-8DE1-1E3F13BC58FE}"/>
    <cellStyle name="Середній 6" xfId="2952" xr:uid="{51870CBB-DE02-4A77-B8A6-FB97146557B5}"/>
    <cellStyle name="Середній 7" xfId="2953" xr:uid="{DA1C46B8-B5A1-451A-A402-1085017C73A7}"/>
    <cellStyle name="Середній 7 2" xfId="2954" xr:uid="{FB317F1B-17F6-476E-A7B4-3E8EA314F2A1}"/>
    <cellStyle name="Середній 7 3" xfId="2955" xr:uid="{9D2A9191-9B11-442A-B1C2-D543C2421D97}"/>
    <cellStyle name="Середній 7 4" xfId="2956" xr:uid="{23821733-DBD0-4B4F-A53B-833CD8D2B553}"/>
    <cellStyle name="Середній 8" xfId="2957" xr:uid="{7B5F28D6-B0C9-47A8-B514-05B21C16368A}"/>
    <cellStyle name="Середній 8 2" xfId="2958" xr:uid="{6D10E81D-B736-4C1E-8406-3EE7D143DE09}"/>
    <cellStyle name="Середній 8 3" xfId="2959" xr:uid="{ED45BB53-DFA1-4846-8336-436982CF7971}"/>
    <cellStyle name="Середній 9" xfId="2960" xr:uid="{3F7A6D05-2EAC-4EE8-B229-C985669FC696}"/>
    <cellStyle name="Середній 9 2" xfId="2961" xr:uid="{2F9FDA15-6D50-4AF2-9D1F-A13217956988}"/>
    <cellStyle name="Стиль 1" xfId="2962" xr:uid="{6AF026F8-073B-4EE9-93D8-C3EE54A3795E}"/>
    <cellStyle name="Текст попередження" xfId="3064" builtinId="11" hidden="1"/>
    <cellStyle name="Текст попередження 10" xfId="2963" xr:uid="{09F06446-2E02-4A12-8EC3-B49BD75849BD}"/>
    <cellStyle name="Текст попередження 11" xfId="2964" xr:uid="{C5021A20-FE71-430D-8F55-CDCB758CAAA9}"/>
    <cellStyle name="Текст попередження 12" xfId="2965" xr:uid="{D15BFCC1-C585-4DD1-AD39-68F9B24AF9BF}"/>
    <cellStyle name="Текст попередження 13" xfId="2966" xr:uid="{955505A0-F926-496D-B81C-4DCF52E5E44E}"/>
    <cellStyle name="Текст попередження 14" xfId="2967" xr:uid="{1F3C76FD-1735-4DBC-B3AF-E5451F0FF9BA}"/>
    <cellStyle name="Текст попередження 14 2" xfId="2968" xr:uid="{2A8700A8-6552-4E4F-8735-C345D18B0010}"/>
    <cellStyle name="Текст попередження 14 3" xfId="2969" xr:uid="{DD678991-7EA8-4933-BDE2-E8C5F5C8A9DD}"/>
    <cellStyle name="Текст попередження 15" xfId="2970" xr:uid="{8DE7E4F8-5BEF-4788-9463-601EEB18B2E4}"/>
    <cellStyle name="Текст попередження 15 2" xfId="2971" xr:uid="{81E77758-4E06-4C6C-BFD2-1B17FAB1FADA}"/>
    <cellStyle name="Текст попередження 16" xfId="2972" xr:uid="{EB207946-8C69-465C-9FF2-EDF57BD4921D}"/>
    <cellStyle name="Текст попередження 16 2" xfId="2973" xr:uid="{11C7BFD9-CB12-4865-BEF1-D7BD29CBB886}"/>
    <cellStyle name="Текст попередження 17" xfId="2974" xr:uid="{B8E5987B-B191-41E9-ADBC-7997CB4520AE}"/>
    <cellStyle name="Текст попередження 18" xfId="2975" xr:uid="{71A0F51B-55AE-472A-80C9-D62DDA500E10}"/>
    <cellStyle name="Текст попередження 19" xfId="2976" xr:uid="{85D72BA3-DA7F-496A-8E7F-96F2404F43E1}"/>
    <cellStyle name="Текст попередження 2" xfId="2977" xr:uid="{36C11753-C4D3-4F76-8B88-981E32AB8C01}"/>
    <cellStyle name="Текст попередження 2 10" xfId="2978" xr:uid="{747CA6EA-932D-436C-9170-72FDE475F54A}"/>
    <cellStyle name="Текст попередження 2 11" xfId="2979" xr:uid="{AFA890B5-7F70-451E-B60D-7415A3CB4B43}"/>
    <cellStyle name="Текст попередження 2 2" xfId="2980" xr:uid="{EE69E9EB-70B3-4F4E-9B50-765D678BB759}"/>
    <cellStyle name="Текст попередження 2 3" xfId="2981" xr:uid="{B11FA4F9-F7E1-4E0A-A219-696076415EAB}"/>
    <cellStyle name="Текст попередження 2 4" xfId="2982" xr:uid="{BB6A287E-3634-4B19-9893-9FAB204328AA}"/>
    <cellStyle name="Текст попередження 2 5" xfId="2983" xr:uid="{8E59F13C-032A-4B95-8C5C-AA1EB6F2C0A9}"/>
    <cellStyle name="Текст попередження 2 6" xfId="2984" xr:uid="{7B5726B9-AD83-4393-8C46-B863AC6B6B7A}"/>
    <cellStyle name="Текст попередження 2 7" xfId="2985" xr:uid="{F8D10D32-6778-4745-800D-AD981A4C3A36}"/>
    <cellStyle name="Текст попередження 2 8" xfId="2986" xr:uid="{B232EEF6-C287-4FD4-8DA4-C06E81FBEB33}"/>
    <cellStyle name="Текст попередження 2 9" xfId="2987" xr:uid="{77206F1E-125A-4A14-A50A-3DC3266A0D88}"/>
    <cellStyle name="Текст попередження 20" xfId="2988" xr:uid="{2CF03118-EFDF-4C5C-B18D-C75A802A8916}"/>
    <cellStyle name="Текст попередження 20 2" xfId="2989" xr:uid="{68AB4014-57A9-40A0-9797-B8ABF6A9E4EA}"/>
    <cellStyle name="Текст попередження 21" xfId="2990" xr:uid="{B3249779-41E1-4E20-8DFE-8D84F41A8B9A}"/>
    <cellStyle name="Текст попередження 22" xfId="2991" xr:uid="{37603E71-AC51-43C1-8DB3-AAF75A93C6FB}"/>
    <cellStyle name="Текст попередження 23" xfId="2992" xr:uid="{0A2F09DC-A9D6-42AE-833C-5D34398E3742}"/>
    <cellStyle name="Текст попередження 24" xfId="2993" xr:uid="{0220A5AC-86D4-4D82-8F90-692B99D27719}"/>
    <cellStyle name="Текст попередження 3" xfId="2994" xr:uid="{FF71D728-6EED-47C4-BAAC-33B246E7FCFB}"/>
    <cellStyle name="Текст попередження 4" xfId="2995" xr:uid="{D10D125C-CBB8-4011-85F4-4C105A10FB44}"/>
    <cellStyle name="Текст попередження 5" xfId="2996" xr:uid="{908FE350-8076-4960-AB07-62AD13A75E56}"/>
    <cellStyle name="Текст попередження 6" xfId="2997" xr:uid="{2E4958A6-DA4F-4481-A04C-D76A639451B0}"/>
    <cellStyle name="Текст попередження 7" xfId="2998" xr:uid="{904690A3-83A5-403A-8ADC-E4CB9EBD8D05}"/>
    <cellStyle name="Текст попередження 7 2" xfId="2999" xr:uid="{13F7B093-9FB1-47F2-B00B-BF6D58968091}"/>
    <cellStyle name="Текст попередження 7 3" xfId="3000" xr:uid="{3F547D79-C4A9-40E8-BA7E-19904DFCB3A1}"/>
    <cellStyle name="Текст попередження 7 4" xfId="3001" xr:uid="{5F7D0AFB-9912-47BD-B98D-4A765D20381D}"/>
    <cellStyle name="Текст попередження 8" xfId="3002" xr:uid="{BF76EB52-F200-4FB9-924E-BF165E912F60}"/>
    <cellStyle name="Текст попередження 8 2" xfId="3003" xr:uid="{5544EBE8-B31C-47BD-87E3-0E2D275A7A2B}"/>
    <cellStyle name="Текст попередження 8 3" xfId="3004" xr:uid="{8485E634-4D07-43BA-A6A6-FA123F0E0605}"/>
    <cellStyle name="Текст попередження 9" xfId="3005" xr:uid="{FBBB6B58-084A-4F38-AAAA-A5B69B65890F}"/>
    <cellStyle name="Текст попередження 9 2" xfId="3006" xr:uid="{0E8A67C3-DEFC-4ACA-ADAB-4C309390D50B}"/>
    <cellStyle name="Текст пояснення" xfId="3007" xr:uid="{83327ED9-9BA0-4DC0-92B5-CA204EA26761}"/>
    <cellStyle name="Текст пояснення 10" xfId="3008" xr:uid="{64BF9F16-8DC7-4F1C-AD1F-D5FE26D15471}"/>
    <cellStyle name="Текст пояснення 11" xfId="3009" xr:uid="{6176D070-27D9-430D-94CA-EA8300C01CA6}"/>
    <cellStyle name="Текст пояснення 12" xfId="3010" xr:uid="{30CEEA0A-2EBD-47CD-9CE4-916769FE4039}"/>
    <cellStyle name="Текст пояснення 13" xfId="3011" xr:uid="{28E76485-DA26-41AB-8EB3-D682888CCB41}"/>
    <cellStyle name="Текст пояснення 14" xfId="3012" xr:uid="{32A76E2A-786B-4676-9AC8-F40C601D03DA}"/>
    <cellStyle name="Текст пояснення 14 2" xfId="3013" xr:uid="{CCB7ACAB-AD11-4DAB-82B8-861E5BCA53AA}"/>
    <cellStyle name="Текст пояснення 14 3" xfId="3014" xr:uid="{906155CB-5E32-47EC-9486-8CBB9B9BC7E0}"/>
    <cellStyle name="Текст пояснення 15" xfId="3015" xr:uid="{DD7566D4-D2B4-4195-8DF9-22544AE0CA1C}"/>
    <cellStyle name="Текст пояснення 15 2" xfId="3016" xr:uid="{A9DBF733-66B9-4619-8B1E-857A8D8836A4}"/>
    <cellStyle name="Текст пояснення 16" xfId="3017" xr:uid="{14D4C16F-7D79-4849-89C1-33B362A87962}"/>
    <cellStyle name="Текст пояснення 16 2" xfId="3018" xr:uid="{9FE969B5-C4C5-450B-ADCE-67F25991CB1E}"/>
    <cellStyle name="Текст пояснення 17" xfId="3019" xr:uid="{024D1E04-0EDD-49D7-914D-83CE4389FDAE}"/>
    <cellStyle name="Текст пояснення 18" xfId="3020" xr:uid="{FDFCBAB8-DC3D-4B21-AD5C-E871E0D2D79F}"/>
    <cellStyle name="Текст пояснення 19" xfId="3021" xr:uid="{B77D2FEE-2A9F-41B8-AA34-EDBC67AC393D}"/>
    <cellStyle name="Текст пояснення 2" xfId="3022" xr:uid="{451AF1BF-5447-41FD-828D-CB345A2504DF}"/>
    <cellStyle name="Текст пояснення 2 10" xfId="3023" xr:uid="{32D07F01-E0D6-487C-B4B4-85FAC75EC027}"/>
    <cellStyle name="Текст пояснення 2 11" xfId="3024" xr:uid="{5F268A0A-6BA9-4980-8F0F-FE20815ACAB5}"/>
    <cellStyle name="Текст пояснення 2 2" xfId="3025" xr:uid="{82968A92-89EE-4A24-BCBF-112AA5D7F42D}"/>
    <cellStyle name="Текст пояснення 2 3" xfId="3026" xr:uid="{377CCCD0-381F-4029-9791-B755A3FFA1FE}"/>
    <cellStyle name="Текст пояснення 2 4" xfId="3027" xr:uid="{A9961381-5640-4FB5-96AB-2E0710D91105}"/>
    <cellStyle name="Текст пояснення 2 5" xfId="3028" xr:uid="{5571FB06-F7D3-45D2-A2B5-8AE6EFE06304}"/>
    <cellStyle name="Текст пояснення 2 6" xfId="3029" xr:uid="{DFDA750A-347D-496C-AA18-31499B2FD246}"/>
    <cellStyle name="Текст пояснення 2 7" xfId="3030" xr:uid="{944E162D-2B83-4020-B005-94EE3DC17346}"/>
    <cellStyle name="Текст пояснення 2 8" xfId="3031" xr:uid="{C545964F-6424-4ED6-9D08-500FB65D8B4A}"/>
    <cellStyle name="Текст пояснення 2 9" xfId="3032" xr:uid="{BA9464BE-DA89-4DE9-83EF-5ECB18F8422B}"/>
    <cellStyle name="Текст пояснення 20" xfId="3033" xr:uid="{DC880CA4-05D6-4247-9069-BDDDC7D4F75C}"/>
    <cellStyle name="Текст пояснення 20 2" xfId="3034" xr:uid="{69075FF1-1E76-4723-99ED-4FCC85848019}"/>
    <cellStyle name="Текст пояснення 21" xfId="3035" xr:uid="{43753107-E808-40AF-9E35-F6CFE8773221}"/>
    <cellStyle name="Текст пояснення 22" xfId="3036" xr:uid="{22D9F30D-46F5-4C59-B2AC-3ED79598F6B1}"/>
    <cellStyle name="Текст пояснення 23" xfId="3037" xr:uid="{E1614709-9FEC-49FB-AF4D-BF217F4E8FAF}"/>
    <cellStyle name="Текст пояснення 24" xfId="3038" xr:uid="{91DE3B7B-0B3E-4736-8E57-643ABCD5CDB9}"/>
    <cellStyle name="Текст пояснення 25" xfId="3039" xr:uid="{2B608D6F-4BBA-4562-A1EE-B6653CB8F1C5}"/>
    <cellStyle name="Текст пояснення 3" xfId="3040" xr:uid="{E350F8AE-935E-49F6-8787-10888112D483}"/>
    <cellStyle name="Текст пояснення 4" xfId="3041" xr:uid="{83D83B44-FF1D-4522-9DF6-0E42E0C4DE56}"/>
    <cellStyle name="Текст пояснення 5" xfId="3042" xr:uid="{84ABCD65-49AF-42A4-A6AB-42EB748E6EF4}"/>
    <cellStyle name="Текст пояснення 6" xfId="3043" xr:uid="{DC56AC97-E6EB-4C06-93FE-A067D71EBCE9}"/>
    <cellStyle name="Текст пояснення 7" xfId="3044" xr:uid="{73F7009A-5FBB-4ADF-8239-B72D841C963D}"/>
    <cellStyle name="Текст пояснення 7 2" xfId="3045" xr:uid="{6E261016-812C-42A0-B4EC-54C4E4054894}"/>
    <cellStyle name="Текст пояснення 7 3" xfId="3046" xr:uid="{C592785D-78C9-4BE1-B05F-F6E52D97E1AD}"/>
    <cellStyle name="Текст пояснення 7 4" xfId="3047" xr:uid="{F3326857-A915-4022-853F-75FD22676BE3}"/>
    <cellStyle name="Текст пояснення 8" xfId="3048" xr:uid="{F64AA1A2-D8FF-48A8-998F-3114616A8139}"/>
    <cellStyle name="Текст пояснення 8 2" xfId="3049" xr:uid="{1E2E206F-BFD5-4BFF-B5B3-C0EBEA6F4866}"/>
    <cellStyle name="Текст пояснення 8 3" xfId="3050" xr:uid="{94549EB5-3252-4A52-BE34-92459588F264}"/>
    <cellStyle name="Текст пояснення 9" xfId="3051" xr:uid="{3C8D7E5E-9BB6-4847-892E-8949F65CE388}"/>
    <cellStyle name="Текст пояснення 9 2" xfId="3052" xr:uid="{FAF98953-E69A-4C8E-97CD-7E514BC18AAE}"/>
    <cellStyle name="Текст предупреждения" xfId="3053" xr:uid="{DFFD5A80-9A16-49BB-ABE4-FF2B93059BF4}"/>
    <cellStyle name="Тысячи [0]_Розподіл (2)" xfId="3054" xr:uid="{54C9B6ED-AA75-40B2-8F1A-57F49DCD2687}"/>
    <cellStyle name="Тысячи_бюджет 1998 по клас." xfId="3055" xr:uid="{C42DB053-EA5C-46F5-A7DC-5EC35B919219}"/>
    <cellStyle name="Фінансовий 2" xfId="3056" xr:uid="{9A92468C-8D09-4487-A004-54BE90BC9ED2}"/>
    <cellStyle name="Фінансовий 2 2" xfId="3057" xr:uid="{23B7E95B-85F4-449A-932F-0B3ABFA973BD}"/>
    <cellStyle name="Хороший" xfId="3058" xr:uid="{24F4689B-14C1-4299-9363-2D54A5A474E5}"/>
    <cellStyle name="Џђћ–…ќ’ќ›‰" xfId="3059" xr:uid="{4A97B814-7E21-4881-AAB3-413D29A19D6A}"/>
  </cellStyles>
  <dxfs count="77">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07-win-2008\work%2010%207%20100%2030\&#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Факт_x0000__x0010_[EVD_1"/>
      <sheetName val="Факт?_x0010_[EVD_1"/>
      <sheetName val="110100"/>
      <sheetName val="240603"/>
      <sheetName val="Факт__x0010__EVD_1"/>
      <sheetName val="Начни_с_меня"/>
      <sheetName val="ЗДМмісяць"/>
      <sheetName val="ЗДМРік"/>
      <sheetName val="D"/>
      <sheetName val="Факт_x005f_x0000__x005f_x0010__EVD_1"/>
      <sheetName val="Факт__x005f_x0010__EVD_1"/>
      <sheetName val="Факт_x005f_x0000__x005f_x0010_[EVD_1"/>
      <sheetName val="Факт?_x005f_x0010_[EVD_1"/>
      <sheetName val="Факт_x005f_x005f_x005f_x0000__x005f_x005f_x005f_x0010__"/>
      <sheetName val="Факт__x005f_x005f_x005f_x0010__EVD_1"/>
      <sheetName val="Факт_x005f_x005f_x005f_x0000__x005f_x005f_x005f_x0010_["/>
      <sheetName val="Факт?_x005f_x005f_x005f_x0010_[EVD_1"/>
      <sheetName val="Факт_x005f_x005f_x005f_x005f_x005f_x005f_x005f_x0000__x"/>
      <sheetName val="Факт__x005f_x005f_x005f_x005f_x005f_x005f_x005f_x0010__"/>
      <sheetName val="Факт_x005f_x005f_x005f_x005f_x005f_x005f_x005f_x005f_x0"/>
      <sheetName val="Факт__x005f_x005f_x005f_x005f_x005f_x005f_x005f_x005f_x"/>
      <sheetName val="Факт_x005f_x0000__x005f_x0010__"/>
      <sheetName val="Факт_x005f_x0000__x005f_x0010_["/>
      <sheetName val="Факт_x005f_x005f_x005f_x005F_x005f_x0000__x"/>
      <sheetName val="Факт__x005f_x005f_x005f_x005F_x005f_x0010__"/>
      <sheetName val="Факт_x005f_x005f_x005f_x005F_x005f_x005f_x0"/>
      <sheetName val="Факт__x005f_x005f_x005f_x005F_x005f_x005f_x"/>
      <sheetName val="Факт_x005f_x0000__x"/>
      <sheetName val="Факт__x005f_x0010__"/>
      <sheetName val="Факт_x0000_ [EVD_1"/>
      <sheetName val="Факт? [EVD_1"/>
      <sheetName val="Факт_ _EVD_1"/>
      <sheetName val="Факт_x0000_ _EVD_1"/>
      <sheetName val="Факт_x0000__x0010__"/>
      <sheetName val="Факт_x0000__x0010_["/>
      <sheetName val="Факт_x005f_x005f_x005F"/>
      <sheetName val="Факт__x005f_x005f_x005f_x0010__"/>
      <sheetName val="Факт_x005f_x005F_x0"/>
      <sheetName val="Факт__x005f_x005F_x"/>
      <sheetName val="Факт_x005F"/>
      <sheetName val="Факт_x0010_[EVD_1"/>
      <sheetName val="Факт [EVD_1"/>
      <sheetName val="Факт _EVD_1"/>
      <sheetName val="Факт_x0010__"/>
      <sheetName val="Факт_x0010_["/>
      <sheetName val="Macro1"/>
      <sheetName val="Факт_x005f_x005f_x005f_x0000__x"/>
      <sheetName val="Факт_x005f_x005f_x005f_x005F_x0"/>
      <sheetName val="Факт__x005f_x005f_x005f_x005F_x"/>
      <sheetName val="ИсхОбл"/>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 val="Факт_x0010_[EVD_1"/>
      <sheetName val="Факт_x005f_x0000__x"/>
      <sheetName val="Факт__x005f_x0010__"/>
      <sheetName val="Факт_x005f_x005f_x005f_x005F_x0"/>
      <sheetName val="Факт__x005f_x005f_x005f_x005F_x"/>
      <sheetName val="Факт_x005f_x005F_x0"/>
      <sheetName val="Факт_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zakon.rada.gov.ua/rada/show/988-2016-%D1%80" TargetMode="External"/><Relationship Id="rId1" Type="http://schemas.openxmlformats.org/officeDocument/2006/relationships/hyperlink" Target="https://zakon.rada.gov.ua/rada/show/988-2016-%D1%8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zakon.rada.gov.ua/rada/show/988-2016-%D1%80" TargetMode="External"/><Relationship Id="rId2" Type="http://schemas.openxmlformats.org/officeDocument/2006/relationships/hyperlink" Target="https://zakon.rada.gov.ua/rada/show/988-2016-%D1%80" TargetMode="External"/><Relationship Id="rId1" Type="http://schemas.openxmlformats.org/officeDocument/2006/relationships/hyperlink" Target="https://zakon.rada.gov.ua/rada/show/988-2016-%D1%80" TargetMode="External"/><Relationship Id="rId5" Type="http://schemas.openxmlformats.org/officeDocument/2006/relationships/printerSettings" Target="../printerSettings/printerSettings6.bin"/><Relationship Id="rId4" Type="http://schemas.openxmlformats.org/officeDocument/2006/relationships/hyperlink" Target="https://zakon.rada.gov.ua/rada/show/988-2016-%D1%8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zakon.rada.gov.ua/rada/show/988-2016-%D1%80" TargetMode="External"/><Relationship Id="rId2" Type="http://schemas.openxmlformats.org/officeDocument/2006/relationships/hyperlink" Target="https://zakon.rada.gov.ua/rada/show/988-2016-%D1%80" TargetMode="External"/><Relationship Id="rId1" Type="http://schemas.openxmlformats.org/officeDocument/2006/relationships/hyperlink" Target="https://zakon.rada.gov.ua/rada/show/988-2016-%D1%80" TargetMode="External"/><Relationship Id="rId5" Type="http://schemas.openxmlformats.org/officeDocument/2006/relationships/printerSettings" Target="../printerSettings/printerSettings7.bin"/><Relationship Id="rId4" Type="http://schemas.openxmlformats.org/officeDocument/2006/relationships/hyperlink" Target="https://zakon.rada.gov.ua/rada/show/988-2016-%D1%8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3A53-3289-4ED1-A165-5462CA66116E}">
  <dimension ref="A1:H52"/>
  <sheetViews>
    <sheetView showZeros="0" view="pageBreakPreview" zoomScale="60" zoomScaleNormal="100" workbookViewId="0">
      <pane xSplit="2" ySplit="11" topLeftCell="C45" activePane="bottomRight" state="frozen"/>
      <selection activeCell="B9" sqref="B9:B11"/>
      <selection pane="topRight" activeCell="B9" sqref="B9:B11"/>
      <selection pane="bottomLeft" activeCell="B9" sqref="B9:B11"/>
      <selection pane="bottomRight" activeCell="E3" sqref="E3:F3"/>
    </sheetView>
  </sheetViews>
  <sheetFormatPr defaultColWidth="8.83203125" defaultRowHeight="12.75"/>
  <cols>
    <col min="1" max="1" width="11.83203125" style="71" customWidth="1"/>
    <col min="2" max="2" width="121.1640625" style="63" customWidth="1"/>
    <col min="3" max="3" width="15.83203125" style="63" customWidth="1"/>
    <col min="4" max="5" width="18.1640625" style="63" bestFit="1" customWidth="1"/>
    <col min="6" max="6" width="15.5" style="63" customWidth="1"/>
    <col min="7" max="7" width="13.1640625" style="63" customWidth="1"/>
    <col min="8" max="16384" width="8.83203125" style="63"/>
  </cols>
  <sheetData>
    <row r="1" spans="1:6" ht="15.75">
      <c r="A1" s="61"/>
      <c r="B1" s="62"/>
      <c r="C1" s="62"/>
      <c r="E1" s="62" t="s">
        <v>629</v>
      </c>
      <c r="F1" s="62"/>
    </row>
    <row r="2" spans="1:6" ht="15.75">
      <c r="A2" s="61"/>
      <c r="B2" s="62"/>
      <c r="C2" s="62"/>
      <c r="E2" s="429" t="s">
        <v>679</v>
      </c>
      <c r="F2" s="429"/>
    </row>
    <row r="3" spans="1:6" ht="15.75">
      <c r="A3" s="61"/>
      <c r="B3" s="62"/>
      <c r="C3" s="62"/>
      <c r="E3" s="430" t="s">
        <v>808</v>
      </c>
      <c r="F3" s="430"/>
    </row>
    <row r="4" spans="1:6" ht="26.45" customHeight="1">
      <c r="A4" s="61"/>
      <c r="B4" s="62"/>
      <c r="C4" s="62"/>
      <c r="D4" s="62"/>
      <c r="E4" s="62"/>
      <c r="F4" s="62"/>
    </row>
    <row r="5" spans="1:6" ht="25.5" customHeight="1">
      <c r="A5" s="433" t="s">
        <v>292</v>
      </c>
      <c r="B5" s="434"/>
      <c r="C5" s="434"/>
      <c r="D5" s="434"/>
      <c r="E5" s="434"/>
      <c r="F5" s="434"/>
    </row>
    <row r="6" spans="1:6" ht="15.75">
      <c r="A6" s="431" t="s">
        <v>29</v>
      </c>
      <c r="B6" s="431"/>
      <c r="C6" s="62"/>
      <c r="D6" s="62"/>
      <c r="E6" s="62"/>
      <c r="F6" s="62"/>
    </row>
    <row r="7" spans="1:6" ht="15.75">
      <c r="A7" s="432" t="s">
        <v>30</v>
      </c>
      <c r="B7" s="432"/>
      <c r="C7" s="62"/>
      <c r="D7" s="62"/>
      <c r="E7" s="62"/>
    </row>
    <row r="8" spans="1:6" ht="15.75">
      <c r="A8" s="61"/>
      <c r="B8" s="62"/>
      <c r="C8" s="62"/>
      <c r="D8" s="62"/>
      <c r="E8" s="62"/>
      <c r="F8" s="64" t="s">
        <v>20</v>
      </c>
    </row>
    <row r="9" spans="1:6" ht="13.15" customHeight="1">
      <c r="A9" s="428" t="s">
        <v>31</v>
      </c>
      <c r="B9" s="428" t="s">
        <v>32</v>
      </c>
      <c r="C9" s="428" t="s">
        <v>675</v>
      </c>
      <c r="D9" s="428" t="s">
        <v>638</v>
      </c>
      <c r="E9" s="428" t="s">
        <v>639</v>
      </c>
      <c r="F9" s="428"/>
    </row>
    <row r="10" spans="1:6">
      <c r="A10" s="428"/>
      <c r="B10" s="428"/>
      <c r="C10" s="428"/>
      <c r="D10" s="428"/>
      <c r="E10" s="428" t="s">
        <v>635</v>
      </c>
      <c r="F10" s="437" t="s">
        <v>677</v>
      </c>
    </row>
    <row r="11" spans="1:6" ht="39" customHeight="1">
      <c r="A11" s="428"/>
      <c r="B11" s="428"/>
      <c r="C11" s="428"/>
      <c r="D11" s="428"/>
      <c r="E11" s="428"/>
      <c r="F11" s="428"/>
    </row>
    <row r="12" spans="1:6" ht="21" customHeight="1">
      <c r="A12" s="2">
        <v>1</v>
      </c>
      <c r="B12" s="2">
        <v>2</v>
      </c>
      <c r="C12" s="2">
        <v>3</v>
      </c>
      <c r="D12" s="2">
        <v>4</v>
      </c>
      <c r="E12" s="2">
        <v>5</v>
      </c>
      <c r="F12" s="2">
        <v>6</v>
      </c>
    </row>
    <row r="13" spans="1:6" ht="35.450000000000003" customHeight="1">
      <c r="A13" s="55" t="s">
        <v>226</v>
      </c>
      <c r="B13" s="60" t="s">
        <v>227</v>
      </c>
      <c r="C13" s="118">
        <f>C14</f>
        <v>44079400</v>
      </c>
      <c r="D13" s="118">
        <f>D14</f>
        <v>44079400</v>
      </c>
      <c r="E13" s="118">
        <f>E14</f>
        <v>0</v>
      </c>
      <c r="F13" s="118">
        <f>F14</f>
        <v>0</v>
      </c>
    </row>
    <row r="14" spans="1:6" ht="46.15" customHeight="1">
      <c r="A14" s="55" t="s">
        <v>228</v>
      </c>
      <c r="B14" s="60" t="s">
        <v>229</v>
      </c>
      <c r="C14" s="118">
        <f>C15+C19</f>
        <v>44079400</v>
      </c>
      <c r="D14" s="118">
        <f>D15+D19</f>
        <v>44079400</v>
      </c>
      <c r="E14" s="118">
        <f>E15+E19</f>
        <v>0</v>
      </c>
      <c r="F14" s="118">
        <f>F15+F19</f>
        <v>0</v>
      </c>
    </row>
    <row r="15" spans="1:6" ht="45" customHeight="1">
      <c r="A15" s="236" t="s">
        <v>243</v>
      </c>
      <c r="B15" s="237" t="s">
        <v>244</v>
      </c>
      <c r="C15" s="118">
        <f>SUM(C16:C18)</f>
        <v>40979400</v>
      </c>
      <c r="D15" s="118">
        <f>SUM(D16:D18)</f>
        <v>40979400</v>
      </c>
      <c r="E15" s="118">
        <f>SUM(E16:E18)</f>
        <v>0</v>
      </c>
      <c r="F15" s="118">
        <f>SUM(F16:F18)</f>
        <v>0</v>
      </c>
    </row>
    <row r="16" spans="1:6" ht="47.45" customHeight="1">
      <c r="A16" s="233" t="s">
        <v>242</v>
      </c>
      <c r="B16" s="234" t="s">
        <v>520</v>
      </c>
      <c r="C16" s="117">
        <f>D16+E16</f>
        <v>17421700</v>
      </c>
      <c r="D16" s="117">
        <v>17421700</v>
      </c>
      <c r="E16" s="118"/>
      <c r="F16" s="118"/>
    </row>
    <row r="17" spans="1:6" ht="46.15" customHeight="1">
      <c r="A17" s="233" t="s">
        <v>245</v>
      </c>
      <c r="B17" s="234" t="s">
        <v>521</v>
      </c>
      <c r="C17" s="117">
        <f>D17+E17</f>
        <v>18057700</v>
      </c>
      <c r="D17" s="117">
        <v>18057700</v>
      </c>
      <c r="E17" s="118"/>
      <c r="F17" s="118"/>
    </row>
    <row r="18" spans="1:6" ht="44.45" customHeight="1">
      <c r="A18" s="218" t="s">
        <v>737</v>
      </c>
      <c r="B18" s="238" t="s">
        <v>738</v>
      </c>
      <c r="C18" s="117">
        <f>D18+E18</f>
        <v>5500000</v>
      </c>
      <c r="D18" s="117">
        <v>5500000</v>
      </c>
      <c r="E18" s="118"/>
      <c r="F18" s="118"/>
    </row>
    <row r="19" spans="1:6" ht="44.45" customHeight="1">
      <c r="A19" s="257" t="s">
        <v>741</v>
      </c>
      <c r="B19" s="294" t="s">
        <v>742</v>
      </c>
      <c r="C19" s="118">
        <f>SUM(C20:C21)</f>
        <v>3100000</v>
      </c>
      <c r="D19" s="118">
        <f>SUM(D20:D21)</f>
        <v>3100000</v>
      </c>
      <c r="E19" s="118">
        <f>SUM(E20:E21)</f>
        <v>0</v>
      </c>
      <c r="F19" s="118">
        <f>SUM(F20:F21)</f>
        <v>0</v>
      </c>
    </row>
    <row r="20" spans="1:6" ht="44.45" customHeight="1">
      <c r="A20" s="218" t="s">
        <v>743</v>
      </c>
      <c r="B20" s="238" t="s">
        <v>744</v>
      </c>
      <c r="C20" s="117">
        <f>D20+E20</f>
        <v>2100000</v>
      </c>
      <c r="D20" s="117">
        <v>2100000</v>
      </c>
      <c r="E20" s="117"/>
      <c r="F20" s="117"/>
    </row>
    <row r="21" spans="1:6" ht="44.45" customHeight="1">
      <c r="A21" s="218" t="s">
        <v>739</v>
      </c>
      <c r="B21" s="238" t="s">
        <v>740</v>
      </c>
      <c r="C21" s="117">
        <f>D21+E21</f>
        <v>1000000</v>
      </c>
      <c r="D21" s="117">
        <v>1000000</v>
      </c>
      <c r="E21" s="118"/>
      <c r="F21" s="118"/>
    </row>
    <row r="22" spans="1:6" ht="39" customHeight="1">
      <c r="A22" s="379" t="s">
        <v>286</v>
      </c>
      <c r="B22" s="380" t="s">
        <v>287</v>
      </c>
      <c r="C22" s="118">
        <f>C23+C25+C30</f>
        <v>7009000</v>
      </c>
      <c r="D22" s="118">
        <f>D23+D25+D30</f>
        <v>6609000</v>
      </c>
      <c r="E22" s="118">
        <f>E23+E25+E30</f>
        <v>400000</v>
      </c>
      <c r="F22" s="118">
        <f>F23+F25+F30</f>
        <v>0</v>
      </c>
    </row>
    <row r="23" spans="1:6" ht="35.450000000000003" customHeight="1">
      <c r="A23" s="381" t="s">
        <v>613</v>
      </c>
      <c r="B23" s="382" t="s">
        <v>614</v>
      </c>
      <c r="C23" s="118">
        <f>C24</f>
        <v>400000</v>
      </c>
      <c r="D23" s="118">
        <f>D24</f>
        <v>0</v>
      </c>
      <c r="E23" s="118">
        <f>E24</f>
        <v>400000</v>
      </c>
      <c r="F23" s="118">
        <f>F24</f>
        <v>0</v>
      </c>
    </row>
    <row r="24" spans="1:6" ht="49.15" customHeight="1">
      <c r="A24" s="383" t="s">
        <v>615</v>
      </c>
      <c r="B24" s="384" t="s">
        <v>616</v>
      </c>
      <c r="C24" s="117">
        <f>D24+E24</f>
        <v>400000</v>
      </c>
      <c r="D24" s="117"/>
      <c r="E24" s="117">
        <v>400000</v>
      </c>
      <c r="F24" s="117"/>
    </row>
    <row r="25" spans="1:6" ht="34.15" customHeight="1">
      <c r="A25" s="257" t="s">
        <v>288</v>
      </c>
      <c r="B25" s="294" t="s">
        <v>289</v>
      </c>
      <c r="C25" s="118">
        <f>C26+C28</f>
        <v>5009000</v>
      </c>
      <c r="D25" s="118">
        <f>D26+D28</f>
        <v>5009000</v>
      </c>
      <c r="E25" s="118">
        <f>E26+E28</f>
        <v>0</v>
      </c>
      <c r="F25" s="118">
        <f>F26+F28</f>
        <v>0</v>
      </c>
    </row>
    <row r="26" spans="1:6" ht="34.15" customHeight="1">
      <c r="A26" s="257" t="s">
        <v>745</v>
      </c>
      <c r="B26" s="294" t="s">
        <v>746</v>
      </c>
      <c r="C26" s="118">
        <f>C27</f>
        <v>2809000</v>
      </c>
      <c r="D26" s="118">
        <f>D27</f>
        <v>2809000</v>
      </c>
      <c r="E26" s="118">
        <f>E27</f>
        <v>0</v>
      </c>
      <c r="F26" s="118">
        <f>F27</f>
        <v>0</v>
      </c>
    </row>
    <row r="27" spans="1:6" ht="49.15" customHeight="1">
      <c r="A27" s="218" t="s">
        <v>747</v>
      </c>
      <c r="B27" s="238" t="s">
        <v>748</v>
      </c>
      <c r="C27" s="117">
        <f t="shared" ref="C27:C38" si="0">D27+E27</f>
        <v>2809000</v>
      </c>
      <c r="D27" s="117">
        <v>2809000</v>
      </c>
      <c r="E27" s="117"/>
      <c r="F27" s="117"/>
    </row>
    <row r="28" spans="1:6" s="262" customFormat="1" ht="31.15" customHeight="1">
      <c r="A28" s="257" t="s">
        <v>609</v>
      </c>
      <c r="B28" s="294" t="s">
        <v>610</v>
      </c>
      <c r="C28" s="118">
        <f>C29</f>
        <v>2200000</v>
      </c>
      <c r="D28" s="118">
        <f>D29</f>
        <v>2200000</v>
      </c>
      <c r="E28" s="118">
        <f>E29</f>
        <v>0</v>
      </c>
      <c r="F28" s="118">
        <f>F29</f>
        <v>0</v>
      </c>
    </row>
    <row r="29" spans="1:6" ht="49.15" customHeight="1">
      <c r="A29" s="218" t="s">
        <v>611</v>
      </c>
      <c r="B29" s="238" t="s">
        <v>612</v>
      </c>
      <c r="C29" s="117">
        <f t="shared" si="0"/>
        <v>2200000</v>
      </c>
      <c r="D29" s="117">
        <v>2200000</v>
      </c>
      <c r="E29" s="117"/>
      <c r="F29" s="117"/>
    </row>
    <row r="30" spans="1:6" s="262" customFormat="1" ht="49.15" customHeight="1">
      <c r="A30" s="257" t="s">
        <v>749</v>
      </c>
      <c r="B30" s="294" t="s">
        <v>750</v>
      </c>
      <c r="C30" s="118">
        <f t="shared" ref="C30:F31" si="1">C31</f>
        <v>1600000</v>
      </c>
      <c r="D30" s="118">
        <f t="shared" si="1"/>
        <v>1600000</v>
      </c>
      <c r="E30" s="118">
        <f t="shared" si="1"/>
        <v>0</v>
      </c>
      <c r="F30" s="118">
        <f t="shared" si="1"/>
        <v>0</v>
      </c>
    </row>
    <row r="31" spans="1:6" s="262" customFormat="1" ht="49.15" customHeight="1">
      <c r="A31" s="257" t="s">
        <v>751</v>
      </c>
      <c r="B31" s="294" t="s">
        <v>752</v>
      </c>
      <c r="C31" s="118">
        <f t="shared" si="1"/>
        <v>1600000</v>
      </c>
      <c r="D31" s="118">
        <f t="shared" si="1"/>
        <v>1600000</v>
      </c>
      <c r="E31" s="118">
        <f t="shared" si="1"/>
        <v>0</v>
      </c>
      <c r="F31" s="118">
        <f t="shared" si="1"/>
        <v>0</v>
      </c>
    </row>
    <row r="32" spans="1:6" ht="49.15" customHeight="1">
      <c r="A32" s="218" t="s">
        <v>753</v>
      </c>
      <c r="B32" s="238" t="s">
        <v>752</v>
      </c>
      <c r="C32" s="117">
        <f t="shared" si="0"/>
        <v>1600000</v>
      </c>
      <c r="D32" s="117">
        <v>1600000</v>
      </c>
      <c r="E32" s="117"/>
      <c r="F32" s="117"/>
    </row>
    <row r="33" spans="1:6" s="262" customFormat="1" ht="40.15" customHeight="1">
      <c r="A33" s="385" t="s">
        <v>617</v>
      </c>
      <c r="B33" s="386" t="s">
        <v>618</v>
      </c>
      <c r="C33" s="118">
        <f>C34+C36</f>
        <v>1932700</v>
      </c>
      <c r="D33" s="118">
        <f>D34+D36</f>
        <v>0</v>
      </c>
      <c r="E33" s="118">
        <f>E34+E36</f>
        <v>1932700</v>
      </c>
      <c r="F33" s="118">
        <f>F34+F36</f>
        <v>1932700</v>
      </c>
    </row>
    <row r="34" spans="1:6" ht="36.6" customHeight="1">
      <c r="A34" s="264" t="s">
        <v>542</v>
      </c>
      <c r="B34" s="265" t="s">
        <v>543</v>
      </c>
      <c r="C34" s="118">
        <f>C35</f>
        <v>1653800</v>
      </c>
      <c r="D34" s="118">
        <f>D35</f>
        <v>0</v>
      </c>
      <c r="E34" s="118">
        <f>E35</f>
        <v>1653800</v>
      </c>
      <c r="F34" s="118">
        <f>F35</f>
        <v>1653800</v>
      </c>
    </row>
    <row r="35" spans="1:6" ht="34.9" customHeight="1">
      <c r="A35" s="266" t="s">
        <v>544</v>
      </c>
      <c r="B35" s="267" t="s">
        <v>545</v>
      </c>
      <c r="C35" s="117">
        <f t="shared" si="0"/>
        <v>1653800</v>
      </c>
      <c r="D35" s="387"/>
      <c r="E35" s="410">
        <v>1653800</v>
      </c>
      <c r="F35" s="410">
        <v>1653800</v>
      </c>
    </row>
    <row r="36" spans="1:6" s="262" customFormat="1" ht="38.450000000000003" customHeight="1">
      <c r="A36" s="411">
        <v>33000000</v>
      </c>
      <c r="B36" s="412" t="s">
        <v>619</v>
      </c>
      <c r="C36" s="118">
        <f t="shared" si="0"/>
        <v>278900</v>
      </c>
      <c r="D36" s="118">
        <f t="shared" ref="D36:F37" si="2">D37</f>
        <v>0</v>
      </c>
      <c r="E36" s="118">
        <f t="shared" si="2"/>
        <v>278900</v>
      </c>
      <c r="F36" s="118">
        <f t="shared" si="2"/>
        <v>278900</v>
      </c>
    </row>
    <row r="37" spans="1:6" s="262" customFormat="1" ht="37.15" customHeight="1">
      <c r="A37" s="411" t="s">
        <v>620</v>
      </c>
      <c r="B37" s="412" t="s">
        <v>621</v>
      </c>
      <c r="C37" s="118">
        <f t="shared" si="0"/>
        <v>278900</v>
      </c>
      <c r="D37" s="118">
        <f t="shared" si="2"/>
        <v>0</v>
      </c>
      <c r="E37" s="118">
        <f t="shared" si="2"/>
        <v>278900</v>
      </c>
      <c r="F37" s="118">
        <f t="shared" si="2"/>
        <v>278900</v>
      </c>
    </row>
    <row r="38" spans="1:6" ht="45.6" customHeight="1">
      <c r="A38" s="413" t="s">
        <v>622</v>
      </c>
      <c r="B38" s="414" t="s">
        <v>623</v>
      </c>
      <c r="C38" s="117">
        <f t="shared" si="0"/>
        <v>278900</v>
      </c>
      <c r="D38" s="387"/>
      <c r="E38" s="415">
        <v>278900</v>
      </c>
      <c r="F38" s="416">
        <v>278900</v>
      </c>
    </row>
    <row r="39" spans="1:6" s="77" customFormat="1" ht="35.450000000000003" customHeight="1">
      <c r="A39" s="85"/>
      <c r="B39" s="85" t="s">
        <v>230</v>
      </c>
      <c r="C39" s="118">
        <f>C13+C22+C33</f>
        <v>53021100</v>
      </c>
      <c r="D39" s="118">
        <f>D13+D22+D33</f>
        <v>50688400</v>
      </c>
      <c r="E39" s="118">
        <f>E13+E22+E33</f>
        <v>2332700</v>
      </c>
      <c r="F39" s="118">
        <f>F13+F22+F33</f>
        <v>1932700</v>
      </c>
    </row>
    <row r="40" spans="1:6" s="77" customFormat="1" ht="32.450000000000003" customHeight="1">
      <c r="A40" s="65" t="s">
        <v>33</v>
      </c>
      <c r="B40" s="119" t="s">
        <v>34</v>
      </c>
      <c r="C40" s="66">
        <f>C41</f>
        <v>30396936</v>
      </c>
      <c r="D40" s="66">
        <f>D41</f>
        <v>29446936</v>
      </c>
      <c r="E40" s="66">
        <f>E41</f>
        <v>950000</v>
      </c>
      <c r="F40" s="66">
        <f>F41</f>
        <v>950000</v>
      </c>
    </row>
    <row r="41" spans="1:6" s="77" customFormat="1" ht="43.15" customHeight="1">
      <c r="A41" s="65" t="s">
        <v>43</v>
      </c>
      <c r="B41" s="119" t="s">
        <v>44</v>
      </c>
      <c r="C41" s="66">
        <f>C42+C44+C46</f>
        <v>30396936</v>
      </c>
      <c r="D41" s="66">
        <f>D42+D44+D46</f>
        <v>29446936</v>
      </c>
      <c r="E41" s="66">
        <f>E42+E44+E46</f>
        <v>950000</v>
      </c>
      <c r="F41" s="66">
        <f>F42+F44+F46</f>
        <v>950000</v>
      </c>
    </row>
    <row r="42" spans="1:6" s="77" customFormat="1" ht="36" customHeight="1">
      <c r="A42" s="65">
        <v>41030000</v>
      </c>
      <c r="B42" s="272" t="s">
        <v>549</v>
      </c>
      <c r="C42" s="66">
        <f>C43</f>
        <v>19912580</v>
      </c>
      <c r="D42" s="66">
        <f>D43</f>
        <v>19912580</v>
      </c>
      <c r="E42" s="66">
        <f>E43</f>
        <v>0</v>
      </c>
      <c r="F42" s="66">
        <f>F43</f>
        <v>0</v>
      </c>
    </row>
    <row r="43" spans="1:6" s="77" customFormat="1" ht="70.150000000000006" customHeight="1">
      <c r="A43" s="268">
        <v>41033800</v>
      </c>
      <c r="B43" s="273" t="s">
        <v>548</v>
      </c>
      <c r="C43" s="67">
        <f>D43+E43</f>
        <v>19912580</v>
      </c>
      <c r="D43" s="67">
        <v>19912580</v>
      </c>
      <c r="E43" s="66"/>
      <c r="F43" s="66"/>
    </row>
    <row r="44" spans="1:6" s="77" customFormat="1" ht="43.15" customHeight="1">
      <c r="A44" s="65">
        <v>41040000</v>
      </c>
      <c r="B44" s="272" t="s">
        <v>546</v>
      </c>
      <c r="C44" s="66">
        <f>C45</f>
        <v>9100000</v>
      </c>
      <c r="D44" s="66">
        <f>D45</f>
        <v>9100000</v>
      </c>
      <c r="E44" s="66">
        <f>E45</f>
        <v>0</v>
      </c>
      <c r="F44" s="66">
        <f>F45</f>
        <v>0</v>
      </c>
    </row>
    <row r="45" spans="1:6" s="77" customFormat="1" ht="32.450000000000003" customHeight="1">
      <c r="A45" s="268">
        <v>41040400</v>
      </c>
      <c r="B45" s="274" t="s">
        <v>547</v>
      </c>
      <c r="C45" s="67">
        <f>D45+E45</f>
        <v>9100000</v>
      </c>
      <c r="D45" s="67">
        <f>'дод.4 трансф'!D13</f>
        <v>9100000</v>
      </c>
      <c r="E45" s="66"/>
      <c r="F45" s="66"/>
    </row>
    <row r="46" spans="1:6" s="77" customFormat="1" ht="37.9" customHeight="1">
      <c r="A46" s="269" t="s">
        <v>45</v>
      </c>
      <c r="B46" s="270" t="s">
        <v>46</v>
      </c>
      <c r="C46" s="271">
        <f>C47+C48</f>
        <v>1384356</v>
      </c>
      <c r="D46" s="271">
        <f>D47+D48</f>
        <v>434356</v>
      </c>
      <c r="E46" s="271">
        <f>E47+E48</f>
        <v>950000</v>
      </c>
      <c r="F46" s="271">
        <f>F47+F48</f>
        <v>950000</v>
      </c>
    </row>
    <row r="47" spans="1:6" s="77" customFormat="1" ht="43.9" customHeight="1">
      <c r="A47" s="84">
        <v>41053400</v>
      </c>
      <c r="B47" s="173" t="s">
        <v>293</v>
      </c>
      <c r="C47" s="67">
        <f>D47+E47</f>
        <v>950000</v>
      </c>
      <c r="D47" s="66"/>
      <c r="E47" s="67">
        <f>'дод.4 трансф'!D42</f>
        <v>950000</v>
      </c>
      <c r="F47" s="67">
        <f>E47</f>
        <v>950000</v>
      </c>
    </row>
    <row r="48" spans="1:6" s="77" customFormat="1" ht="34.15" customHeight="1">
      <c r="A48" s="84">
        <v>41053900</v>
      </c>
      <c r="B48" s="78" t="s">
        <v>17</v>
      </c>
      <c r="C48" s="67">
        <f>D48+E48</f>
        <v>434356</v>
      </c>
      <c r="D48" s="67">
        <f>'дод.4 трансф'!D35</f>
        <v>434356</v>
      </c>
      <c r="E48" s="67"/>
      <c r="F48" s="67"/>
    </row>
    <row r="49" spans="1:8" ht="38.450000000000003" customHeight="1">
      <c r="A49" s="65" t="s">
        <v>631</v>
      </c>
      <c r="B49" s="119" t="s">
        <v>35</v>
      </c>
      <c r="C49" s="66">
        <f>C40+C39</f>
        <v>83418036</v>
      </c>
      <c r="D49" s="66">
        <f>D40+D39</f>
        <v>80135336</v>
      </c>
      <c r="E49" s="66">
        <f>E40+E39</f>
        <v>3282700</v>
      </c>
      <c r="F49" s="66">
        <f>F40+F39</f>
        <v>2882700</v>
      </c>
    </row>
    <row r="50" spans="1:8" ht="23.45" customHeight="1">
      <c r="A50" s="68"/>
      <c r="B50" s="69"/>
      <c r="C50" s="70"/>
      <c r="D50" s="70"/>
      <c r="E50" s="70"/>
      <c r="F50" s="70"/>
    </row>
    <row r="51" spans="1:8" ht="67.150000000000006" customHeight="1">
      <c r="A51" s="435" t="s">
        <v>541</v>
      </c>
      <c r="B51" s="435"/>
      <c r="C51" s="73"/>
      <c r="D51" s="72"/>
      <c r="E51" s="436" t="s">
        <v>550</v>
      </c>
      <c r="F51" s="436"/>
    </row>
    <row r="52" spans="1:8" ht="75" customHeight="1">
      <c r="A52" s="63"/>
      <c r="G52" s="33"/>
      <c r="H52" s="32"/>
    </row>
  </sheetData>
  <mergeCells count="14">
    <mergeCell ref="A51:B51"/>
    <mergeCell ref="E51:F51"/>
    <mergeCell ref="E10:E11"/>
    <mergeCell ref="F10:F11"/>
    <mergeCell ref="A9:A11"/>
    <mergeCell ref="B9:B11"/>
    <mergeCell ref="C9:C11"/>
    <mergeCell ref="D9:D11"/>
    <mergeCell ref="E9:F9"/>
    <mergeCell ref="E2:F2"/>
    <mergeCell ref="E3:F3"/>
    <mergeCell ref="A6:B6"/>
    <mergeCell ref="A7:B7"/>
    <mergeCell ref="A5:F5"/>
  </mergeCells>
  <phoneticPr fontId="84" type="noConversion"/>
  <pageMargins left="0.19685039370078741" right="0.19685039370078741" top="0.39370078740157483" bottom="0.19685039370078741" header="0" footer="0"/>
  <pageSetup paperSize="9" scale="80" fitToHeight="500" orientation="landscape" r:id="rId1"/>
  <headerFooter alignWithMargins="0">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85D2-FC22-46D9-A985-23243CF97526}">
  <sheetPr>
    <tabColor indexed="10"/>
  </sheetPr>
  <dimension ref="A1:G25"/>
  <sheetViews>
    <sheetView showZeros="0" zoomScaleNormal="100" workbookViewId="0">
      <selection activeCell="E3" sqref="E3:F3"/>
    </sheetView>
  </sheetViews>
  <sheetFormatPr defaultColWidth="9.1640625" defaultRowHeight="12.75"/>
  <cols>
    <col min="1" max="1" width="13.1640625" style="42" customWidth="1"/>
    <col min="2" max="2" width="40.83203125" style="44" customWidth="1"/>
    <col min="3" max="3" width="17.33203125" style="44" customWidth="1"/>
    <col min="4" max="4" width="17.83203125" style="44" customWidth="1"/>
    <col min="5" max="5" width="16.5" style="44" customWidth="1"/>
    <col min="6" max="6" width="16.1640625" style="44" customWidth="1"/>
    <col min="7" max="7" width="12.6640625" style="44" bestFit="1" customWidth="1"/>
    <col min="8" max="16384" width="9.1640625" style="44"/>
  </cols>
  <sheetData>
    <row r="1" spans="1:7" ht="15.75">
      <c r="D1" s="94"/>
      <c r="E1" s="6" t="s">
        <v>680</v>
      </c>
      <c r="F1" s="94"/>
    </row>
    <row r="2" spans="1:7" ht="15.75">
      <c r="D2" s="94"/>
      <c r="E2" s="6" t="s">
        <v>679</v>
      </c>
      <c r="F2" s="95"/>
    </row>
    <row r="3" spans="1:7" ht="15.75">
      <c r="D3" s="94"/>
      <c r="E3" s="430" t="s">
        <v>808</v>
      </c>
      <c r="F3" s="430"/>
    </row>
    <row r="4" spans="1:7" ht="36" customHeight="1">
      <c r="A4" s="441" t="s">
        <v>304</v>
      </c>
      <c r="B4" s="441"/>
      <c r="C4" s="441"/>
      <c r="D4" s="441"/>
      <c r="E4" s="441"/>
      <c r="F4" s="441"/>
    </row>
    <row r="5" spans="1:7" ht="31.5">
      <c r="A5" s="96"/>
      <c r="B5" s="97" t="s">
        <v>54</v>
      </c>
      <c r="C5" s="96"/>
      <c r="D5" s="96"/>
      <c r="E5" s="96"/>
      <c r="F5" s="96"/>
    </row>
    <row r="6" spans="1:7" ht="12.75" customHeight="1">
      <c r="A6" s="442"/>
      <c r="B6" s="442"/>
      <c r="C6" s="442"/>
      <c r="D6" s="442"/>
      <c r="E6" s="442"/>
      <c r="F6" s="98" t="s">
        <v>637</v>
      </c>
    </row>
    <row r="7" spans="1:7" s="99" customFormat="1" ht="24.75" customHeight="1">
      <c r="A7" s="438" t="s">
        <v>31</v>
      </c>
      <c r="B7" s="438" t="s">
        <v>55</v>
      </c>
      <c r="C7" s="438" t="s">
        <v>675</v>
      </c>
      <c r="D7" s="438" t="s">
        <v>638</v>
      </c>
      <c r="E7" s="438" t="s">
        <v>639</v>
      </c>
      <c r="F7" s="438"/>
    </row>
    <row r="8" spans="1:7" s="99" customFormat="1" ht="51" customHeight="1">
      <c r="A8" s="438"/>
      <c r="B8" s="438"/>
      <c r="C8" s="438"/>
      <c r="D8" s="438"/>
      <c r="E8" s="50" t="s">
        <v>675</v>
      </c>
      <c r="F8" s="50" t="s">
        <v>56</v>
      </c>
    </row>
    <row r="9" spans="1:7" s="99" customFormat="1" ht="15.75">
      <c r="A9" s="100">
        <v>1</v>
      </c>
      <c r="B9" s="100">
        <v>2</v>
      </c>
      <c r="C9" s="100">
        <v>3</v>
      </c>
      <c r="D9" s="100">
        <v>4</v>
      </c>
      <c r="E9" s="100">
        <v>5</v>
      </c>
      <c r="F9" s="100">
        <v>6</v>
      </c>
    </row>
    <row r="10" spans="1:7" s="99" customFormat="1" ht="25.9" customHeight="1">
      <c r="A10" s="101"/>
      <c r="B10" s="439" t="s">
        <v>57</v>
      </c>
      <c r="C10" s="439"/>
      <c r="D10" s="439"/>
      <c r="E10" s="439"/>
      <c r="F10" s="439"/>
    </row>
    <row r="11" spans="1:7" ht="26.25" customHeight="1">
      <c r="A11" s="388">
        <v>200000</v>
      </c>
      <c r="B11" s="389" t="s">
        <v>58</v>
      </c>
      <c r="C11" s="102">
        <f>C12</f>
        <v>20100000</v>
      </c>
      <c r="D11" s="102">
        <f>D12</f>
        <v>-4418563.09</v>
      </c>
      <c r="E11" s="102">
        <f>E12</f>
        <v>24518563.090000004</v>
      </c>
      <c r="F11" s="102">
        <f>F12</f>
        <v>24518563.09</v>
      </c>
    </row>
    <row r="12" spans="1:7" s="103" customFormat="1" ht="44.45" customHeight="1">
      <c r="A12" s="388">
        <v>208000</v>
      </c>
      <c r="B12" s="389" t="s">
        <v>59</v>
      </c>
      <c r="C12" s="102">
        <f>C13-C14+C16+C15</f>
        <v>20100000</v>
      </c>
      <c r="D12" s="102">
        <f>D13-D14+D16+D15</f>
        <v>-4418563.09</v>
      </c>
      <c r="E12" s="102">
        <f>E13-E14+E16+E15</f>
        <v>24518563.090000004</v>
      </c>
      <c r="F12" s="102">
        <f>F13-F14+F16+F15</f>
        <v>24518563.09</v>
      </c>
    </row>
    <row r="13" spans="1:7" s="103" customFormat="1" ht="35.450000000000003" customHeight="1">
      <c r="A13" s="51" t="s">
        <v>60</v>
      </c>
      <c r="B13" s="390" t="s">
        <v>61</v>
      </c>
      <c r="C13" s="104">
        <f>D13+E13</f>
        <v>30434975.500000011</v>
      </c>
      <c r="D13" s="104">
        <v>10000053.24000001</v>
      </c>
      <c r="E13" s="104">
        <v>20434922.260000002</v>
      </c>
      <c r="F13" s="104">
        <v>58.160000000149012</v>
      </c>
      <c r="G13" s="108"/>
    </row>
    <row r="14" spans="1:7" s="103" customFormat="1" ht="25.15" customHeight="1">
      <c r="A14" s="51" t="s">
        <v>62</v>
      </c>
      <c r="B14" s="390" t="s">
        <v>63</v>
      </c>
      <c r="C14" s="104">
        <f>D14+E14</f>
        <v>10334975.500000011</v>
      </c>
      <c r="D14" s="104">
        <v>10000053.24000001</v>
      </c>
      <c r="E14" s="104">
        <f>20434922.26-20100000</f>
        <v>334922.26000000164</v>
      </c>
      <c r="F14" s="104">
        <v>58.160000000149012</v>
      </c>
    </row>
    <row r="15" spans="1:7" s="364" customFormat="1" ht="37.9" customHeight="1">
      <c r="A15" s="395">
        <v>208320</v>
      </c>
      <c r="B15" s="391" t="s">
        <v>754</v>
      </c>
      <c r="C15" s="104"/>
      <c r="D15" s="104">
        <v>20100000</v>
      </c>
      <c r="E15" s="104">
        <v>-20100000</v>
      </c>
      <c r="F15" s="104"/>
    </row>
    <row r="16" spans="1:7" s="103" customFormat="1" ht="60" customHeight="1">
      <c r="A16" s="392" t="s">
        <v>64</v>
      </c>
      <c r="B16" s="393" t="s">
        <v>65</v>
      </c>
      <c r="C16" s="104">
        <f>D16+E16</f>
        <v>0</v>
      </c>
      <c r="D16" s="111">
        <v>-24518563.09</v>
      </c>
      <c r="E16" s="111">
        <v>24518563.09</v>
      </c>
      <c r="F16" s="111">
        <v>24518563.09</v>
      </c>
    </row>
    <row r="17" spans="1:6" s="103" customFormat="1" ht="31.9" customHeight="1">
      <c r="A17" s="388" t="s">
        <v>66</v>
      </c>
      <c r="B17" s="389" t="s">
        <v>67</v>
      </c>
      <c r="C17" s="102">
        <f>C18</f>
        <v>20100000</v>
      </c>
      <c r="D17" s="102">
        <f>D18</f>
        <v>-4418563.09</v>
      </c>
      <c r="E17" s="102">
        <f>E18</f>
        <v>24518563.090000004</v>
      </c>
      <c r="F17" s="102">
        <f>F18</f>
        <v>24518563.09</v>
      </c>
    </row>
    <row r="18" spans="1:6" s="103" customFormat="1" ht="41.45" customHeight="1">
      <c r="A18" s="388" t="s">
        <v>68</v>
      </c>
      <c r="B18" s="389" t="s">
        <v>69</v>
      </c>
      <c r="C18" s="102">
        <f t="shared" ref="C18:F20" si="0">C12</f>
        <v>20100000</v>
      </c>
      <c r="D18" s="102">
        <f t="shared" si="0"/>
        <v>-4418563.09</v>
      </c>
      <c r="E18" s="102">
        <f t="shared" si="0"/>
        <v>24518563.090000004</v>
      </c>
      <c r="F18" s="102">
        <f t="shared" si="0"/>
        <v>24518563.09</v>
      </c>
    </row>
    <row r="19" spans="1:6" s="103" customFormat="1" ht="27" customHeight="1">
      <c r="A19" s="51" t="s">
        <v>70</v>
      </c>
      <c r="B19" s="390" t="s">
        <v>61</v>
      </c>
      <c r="C19" s="104">
        <f t="shared" si="0"/>
        <v>30434975.500000011</v>
      </c>
      <c r="D19" s="104">
        <f t="shared" si="0"/>
        <v>10000053.24000001</v>
      </c>
      <c r="E19" s="104">
        <f t="shared" si="0"/>
        <v>20434922.260000002</v>
      </c>
      <c r="F19" s="104">
        <f t="shared" si="0"/>
        <v>58.160000000149012</v>
      </c>
    </row>
    <row r="20" spans="1:6" s="103" customFormat="1" ht="27.6" customHeight="1">
      <c r="A20" s="51" t="s">
        <v>71</v>
      </c>
      <c r="B20" s="390" t="s">
        <v>63</v>
      </c>
      <c r="C20" s="104">
        <f t="shared" si="0"/>
        <v>10334975.500000011</v>
      </c>
      <c r="D20" s="104">
        <f t="shared" si="0"/>
        <v>10000053.24000001</v>
      </c>
      <c r="E20" s="104">
        <f t="shared" si="0"/>
        <v>334922.26000000164</v>
      </c>
      <c r="F20" s="104">
        <f t="shared" si="0"/>
        <v>58.160000000149012</v>
      </c>
    </row>
    <row r="21" spans="1:6" s="103" customFormat="1" ht="44.45" customHeight="1">
      <c r="A21" s="396">
        <v>602302</v>
      </c>
      <c r="B21" s="394" t="s">
        <v>754</v>
      </c>
      <c r="C21" s="104">
        <f t="shared" ref="C21:F22" si="1">C15</f>
        <v>0</v>
      </c>
      <c r="D21" s="104">
        <f t="shared" si="1"/>
        <v>20100000</v>
      </c>
      <c r="E21" s="104">
        <f t="shared" si="1"/>
        <v>-20100000</v>
      </c>
      <c r="F21" s="104">
        <f t="shared" si="1"/>
        <v>0</v>
      </c>
    </row>
    <row r="22" spans="1:6" ht="59.45" customHeight="1">
      <c r="A22" s="392" t="s">
        <v>72</v>
      </c>
      <c r="B22" s="393" t="s">
        <v>65</v>
      </c>
      <c r="C22" s="105">
        <f t="shared" si="1"/>
        <v>0</v>
      </c>
      <c r="D22" s="105">
        <f t="shared" si="1"/>
        <v>-24518563.09</v>
      </c>
      <c r="E22" s="105">
        <f t="shared" si="1"/>
        <v>24518563.09</v>
      </c>
      <c r="F22" s="105">
        <f t="shared" si="1"/>
        <v>24518563.09</v>
      </c>
    </row>
    <row r="23" spans="1:6" ht="87.6" customHeight="1">
      <c r="A23" s="440" t="s">
        <v>551</v>
      </c>
      <c r="B23" s="440"/>
      <c r="C23" s="106"/>
      <c r="D23" s="107"/>
      <c r="E23" s="436" t="s">
        <v>550</v>
      </c>
      <c r="F23" s="436"/>
    </row>
    <row r="25" spans="1:6">
      <c r="C25" s="53"/>
    </row>
  </sheetData>
  <mergeCells count="11">
    <mergeCell ref="E3:F3"/>
    <mergeCell ref="A4:F4"/>
    <mergeCell ref="A6:E6"/>
    <mergeCell ref="A7:A8"/>
    <mergeCell ref="B7:B8"/>
    <mergeCell ref="C7:C8"/>
    <mergeCell ref="D7:D8"/>
    <mergeCell ref="E7:F7"/>
    <mergeCell ref="B10:F10"/>
    <mergeCell ref="A23:B23"/>
    <mergeCell ref="E23:F23"/>
  </mergeCells>
  <phoneticPr fontId="110" type="noConversion"/>
  <pageMargins left="0.78740157480314965" right="0.19685039370078741" top="0.59055118110236227" bottom="0.19685039370078741" header="0" footer="0"/>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47CBE-F9FE-4869-BD50-676EA86BA2C7}">
  <sheetPr>
    <tabColor indexed="24"/>
  </sheetPr>
  <dimension ref="A1:P207"/>
  <sheetViews>
    <sheetView showGridLines="0" showZeros="0" view="pageBreakPreview" topLeftCell="A109" zoomScale="50" zoomScaleNormal="75" zoomScaleSheetLayoutView="75" workbookViewId="0">
      <selection activeCell="N118" sqref="N118"/>
    </sheetView>
  </sheetViews>
  <sheetFormatPr defaultColWidth="9.1640625" defaultRowHeight="15.75"/>
  <cols>
    <col min="1" max="1" width="11.1640625" style="15" customWidth="1"/>
    <col min="2" max="2" width="11.83203125" style="15" customWidth="1"/>
    <col min="3" max="3" width="11.33203125" style="19" customWidth="1"/>
    <col min="4" max="4" width="47.83203125" style="79" customWidth="1"/>
    <col min="5" max="5" width="20.83203125" customWidth="1"/>
    <col min="6" max="6" width="18.83203125" customWidth="1"/>
    <col min="7" max="7" width="16.5" customWidth="1"/>
    <col min="8" max="8" width="16.6640625" customWidth="1"/>
    <col min="9" max="9" width="16.83203125" customWidth="1"/>
    <col min="10" max="10" width="17.83203125" customWidth="1"/>
    <col min="11" max="11" width="16.1640625" customWidth="1"/>
    <col min="12" max="12" width="16.5" customWidth="1"/>
    <col min="13" max="13" width="15.1640625" customWidth="1"/>
    <col min="14" max="14" width="14.5" customWidth="1"/>
    <col min="15" max="15" width="17.83203125" customWidth="1"/>
    <col min="16" max="16" width="18.6640625" customWidth="1"/>
    <col min="17" max="16384" width="9.1640625" style="359"/>
  </cols>
  <sheetData>
    <row r="1" spans="1:16" ht="27" customHeight="1">
      <c r="O1" s="6" t="s">
        <v>75</v>
      </c>
      <c r="P1" s="6"/>
    </row>
    <row r="2" spans="1:16" ht="20.45" customHeight="1">
      <c r="O2" s="6" t="s">
        <v>679</v>
      </c>
      <c r="P2" s="6"/>
    </row>
    <row r="3" spans="1:16" ht="20.45" customHeight="1">
      <c r="D3" s="80"/>
      <c r="E3" s="16"/>
      <c r="F3" s="16"/>
      <c r="G3" s="16"/>
      <c r="H3" s="16"/>
      <c r="I3" s="16"/>
      <c r="J3" s="16"/>
      <c r="K3" s="16"/>
      <c r="L3" s="16"/>
      <c r="O3" s="430" t="s">
        <v>808</v>
      </c>
      <c r="P3" s="430"/>
    </row>
    <row r="4" spans="1:16" ht="43.9" customHeight="1">
      <c r="A4" s="443" t="s">
        <v>527</v>
      </c>
      <c r="B4" s="444"/>
      <c r="C4" s="444"/>
      <c r="D4" s="444"/>
      <c r="E4" s="444"/>
      <c r="F4" s="444"/>
      <c r="G4" s="444"/>
      <c r="H4" s="444"/>
      <c r="I4" s="444"/>
      <c r="J4" s="444"/>
      <c r="K4" s="444"/>
      <c r="L4" s="444"/>
      <c r="M4" s="444"/>
      <c r="N4" s="444"/>
      <c r="O4" s="444"/>
      <c r="P4" s="444"/>
    </row>
    <row r="5" spans="1:16" ht="30" customHeight="1">
      <c r="A5" s="11"/>
      <c r="B5" s="445" t="s">
        <v>627</v>
      </c>
      <c r="C5" s="445"/>
      <c r="D5" s="23"/>
      <c r="E5" s="11"/>
      <c r="F5" s="11"/>
      <c r="G5" s="11"/>
      <c r="H5" s="11"/>
      <c r="I5" s="11"/>
      <c r="J5" s="11"/>
      <c r="K5" s="11"/>
      <c r="L5" s="11"/>
      <c r="M5" s="11"/>
      <c r="N5" s="11"/>
      <c r="O5" s="11"/>
      <c r="P5" s="11"/>
    </row>
    <row r="6" spans="1:16" ht="13.35" customHeight="1">
      <c r="A6" s="29"/>
      <c r="B6" s="20"/>
      <c r="C6" s="21"/>
      <c r="D6" s="81"/>
      <c r="E6" s="20"/>
      <c r="F6" s="20"/>
      <c r="G6" s="17"/>
      <c r="H6" s="31"/>
      <c r="I6" s="20"/>
      <c r="J6" s="18"/>
      <c r="K6" s="18"/>
      <c r="L6" s="15"/>
      <c r="M6" s="15"/>
      <c r="N6" s="15"/>
      <c r="O6" s="15"/>
      <c r="P6" s="355" t="s">
        <v>637</v>
      </c>
    </row>
    <row r="7" spans="1:16" s="360" customFormat="1" ht="28.15" customHeight="1">
      <c r="A7" s="446" t="s">
        <v>676</v>
      </c>
      <c r="B7" s="446" t="s">
        <v>632</v>
      </c>
      <c r="C7" s="448" t="s">
        <v>633</v>
      </c>
      <c r="D7" s="451" t="s">
        <v>628</v>
      </c>
      <c r="E7" s="446" t="s">
        <v>638</v>
      </c>
      <c r="F7" s="446"/>
      <c r="G7" s="446"/>
      <c r="H7" s="446"/>
      <c r="I7" s="446"/>
      <c r="J7" s="446" t="s">
        <v>639</v>
      </c>
      <c r="K7" s="446"/>
      <c r="L7" s="446"/>
      <c r="M7" s="446"/>
      <c r="N7" s="446"/>
      <c r="O7" s="446"/>
      <c r="P7" s="454" t="s">
        <v>640</v>
      </c>
    </row>
    <row r="8" spans="1:16" s="360" customFormat="1" ht="20.45" customHeight="1">
      <c r="A8" s="446"/>
      <c r="B8" s="446"/>
      <c r="C8" s="448"/>
      <c r="D8" s="452"/>
      <c r="E8" s="446" t="s">
        <v>635</v>
      </c>
      <c r="F8" s="447" t="s">
        <v>641</v>
      </c>
      <c r="G8" s="446" t="s">
        <v>642</v>
      </c>
      <c r="H8" s="446"/>
      <c r="I8" s="447" t="s">
        <v>643</v>
      </c>
      <c r="J8" s="446" t="s">
        <v>635</v>
      </c>
      <c r="K8" s="446" t="s">
        <v>677</v>
      </c>
      <c r="L8" s="447" t="s">
        <v>641</v>
      </c>
      <c r="M8" s="446" t="s">
        <v>642</v>
      </c>
      <c r="N8" s="446"/>
      <c r="O8" s="447" t="s">
        <v>643</v>
      </c>
      <c r="P8" s="454"/>
    </row>
    <row r="9" spans="1:16" s="360" customFormat="1" ht="34.5" customHeight="1">
      <c r="A9" s="446"/>
      <c r="B9" s="446"/>
      <c r="C9" s="448"/>
      <c r="D9" s="452"/>
      <c r="E9" s="446"/>
      <c r="F9" s="447"/>
      <c r="G9" s="446" t="s">
        <v>644</v>
      </c>
      <c r="H9" s="446" t="s">
        <v>673</v>
      </c>
      <c r="I9" s="447"/>
      <c r="J9" s="446"/>
      <c r="K9" s="446"/>
      <c r="L9" s="447"/>
      <c r="M9" s="446" t="s">
        <v>644</v>
      </c>
      <c r="N9" s="446" t="s">
        <v>673</v>
      </c>
      <c r="O9" s="447"/>
      <c r="P9" s="454"/>
    </row>
    <row r="10" spans="1:16" s="360" customFormat="1" ht="25.15" customHeight="1">
      <c r="A10" s="446"/>
      <c r="B10" s="446"/>
      <c r="C10" s="448"/>
      <c r="D10" s="453"/>
      <c r="E10" s="446"/>
      <c r="F10" s="447"/>
      <c r="G10" s="446"/>
      <c r="H10" s="446"/>
      <c r="I10" s="447"/>
      <c r="J10" s="446"/>
      <c r="K10" s="446"/>
      <c r="L10" s="447"/>
      <c r="M10" s="446"/>
      <c r="N10" s="446"/>
      <c r="O10" s="447"/>
      <c r="P10" s="454"/>
    </row>
    <row r="11" spans="1:16" s="361" customFormat="1" ht="21.6" customHeight="1">
      <c r="A11" s="30">
        <v>1</v>
      </c>
      <c r="B11" s="30">
        <v>2</v>
      </c>
      <c r="C11" s="30">
        <v>3</v>
      </c>
      <c r="D11" s="30">
        <v>4</v>
      </c>
      <c r="E11" s="30">
        <v>5</v>
      </c>
      <c r="F11" s="30">
        <v>6</v>
      </c>
      <c r="G11" s="30">
        <v>7</v>
      </c>
      <c r="H11" s="30">
        <v>8</v>
      </c>
      <c r="I11" s="30">
        <v>9</v>
      </c>
      <c r="J11" s="30">
        <v>10</v>
      </c>
      <c r="K11" s="30">
        <v>11</v>
      </c>
      <c r="L11" s="30">
        <v>12</v>
      </c>
      <c r="M11" s="30">
        <v>13</v>
      </c>
      <c r="N11" s="30">
        <v>14</v>
      </c>
      <c r="O11" s="30">
        <v>15</v>
      </c>
      <c r="P11" s="356">
        <v>16</v>
      </c>
    </row>
    <row r="12" spans="1:16" s="361" customFormat="1" ht="38.450000000000003" customHeight="1">
      <c r="A12" s="55" t="s">
        <v>136</v>
      </c>
      <c r="B12" s="55"/>
      <c r="C12" s="55"/>
      <c r="D12" s="85" t="s">
        <v>137</v>
      </c>
      <c r="E12" s="89">
        <v>117719069.91</v>
      </c>
      <c r="F12" s="89">
        <v>106764100</v>
      </c>
      <c r="G12" s="89">
        <v>55657000</v>
      </c>
      <c r="H12" s="89">
        <v>2324800</v>
      </c>
      <c r="I12" s="89">
        <v>10954969.91</v>
      </c>
      <c r="J12" s="89">
        <v>218893711.25999999</v>
      </c>
      <c r="K12" s="89">
        <v>214343711.25999999</v>
      </c>
      <c r="L12" s="89">
        <v>4550000</v>
      </c>
      <c r="M12" s="89">
        <v>1700000</v>
      </c>
      <c r="N12" s="89">
        <v>1776000</v>
      </c>
      <c r="O12" s="89">
        <v>214343711.25999999</v>
      </c>
      <c r="P12" s="347">
        <v>336612781.17000002</v>
      </c>
    </row>
    <row r="13" spans="1:16" s="361" customFormat="1" ht="79.900000000000006" customHeight="1">
      <c r="A13" s="55" t="s">
        <v>138</v>
      </c>
      <c r="B13" s="55"/>
      <c r="C13" s="55"/>
      <c r="D13" s="85" t="s">
        <v>215</v>
      </c>
      <c r="E13" s="89">
        <v>64326069.909999996</v>
      </c>
      <c r="F13" s="89">
        <v>53856100</v>
      </c>
      <c r="G13" s="89">
        <v>22000000</v>
      </c>
      <c r="H13" s="89">
        <v>1084400</v>
      </c>
      <c r="I13" s="89">
        <v>10469969.91</v>
      </c>
      <c r="J13" s="89">
        <v>218893711.25999999</v>
      </c>
      <c r="K13" s="89">
        <v>214343711.25999999</v>
      </c>
      <c r="L13" s="89">
        <v>4550000</v>
      </c>
      <c r="M13" s="89">
        <v>1700000</v>
      </c>
      <c r="N13" s="89">
        <v>1776000</v>
      </c>
      <c r="O13" s="89">
        <v>214343711.25999999</v>
      </c>
      <c r="P13" s="347">
        <v>283219781.17000002</v>
      </c>
    </row>
    <row r="14" spans="1:16" s="361" customFormat="1" ht="49.9" customHeight="1">
      <c r="A14" s="84" t="s">
        <v>216</v>
      </c>
      <c r="B14" s="84" t="s">
        <v>36</v>
      </c>
      <c r="C14" s="84" t="s">
        <v>152</v>
      </c>
      <c r="D14" s="78" t="s">
        <v>153</v>
      </c>
      <c r="E14" s="76">
        <v>64301069.909999996</v>
      </c>
      <c r="F14" s="76">
        <v>53831100</v>
      </c>
      <c r="G14" s="76">
        <v>22000000</v>
      </c>
      <c r="H14" s="76">
        <v>1084400</v>
      </c>
      <c r="I14" s="76">
        <v>10469969.91</v>
      </c>
      <c r="J14" s="76">
        <v>4550000</v>
      </c>
      <c r="K14" s="76">
        <v>0</v>
      </c>
      <c r="L14" s="76">
        <v>4550000</v>
      </c>
      <c r="M14" s="76">
        <v>1700000</v>
      </c>
      <c r="N14" s="76">
        <v>1776000</v>
      </c>
      <c r="O14" s="76">
        <v>0</v>
      </c>
      <c r="P14" s="348">
        <f>E14+J14</f>
        <v>68851069.909999996</v>
      </c>
    </row>
    <row r="15" spans="1:16" s="361" customFormat="1" ht="81" customHeight="1">
      <c r="A15" s="84" t="s">
        <v>241</v>
      </c>
      <c r="B15" s="84" t="s">
        <v>235</v>
      </c>
      <c r="C15" s="84" t="s">
        <v>50</v>
      </c>
      <c r="D15" s="78" t="s">
        <v>296</v>
      </c>
      <c r="E15" s="76">
        <v>0</v>
      </c>
      <c r="F15" s="76">
        <v>0</v>
      </c>
      <c r="G15" s="76">
        <v>0</v>
      </c>
      <c r="H15" s="76">
        <v>0</v>
      </c>
      <c r="I15" s="76">
        <v>0</v>
      </c>
      <c r="J15" s="76">
        <v>167626300</v>
      </c>
      <c r="K15" s="76">
        <v>167626300</v>
      </c>
      <c r="L15" s="76">
        <v>0</v>
      </c>
      <c r="M15" s="76">
        <v>0</v>
      </c>
      <c r="N15" s="76">
        <v>0</v>
      </c>
      <c r="O15" s="76">
        <v>167626300</v>
      </c>
      <c r="P15" s="348">
        <f>E15+J15</f>
        <v>167626300</v>
      </c>
    </row>
    <row r="16" spans="1:16" s="361" customFormat="1" ht="82.9" customHeight="1">
      <c r="A16" s="84" t="s">
        <v>240</v>
      </c>
      <c r="B16" s="84" t="s">
        <v>142</v>
      </c>
      <c r="C16" s="84" t="s">
        <v>143</v>
      </c>
      <c r="D16" s="78" t="s">
        <v>339</v>
      </c>
      <c r="E16" s="76">
        <v>0</v>
      </c>
      <c r="F16" s="76">
        <v>0</v>
      </c>
      <c r="G16" s="76">
        <v>0</v>
      </c>
      <c r="H16" s="76">
        <v>0</v>
      </c>
      <c r="I16" s="76">
        <v>0</v>
      </c>
      <c r="J16" s="76">
        <v>17223730.09</v>
      </c>
      <c r="K16" s="76">
        <v>17223730.09</v>
      </c>
      <c r="L16" s="76">
        <v>0</v>
      </c>
      <c r="M16" s="76">
        <v>0</v>
      </c>
      <c r="N16" s="76">
        <v>0</v>
      </c>
      <c r="O16" s="76">
        <v>17223730.09</v>
      </c>
      <c r="P16" s="348">
        <f>E16+J16</f>
        <v>17223730.09</v>
      </c>
    </row>
    <row r="17" spans="1:16" s="361" customFormat="1" ht="105.6" customHeight="1">
      <c r="A17" s="84" t="s">
        <v>592</v>
      </c>
      <c r="B17" s="84">
        <v>4083</v>
      </c>
      <c r="C17" s="84" t="s">
        <v>412</v>
      </c>
      <c r="D17" s="78" t="s">
        <v>469</v>
      </c>
      <c r="E17" s="76">
        <v>0</v>
      </c>
      <c r="F17" s="76">
        <v>0</v>
      </c>
      <c r="G17" s="76">
        <v>0</v>
      </c>
      <c r="H17" s="76">
        <v>0</v>
      </c>
      <c r="I17" s="76">
        <v>0</v>
      </c>
      <c r="J17" s="76">
        <v>5252700</v>
      </c>
      <c r="K17" s="76">
        <v>5252700</v>
      </c>
      <c r="L17" s="76">
        <v>0</v>
      </c>
      <c r="M17" s="76">
        <v>0</v>
      </c>
      <c r="N17" s="76">
        <v>0</v>
      </c>
      <c r="O17" s="76">
        <v>5252700</v>
      </c>
      <c r="P17" s="348">
        <f>E17+J17</f>
        <v>5252700</v>
      </c>
    </row>
    <row r="18" spans="1:16" s="361" customFormat="1" ht="50.45" customHeight="1">
      <c r="A18" s="55" t="s">
        <v>154</v>
      </c>
      <c r="B18" s="55"/>
      <c r="C18" s="55"/>
      <c r="D18" s="85" t="s">
        <v>217</v>
      </c>
      <c r="E18" s="89">
        <v>35116900</v>
      </c>
      <c r="F18" s="89">
        <v>32708100</v>
      </c>
      <c r="G18" s="89">
        <v>9092600</v>
      </c>
      <c r="H18" s="89">
        <v>83800</v>
      </c>
      <c r="I18" s="89">
        <v>2408800</v>
      </c>
      <c r="J18" s="89">
        <v>2200000</v>
      </c>
      <c r="K18" s="89">
        <v>0</v>
      </c>
      <c r="L18" s="89">
        <v>2200000</v>
      </c>
      <c r="M18" s="89">
        <v>0</v>
      </c>
      <c r="N18" s="89">
        <v>692000</v>
      </c>
      <c r="O18" s="89">
        <v>0</v>
      </c>
      <c r="P18" s="347">
        <v>37316900</v>
      </c>
    </row>
    <row r="19" spans="1:16" s="361" customFormat="1" ht="51" customHeight="1">
      <c r="A19" s="55" t="s">
        <v>156</v>
      </c>
      <c r="B19" s="55"/>
      <c r="C19" s="55"/>
      <c r="D19" s="85" t="s">
        <v>217</v>
      </c>
      <c r="E19" s="89">
        <v>35116900</v>
      </c>
      <c r="F19" s="89">
        <v>32708100</v>
      </c>
      <c r="G19" s="89">
        <v>9092600</v>
      </c>
      <c r="H19" s="89">
        <v>83800</v>
      </c>
      <c r="I19" s="89">
        <v>2408800</v>
      </c>
      <c r="J19" s="89">
        <v>2200000</v>
      </c>
      <c r="K19" s="89">
        <v>0</v>
      </c>
      <c r="L19" s="89">
        <v>2200000</v>
      </c>
      <c r="M19" s="89">
        <v>0</v>
      </c>
      <c r="N19" s="89">
        <v>692000</v>
      </c>
      <c r="O19" s="89">
        <v>0</v>
      </c>
      <c r="P19" s="347">
        <v>37316900</v>
      </c>
    </row>
    <row r="20" spans="1:16" s="361" customFormat="1" ht="71.45" customHeight="1">
      <c r="A20" s="84" t="s">
        <v>157</v>
      </c>
      <c r="B20" s="84" t="s">
        <v>158</v>
      </c>
      <c r="C20" s="84" t="s">
        <v>36</v>
      </c>
      <c r="D20" s="78" t="s">
        <v>159</v>
      </c>
      <c r="E20" s="76">
        <v>14187400</v>
      </c>
      <c r="F20" s="76">
        <v>13287400</v>
      </c>
      <c r="G20" s="76">
        <v>0</v>
      </c>
      <c r="H20" s="76">
        <v>0</v>
      </c>
      <c r="I20" s="76">
        <v>900000</v>
      </c>
      <c r="J20" s="76">
        <v>0</v>
      </c>
      <c r="K20" s="76">
        <v>0</v>
      </c>
      <c r="L20" s="76">
        <v>0</v>
      </c>
      <c r="M20" s="76">
        <v>0</v>
      </c>
      <c r="N20" s="76">
        <v>0</v>
      </c>
      <c r="O20" s="76">
        <v>0</v>
      </c>
      <c r="P20" s="348">
        <v>14187400</v>
      </c>
    </row>
    <row r="21" spans="1:16" s="361" customFormat="1" ht="71.45" customHeight="1">
      <c r="A21" s="55" t="s">
        <v>37</v>
      </c>
      <c r="B21" s="55"/>
      <c r="C21" s="55"/>
      <c r="D21" s="85" t="s">
        <v>49</v>
      </c>
      <c r="E21" s="420">
        <v>1519868397.2</v>
      </c>
      <c r="F21" s="420">
        <v>1408122085.2</v>
      </c>
      <c r="G21" s="420">
        <v>472338700</v>
      </c>
      <c r="H21" s="420">
        <v>79178900</v>
      </c>
      <c r="I21" s="420">
        <v>111746312</v>
      </c>
      <c r="J21" s="420">
        <v>248401433</v>
      </c>
      <c r="K21" s="420">
        <v>182641733</v>
      </c>
      <c r="L21" s="420">
        <v>34788802</v>
      </c>
      <c r="M21" s="420">
        <v>9466700</v>
      </c>
      <c r="N21" s="420">
        <v>5911100</v>
      </c>
      <c r="O21" s="420">
        <v>213612631</v>
      </c>
      <c r="P21" s="420">
        <v>1768269830.2</v>
      </c>
    </row>
    <row r="22" spans="1:16" s="361" customFormat="1" ht="71.45" customHeight="1">
      <c r="A22" s="232" t="s">
        <v>38</v>
      </c>
      <c r="B22" s="232"/>
      <c r="C22" s="232"/>
      <c r="D22" s="340" t="s">
        <v>49</v>
      </c>
      <c r="E22" s="420">
        <v>1519868397.2</v>
      </c>
      <c r="F22" s="420">
        <v>1408122085.2</v>
      </c>
      <c r="G22" s="420">
        <v>472338700</v>
      </c>
      <c r="H22" s="420">
        <v>79178900</v>
      </c>
      <c r="I22" s="420">
        <v>111746312</v>
      </c>
      <c r="J22" s="420">
        <v>248401433</v>
      </c>
      <c r="K22" s="420">
        <v>182641733</v>
      </c>
      <c r="L22" s="420">
        <v>34788802</v>
      </c>
      <c r="M22" s="420">
        <v>9466700</v>
      </c>
      <c r="N22" s="420">
        <v>5911100</v>
      </c>
      <c r="O22" s="420">
        <v>213612631</v>
      </c>
      <c r="P22" s="420">
        <v>1768269830.2</v>
      </c>
    </row>
    <row r="23" spans="1:16" s="362" customFormat="1" ht="123.6" customHeight="1">
      <c r="A23" s="84" t="s">
        <v>92</v>
      </c>
      <c r="B23" s="84" t="s">
        <v>93</v>
      </c>
      <c r="C23" s="84" t="s">
        <v>117</v>
      </c>
      <c r="D23" s="78" t="s">
        <v>94</v>
      </c>
      <c r="E23" s="76">
        <v>53553100</v>
      </c>
      <c r="F23" s="76">
        <v>53493400</v>
      </c>
      <c r="G23" s="76">
        <v>26590400</v>
      </c>
      <c r="H23" s="76">
        <v>10271200</v>
      </c>
      <c r="I23" s="76">
        <v>59700</v>
      </c>
      <c r="J23" s="76">
        <v>2000</v>
      </c>
      <c r="K23" s="76">
        <v>0</v>
      </c>
      <c r="L23" s="76">
        <v>2000</v>
      </c>
      <c r="M23" s="76">
        <v>0</v>
      </c>
      <c r="N23" s="76">
        <v>0</v>
      </c>
      <c r="O23" s="76">
        <v>0</v>
      </c>
      <c r="P23" s="348">
        <v>53555100</v>
      </c>
    </row>
    <row r="24" spans="1:16" s="361" customFormat="1" ht="73.150000000000006" customHeight="1">
      <c r="A24" s="84" t="s">
        <v>129</v>
      </c>
      <c r="B24" s="84" t="s">
        <v>130</v>
      </c>
      <c r="C24" s="84" t="s">
        <v>117</v>
      </c>
      <c r="D24" s="78" t="s">
        <v>131</v>
      </c>
      <c r="E24" s="76">
        <v>80821000</v>
      </c>
      <c r="F24" s="76">
        <v>78071000</v>
      </c>
      <c r="G24" s="76">
        <v>29210600</v>
      </c>
      <c r="H24" s="76">
        <v>13698800</v>
      </c>
      <c r="I24" s="76">
        <v>2750000</v>
      </c>
      <c r="J24" s="76">
        <v>2000</v>
      </c>
      <c r="K24" s="76">
        <v>0</v>
      </c>
      <c r="L24" s="76">
        <v>2000</v>
      </c>
      <c r="M24" s="76">
        <v>0</v>
      </c>
      <c r="N24" s="76">
        <v>0</v>
      </c>
      <c r="O24" s="76">
        <v>0</v>
      </c>
      <c r="P24" s="348">
        <v>80823000</v>
      </c>
    </row>
    <row r="25" spans="1:16" s="361" customFormat="1" ht="91.9" customHeight="1">
      <c r="A25" s="84" t="s">
        <v>552</v>
      </c>
      <c r="B25" s="84" t="s">
        <v>553</v>
      </c>
      <c r="C25" s="84" t="s">
        <v>554</v>
      </c>
      <c r="D25" s="78" t="s">
        <v>555</v>
      </c>
      <c r="E25" s="76">
        <v>27117400</v>
      </c>
      <c r="F25" s="76">
        <v>25535400</v>
      </c>
      <c r="G25" s="76">
        <v>10499600</v>
      </c>
      <c r="H25" s="76">
        <v>4423400</v>
      </c>
      <c r="I25" s="76">
        <v>1582000</v>
      </c>
      <c r="J25" s="76">
        <v>0</v>
      </c>
      <c r="K25" s="76">
        <v>0</v>
      </c>
      <c r="L25" s="76">
        <v>0</v>
      </c>
      <c r="M25" s="76">
        <v>0</v>
      </c>
      <c r="N25" s="76">
        <v>0</v>
      </c>
      <c r="O25" s="76">
        <v>0</v>
      </c>
      <c r="P25" s="348">
        <v>27117400</v>
      </c>
    </row>
    <row r="26" spans="1:16" s="361" customFormat="1" ht="76.150000000000006" customHeight="1">
      <c r="A26" s="169" t="s">
        <v>764</v>
      </c>
      <c r="B26" s="169" t="s">
        <v>765</v>
      </c>
      <c r="C26" s="170" t="s">
        <v>766</v>
      </c>
      <c r="D26" s="235" t="s">
        <v>767</v>
      </c>
      <c r="E26" s="76">
        <v>72977400</v>
      </c>
      <c r="F26" s="76">
        <v>72957400</v>
      </c>
      <c r="G26" s="76">
        <v>51353900</v>
      </c>
      <c r="H26" s="76">
        <v>4795500</v>
      </c>
      <c r="I26" s="76">
        <v>20000</v>
      </c>
      <c r="J26" s="76">
        <v>174200</v>
      </c>
      <c r="K26" s="76">
        <v>0</v>
      </c>
      <c r="L26" s="76">
        <v>149200</v>
      </c>
      <c r="M26" s="76">
        <v>30000</v>
      </c>
      <c r="N26" s="76">
        <v>51600</v>
      </c>
      <c r="O26" s="76">
        <v>25000</v>
      </c>
      <c r="P26" s="348">
        <v>73151600</v>
      </c>
    </row>
    <row r="27" spans="1:16" s="361" customFormat="1" ht="91.9" customHeight="1">
      <c r="A27" s="84" t="s">
        <v>587</v>
      </c>
      <c r="B27" s="84" t="s">
        <v>588</v>
      </c>
      <c r="C27" s="84" t="s">
        <v>589</v>
      </c>
      <c r="D27" s="78" t="s">
        <v>359</v>
      </c>
      <c r="E27" s="76">
        <v>362656929</v>
      </c>
      <c r="F27" s="76">
        <v>361342800</v>
      </c>
      <c r="G27" s="76">
        <v>193466800</v>
      </c>
      <c r="H27" s="76">
        <v>36525000</v>
      </c>
      <c r="I27" s="76">
        <v>1314129</v>
      </c>
      <c r="J27" s="76">
        <v>23371300</v>
      </c>
      <c r="K27" s="76">
        <v>0</v>
      </c>
      <c r="L27" s="76">
        <v>17416300</v>
      </c>
      <c r="M27" s="76">
        <v>3950700</v>
      </c>
      <c r="N27" s="76">
        <v>3892800</v>
      </c>
      <c r="O27" s="76">
        <v>5955000</v>
      </c>
      <c r="P27" s="348">
        <v>386028229</v>
      </c>
    </row>
    <row r="28" spans="1:16" s="361" customFormat="1" ht="124.9" customHeight="1">
      <c r="A28" s="84" t="s">
        <v>559</v>
      </c>
      <c r="B28" s="84">
        <v>1183</v>
      </c>
      <c r="C28" s="84" t="s">
        <v>50</v>
      </c>
      <c r="D28" s="78" t="s">
        <v>558</v>
      </c>
      <c r="E28" s="76">
        <v>0</v>
      </c>
      <c r="F28" s="76">
        <v>0</v>
      </c>
      <c r="G28" s="76">
        <v>0</v>
      </c>
      <c r="H28" s="76">
        <v>0</v>
      </c>
      <c r="I28" s="76">
        <v>0</v>
      </c>
      <c r="J28" s="76">
        <v>1834336</v>
      </c>
      <c r="K28" s="76">
        <v>1834336</v>
      </c>
      <c r="L28" s="76">
        <v>328233</v>
      </c>
      <c r="M28" s="76">
        <v>0</v>
      </c>
      <c r="N28" s="76">
        <v>0</v>
      </c>
      <c r="O28" s="76">
        <v>1506103</v>
      </c>
      <c r="P28" s="348">
        <v>1834336</v>
      </c>
    </row>
    <row r="29" spans="1:16" s="361" customFormat="1" ht="113.45" customHeight="1">
      <c r="A29" s="84" t="s">
        <v>560</v>
      </c>
      <c r="B29" s="84">
        <v>1184</v>
      </c>
      <c r="C29" s="84" t="s">
        <v>50</v>
      </c>
      <c r="D29" s="78" t="s">
        <v>561</v>
      </c>
      <c r="E29" s="76">
        <v>0</v>
      </c>
      <c r="F29" s="76">
        <v>0</v>
      </c>
      <c r="G29" s="76">
        <v>0</v>
      </c>
      <c r="H29" s="76">
        <v>0</v>
      </c>
      <c r="I29" s="76">
        <v>0</v>
      </c>
      <c r="J29" s="76">
        <v>4280117</v>
      </c>
      <c r="K29" s="76">
        <v>4280117</v>
      </c>
      <c r="L29" s="76">
        <v>326069</v>
      </c>
      <c r="M29" s="76">
        <v>0</v>
      </c>
      <c r="N29" s="76">
        <v>0</v>
      </c>
      <c r="O29" s="76">
        <v>3954048</v>
      </c>
      <c r="P29" s="348">
        <v>4280117</v>
      </c>
    </row>
    <row r="30" spans="1:16" s="361" customFormat="1" ht="149.44999999999999" customHeight="1">
      <c r="A30" s="84" t="s">
        <v>556</v>
      </c>
      <c r="B30" s="84">
        <v>1221</v>
      </c>
      <c r="C30" s="84" t="s">
        <v>50</v>
      </c>
      <c r="D30" s="78" t="s">
        <v>557</v>
      </c>
      <c r="E30" s="76">
        <v>0</v>
      </c>
      <c r="F30" s="76">
        <v>0</v>
      </c>
      <c r="G30" s="76">
        <v>0</v>
      </c>
      <c r="H30" s="76">
        <v>0</v>
      </c>
      <c r="I30" s="76">
        <v>0</v>
      </c>
      <c r="J30" s="76">
        <v>17936200</v>
      </c>
      <c r="K30" s="76">
        <v>17936200</v>
      </c>
      <c r="L30" s="76">
        <v>2902700</v>
      </c>
      <c r="M30" s="76">
        <v>0</v>
      </c>
      <c r="N30" s="76">
        <v>0</v>
      </c>
      <c r="O30" s="76">
        <v>15033500</v>
      </c>
      <c r="P30" s="348">
        <v>17936200</v>
      </c>
    </row>
    <row r="31" spans="1:16" s="361" customFormat="1" ht="135.6" customHeight="1">
      <c r="A31" s="84" t="s">
        <v>645</v>
      </c>
      <c r="B31" s="84">
        <v>1222</v>
      </c>
      <c r="C31" s="84" t="s">
        <v>50</v>
      </c>
      <c r="D31" s="78" t="s">
        <v>410</v>
      </c>
      <c r="E31" s="76">
        <v>0</v>
      </c>
      <c r="F31" s="76">
        <v>0</v>
      </c>
      <c r="G31" s="76">
        <v>0</v>
      </c>
      <c r="H31" s="76">
        <v>0</v>
      </c>
      <c r="I31" s="76">
        <v>0</v>
      </c>
      <c r="J31" s="76">
        <v>19912580</v>
      </c>
      <c r="K31" s="76">
        <v>19912580</v>
      </c>
      <c r="L31" s="76">
        <v>852600</v>
      </c>
      <c r="M31" s="76">
        <v>0</v>
      </c>
      <c r="N31" s="76">
        <v>0</v>
      </c>
      <c r="O31" s="76">
        <v>19059980</v>
      </c>
      <c r="P31" s="348">
        <v>19912580</v>
      </c>
    </row>
    <row r="32" spans="1:16" s="361" customFormat="1" ht="111.6" customHeight="1">
      <c r="A32" s="91" t="s">
        <v>264</v>
      </c>
      <c r="B32" s="84">
        <v>1251</v>
      </c>
      <c r="C32" s="91" t="s">
        <v>50</v>
      </c>
      <c r="D32" s="78" t="s">
        <v>265</v>
      </c>
      <c r="E32" s="76">
        <v>0</v>
      </c>
      <c r="F32" s="76">
        <v>0</v>
      </c>
      <c r="G32" s="76">
        <v>0</v>
      </c>
      <c r="H32" s="76">
        <v>0</v>
      </c>
      <c r="I32" s="76">
        <v>0</v>
      </c>
      <c r="J32" s="76">
        <v>11450000</v>
      </c>
      <c r="K32" s="76">
        <v>11450000</v>
      </c>
      <c r="L32" s="76">
        <v>0</v>
      </c>
      <c r="M32" s="76">
        <v>0</v>
      </c>
      <c r="N32" s="76">
        <v>0</v>
      </c>
      <c r="O32" s="76">
        <v>11450000</v>
      </c>
      <c r="P32" s="348">
        <v>11450000</v>
      </c>
    </row>
    <row r="33" spans="1:16" s="361" customFormat="1" ht="99" customHeight="1">
      <c r="A33" s="84" t="s">
        <v>306</v>
      </c>
      <c r="B33" s="84">
        <v>1277</v>
      </c>
      <c r="C33" s="84" t="s">
        <v>50</v>
      </c>
      <c r="D33" s="78" t="s">
        <v>305</v>
      </c>
      <c r="E33" s="76">
        <v>0</v>
      </c>
      <c r="F33" s="76">
        <v>0</v>
      </c>
      <c r="G33" s="76">
        <v>0</v>
      </c>
      <c r="H33" s="76">
        <v>0</v>
      </c>
      <c r="I33" s="76">
        <v>0</v>
      </c>
      <c r="J33" s="76">
        <v>2933000</v>
      </c>
      <c r="K33" s="76">
        <v>2933000</v>
      </c>
      <c r="L33" s="76">
        <v>0</v>
      </c>
      <c r="M33" s="76">
        <v>0</v>
      </c>
      <c r="N33" s="76">
        <v>0</v>
      </c>
      <c r="O33" s="76">
        <v>2933000</v>
      </c>
      <c r="P33" s="348">
        <v>2933000</v>
      </c>
    </row>
    <row r="34" spans="1:16" s="361" customFormat="1" ht="84.6" customHeight="1">
      <c r="A34" s="84" t="s">
        <v>343</v>
      </c>
      <c r="B34" s="84" t="s">
        <v>235</v>
      </c>
      <c r="C34" s="84" t="s">
        <v>50</v>
      </c>
      <c r="D34" s="78" t="s">
        <v>296</v>
      </c>
      <c r="E34" s="76">
        <v>0</v>
      </c>
      <c r="F34" s="76">
        <v>0</v>
      </c>
      <c r="G34" s="76">
        <v>0</v>
      </c>
      <c r="H34" s="76">
        <v>0</v>
      </c>
      <c r="I34" s="76">
        <v>0</v>
      </c>
      <c r="J34" s="76">
        <v>36198500</v>
      </c>
      <c r="K34" s="76">
        <v>36198500</v>
      </c>
      <c r="L34" s="76">
        <v>0</v>
      </c>
      <c r="M34" s="76">
        <v>0</v>
      </c>
      <c r="N34" s="76">
        <v>0</v>
      </c>
      <c r="O34" s="76">
        <v>36198500</v>
      </c>
      <c r="P34" s="348">
        <v>36198500</v>
      </c>
    </row>
    <row r="35" spans="1:16" s="361" customFormat="1" ht="83.45" customHeight="1">
      <c r="A35" s="84" t="s">
        <v>624</v>
      </c>
      <c r="B35" s="84" t="s">
        <v>625</v>
      </c>
      <c r="C35" s="84" t="s">
        <v>590</v>
      </c>
      <c r="D35" s="78" t="s">
        <v>626</v>
      </c>
      <c r="E35" s="76">
        <v>39477500</v>
      </c>
      <c r="F35" s="76">
        <v>38857500</v>
      </c>
      <c r="G35" s="76">
        <v>18868200</v>
      </c>
      <c r="H35" s="76">
        <v>3336300</v>
      </c>
      <c r="I35" s="76">
        <v>620000</v>
      </c>
      <c r="J35" s="76">
        <v>100000</v>
      </c>
      <c r="K35" s="76">
        <v>0</v>
      </c>
      <c r="L35" s="76">
        <v>100000</v>
      </c>
      <c r="M35" s="76">
        <v>0</v>
      </c>
      <c r="N35" s="76">
        <v>0</v>
      </c>
      <c r="O35" s="76">
        <v>0</v>
      </c>
      <c r="P35" s="348">
        <v>39577500</v>
      </c>
    </row>
    <row r="36" spans="1:16" s="362" customFormat="1" ht="127.15" customHeight="1">
      <c r="A36" s="84" t="s">
        <v>422</v>
      </c>
      <c r="B36" s="84" t="s">
        <v>423</v>
      </c>
      <c r="C36" s="84" t="s">
        <v>36</v>
      </c>
      <c r="D36" s="78" t="s">
        <v>424</v>
      </c>
      <c r="E36" s="76">
        <v>17950483</v>
      </c>
      <c r="F36" s="76">
        <v>0</v>
      </c>
      <c r="G36" s="76">
        <v>0</v>
      </c>
      <c r="H36" s="76">
        <v>0</v>
      </c>
      <c r="I36" s="76">
        <v>17950483</v>
      </c>
      <c r="J36" s="76">
        <v>0</v>
      </c>
      <c r="K36" s="76">
        <v>0</v>
      </c>
      <c r="L36" s="76">
        <v>0</v>
      </c>
      <c r="M36" s="76">
        <v>0</v>
      </c>
      <c r="N36" s="76">
        <v>0</v>
      </c>
      <c r="O36" s="76">
        <v>0</v>
      </c>
      <c r="P36" s="348">
        <v>17950483</v>
      </c>
    </row>
    <row r="37" spans="1:16" s="363" customFormat="1" ht="55.9" customHeight="1">
      <c r="A37" s="84" t="s">
        <v>95</v>
      </c>
      <c r="B37" s="84">
        <v>9770</v>
      </c>
      <c r="C37" s="84" t="s">
        <v>36</v>
      </c>
      <c r="D37" s="78" t="s">
        <v>17</v>
      </c>
      <c r="E37" s="76">
        <v>42800000</v>
      </c>
      <c r="F37" s="76">
        <v>1000000</v>
      </c>
      <c r="G37" s="76">
        <v>0</v>
      </c>
      <c r="H37" s="76">
        <v>0</v>
      </c>
      <c r="I37" s="76">
        <v>41800000</v>
      </c>
      <c r="J37" s="76">
        <v>0</v>
      </c>
      <c r="K37" s="76">
        <v>0</v>
      </c>
      <c r="L37" s="76">
        <v>0</v>
      </c>
      <c r="M37" s="76">
        <v>0</v>
      </c>
      <c r="N37" s="76">
        <v>0</v>
      </c>
      <c r="O37" s="76">
        <v>0</v>
      </c>
      <c r="P37" s="348">
        <v>42800000</v>
      </c>
    </row>
    <row r="38" spans="1:16" s="362" customFormat="1" ht="85.9" customHeight="1">
      <c r="A38" s="84" t="s">
        <v>160</v>
      </c>
      <c r="B38" s="84" t="s">
        <v>158</v>
      </c>
      <c r="C38" s="84" t="s">
        <v>36</v>
      </c>
      <c r="D38" s="78" t="s">
        <v>159</v>
      </c>
      <c r="E38" s="76">
        <v>2140800</v>
      </c>
      <c r="F38" s="76">
        <v>2040800</v>
      </c>
      <c r="G38" s="76">
        <v>0</v>
      </c>
      <c r="H38" s="76">
        <v>0</v>
      </c>
      <c r="I38" s="76">
        <v>100000</v>
      </c>
      <c r="J38" s="76">
        <v>0</v>
      </c>
      <c r="K38" s="76">
        <v>0</v>
      </c>
      <c r="L38" s="76">
        <v>0</v>
      </c>
      <c r="M38" s="76">
        <v>0</v>
      </c>
      <c r="N38" s="76">
        <v>0</v>
      </c>
      <c r="O38" s="76">
        <v>0</v>
      </c>
      <c r="P38" s="348">
        <v>2140800</v>
      </c>
    </row>
    <row r="39" spans="1:16" s="361" customFormat="1" ht="87" customHeight="1">
      <c r="A39" s="55" t="s">
        <v>139</v>
      </c>
      <c r="B39" s="55"/>
      <c r="C39" s="55"/>
      <c r="D39" s="85" t="s">
        <v>218</v>
      </c>
      <c r="E39" s="89">
        <v>312440800</v>
      </c>
      <c r="F39" s="89">
        <v>294231700</v>
      </c>
      <c r="G39" s="89">
        <v>3498900</v>
      </c>
      <c r="H39" s="89">
        <v>56500</v>
      </c>
      <c r="I39" s="89">
        <v>18209100</v>
      </c>
      <c r="J39" s="89">
        <v>115591100</v>
      </c>
      <c r="K39" s="89">
        <v>100184500</v>
      </c>
      <c r="L39" s="89">
        <v>15406600</v>
      </c>
      <c r="M39" s="89">
        <v>0</v>
      </c>
      <c r="N39" s="89">
        <v>0</v>
      </c>
      <c r="O39" s="89">
        <v>100184500</v>
      </c>
      <c r="P39" s="347">
        <v>428031900</v>
      </c>
    </row>
    <row r="40" spans="1:16" s="361" customFormat="1" ht="94.9" customHeight="1">
      <c r="A40" s="232" t="s">
        <v>141</v>
      </c>
      <c r="B40" s="232"/>
      <c r="C40" s="232"/>
      <c r="D40" s="340" t="s">
        <v>219</v>
      </c>
      <c r="E40" s="342">
        <v>312440800</v>
      </c>
      <c r="F40" s="342">
        <v>294231700</v>
      </c>
      <c r="G40" s="342">
        <v>3498900</v>
      </c>
      <c r="H40" s="342">
        <v>56500</v>
      </c>
      <c r="I40" s="342">
        <v>18209100</v>
      </c>
      <c r="J40" s="342">
        <v>115591100</v>
      </c>
      <c r="K40" s="342">
        <v>100184500</v>
      </c>
      <c r="L40" s="342">
        <v>15406600</v>
      </c>
      <c r="M40" s="342">
        <v>0</v>
      </c>
      <c r="N40" s="342">
        <v>0</v>
      </c>
      <c r="O40" s="342">
        <v>100184500</v>
      </c>
      <c r="P40" s="349">
        <v>428031900</v>
      </c>
    </row>
    <row r="41" spans="1:16" s="361" customFormat="1" ht="66" customHeight="1">
      <c r="A41" s="84" t="s">
        <v>161</v>
      </c>
      <c r="B41" s="84" t="s">
        <v>162</v>
      </c>
      <c r="C41" s="84" t="s">
        <v>163</v>
      </c>
      <c r="D41" s="78" t="s">
        <v>164</v>
      </c>
      <c r="E41" s="76">
        <v>103191525</v>
      </c>
      <c r="F41" s="76">
        <v>96541525</v>
      </c>
      <c r="G41" s="76">
        <v>0</v>
      </c>
      <c r="H41" s="76">
        <v>0</v>
      </c>
      <c r="I41" s="76">
        <v>6650000</v>
      </c>
      <c r="J41" s="76">
        <v>0</v>
      </c>
      <c r="K41" s="76">
        <v>0</v>
      </c>
      <c r="L41" s="76">
        <v>0</v>
      </c>
      <c r="M41" s="76">
        <v>0</v>
      </c>
      <c r="N41" s="76">
        <v>0</v>
      </c>
      <c r="O41" s="76">
        <v>0</v>
      </c>
      <c r="P41" s="348">
        <v>103191525</v>
      </c>
    </row>
    <row r="42" spans="1:16" s="361" customFormat="1" ht="106.15" customHeight="1">
      <c r="A42" s="84" t="s">
        <v>393</v>
      </c>
      <c r="B42" s="84" t="s">
        <v>142</v>
      </c>
      <c r="C42" s="84" t="s">
        <v>143</v>
      </c>
      <c r="D42" s="78" t="s">
        <v>339</v>
      </c>
      <c r="E42" s="76">
        <v>0</v>
      </c>
      <c r="F42" s="76">
        <v>0</v>
      </c>
      <c r="G42" s="76">
        <v>0</v>
      </c>
      <c r="H42" s="76">
        <v>0</v>
      </c>
      <c r="I42" s="76">
        <v>0</v>
      </c>
      <c r="J42" s="76">
        <v>100184500</v>
      </c>
      <c r="K42" s="76">
        <v>100184500</v>
      </c>
      <c r="L42" s="76">
        <v>0</v>
      </c>
      <c r="M42" s="76">
        <v>0</v>
      </c>
      <c r="N42" s="76">
        <v>0</v>
      </c>
      <c r="O42" s="76">
        <v>100184500</v>
      </c>
      <c r="P42" s="348">
        <v>100184500</v>
      </c>
    </row>
    <row r="43" spans="1:16" s="361" customFormat="1" ht="52.15" customHeight="1">
      <c r="A43" s="84" t="s">
        <v>562</v>
      </c>
      <c r="B43" s="84">
        <v>9770</v>
      </c>
      <c r="C43" s="84" t="s">
        <v>36</v>
      </c>
      <c r="D43" s="78" t="s">
        <v>17</v>
      </c>
      <c r="E43" s="76">
        <v>9849100</v>
      </c>
      <c r="F43" s="76">
        <v>0</v>
      </c>
      <c r="G43" s="76">
        <v>0</v>
      </c>
      <c r="H43" s="76">
        <v>0</v>
      </c>
      <c r="I43" s="76">
        <v>9849100</v>
      </c>
      <c r="J43" s="76">
        <v>0</v>
      </c>
      <c r="K43" s="76">
        <v>0</v>
      </c>
      <c r="L43" s="76">
        <v>0</v>
      </c>
      <c r="M43" s="76">
        <v>0</v>
      </c>
      <c r="N43" s="76">
        <v>0</v>
      </c>
      <c r="O43" s="76">
        <v>0</v>
      </c>
      <c r="P43" s="348">
        <v>9849100</v>
      </c>
    </row>
    <row r="44" spans="1:16" s="363" customFormat="1" ht="86.45" customHeight="1">
      <c r="A44" s="84" t="s">
        <v>165</v>
      </c>
      <c r="B44" s="84" t="s">
        <v>158</v>
      </c>
      <c r="C44" s="84" t="s">
        <v>36</v>
      </c>
      <c r="D44" s="78" t="s">
        <v>159</v>
      </c>
      <c r="E44" s="76">
        <v>2357600</v>
      </c>
      <c r="F44" s="76">
        <v>1657600</v>
      </c>
      <c r="G44" s="76">
        <v>0</v>
      </c>
      <c r="H44" s="76">
        <v>0</v>
      </c>
      <c r="I44" s="76">
        <v>700000</v>
      </c>
      <c r="J44" s="76">
        <v>0</v>
      </c>
      <c r="K44" s="76">
        <v>0</v>
      </c>
      <c r="L44" s="76">
        <v>0</v>
      </c>
      <c r="M44" s="76">
        <v>0</v>
      </c>
      <c r="N44" s="76">
        <v>0</v>
      </c>
      <c r="O44" s="76">
        <v>0</v>
      </c>
      <c r="P44" s="348">
        <v>2357600</v>
      </c>
    </row>
    <row r="45" spans="1:16" s="361" customFormat="1" ht="90" customHeight="1">
      <c r="A45" s="55" t="s">
        <v>166</v>
      </c>
      <c r="B45" s="55"/>
      <c r="C45" s="55"/>
      <c r="D45" s="85" t="s">
        <v>167</v>
      </c>
      <c r="E45" s="89">
        <v>432037264</v>
      </c>
      <c r="F45" s="89">
        <v>431067264</v>
      </c>
      <c r="G45" s="89">
        <v>239848900</v>
      </c>
      <c r="H45" s="89">
        <v>49491772</v>
      </c>
      <c r="I45" s="89">
        <v>970000</v>
      </c>
      <c r="J45" s="89">
        <v>64817900</v>
      </c>
      <c r="K45" s="89">
        <v>11000000</v>
      </c>
      <c r="L45" s="89">
        <v>49669900</v>
      </c>
      <c r="M45" s="89">
        <v>0</v>
      </c>
      <c r="N45" s="89">
        <v>50000</v>
      </c>
      <c r="O45" s="89">
        <v>15148000</v>
      </c>
      <c r="P45" s="347">
        <v>496855164</v>
      </c>
    </row>
    <row r="46" spans="1:16" s="361" customFormat="1" ht="80.45" customHeight="1">
      <c r="A46" s="232" t="s">
        <v>168</v>
      </c>
      <c r="B46" s="232"/>
      <c r="C46" s="232"/>
      <c r="D46" s="340" t="s">
        <v>167</v>
      </c>
      <c r="E46" s="342">
        <v>432037264</v>
      </c>
      <c r="F46" s="342">
        <v>431067264</v>
      </c>
      <c r="G46" s="342">
        <v>239848900</v>
      </c>
      <c r="H46" s="342">
        <v>49491772</v>
      </c>
      <c r="I46" s="342">
        <v>970000</v>
      </c>
      <c r="J46" s="342">
        <v>64817900</v>
      </c>
      <c r="K46" s="342">
        <v>11000000</v>
      </c>
      <c r="L46" s="342">
        <v>49669900</v>
      </c>
      <c r="M46" s="342">
        <v>0</v>
      </c>
      <c r="N46" s="342">
        <v>50000</v>
      </c>
      <c r="O46" s="342">
        <v>15148000</v>
      </c>
      <c r="P46" s="349">
        <v>496855164</v>
      </c>
    </row>
    <row r="47" spans="1:16" s="363" customFormat="1" ht="94.15" customHeight="1">
      <c r="A47" s="84" t="s">
        <v>528</v>
      </c>
      <c r="B47" s="84" t="s">
        <v>529</v>
      </c>
      <c r="C47" s="84" t="s">
        <v>530</v>
      </c>
      <c r="D47" s="78" t="s">
        <v>531</v>
      </c>
      <c r="E47" s="76">
        <v>65163594</v>
      </c>
      <c r="F47" s="76">
        <v>64843594</v>
      </c>
      <c r="G47" s="76">
        <v>40664600</v>
      </c>
      <c r="H47" s="76">
        <v>8296200</v>
      </c>
      <c r="I47" s="76">
        <v>320000</v>
      </c>
      <c r="J47" s="76">
        <v>7442500</v>
      </c>
      <c r="K47" s="76">
        <v>0</v>
      </c>
      <c r="L47" s="76">
        <v>7442500</v>
      </c>
      <c r="M47" s="76">
        <v>0</v>
      </c>
      <c r="N47" s="76">
        <v>0</v>
      </c>
      <c r="O47" s="76">
        <v>0</v>
      </c>
      <c r="P47" s="348">
        <v>72606094</v>
      </c>
    </row>
    <row r="48" spans="1:16" s="361" customFormat="1" ht="132.6" customHeight="1">
      <c r="A48" s="84" t="s">
        <v>169</v>
      </c>
      <c r="B48" s="84" t="s">
        <v>170</v>
      </c>
      <c r="C48" s="84" t="s">
        <v>171</v>
      </c>
      <c r="D48" s="78" t="s">
        <v>172</v>
      </c>
      <c r="E48" s="76">
        <v>187669306</v>
      </c>
      <c r="F48" s="76">
        <v>187434306</v>
      </c>
      <c r="G48" s="76">
        <v>105244500</v>
      </c>
      <c r="H48" s="76">
        <v>27837700</v>
      </c>
      <c r="I48" s="76">
        <v>235000</v>
      </c>
      <c r="J48" s="76">
        <v>31941400</v>
      </c>
      <c r="K48" s="76">
        <v>0</v>
      </c>
      <c r="L48" s="76">
        <v>29793400</v>
      </c>
      <c r="M48" s="76">
        <v>0</v>
      </c>
      <c r="N48" s="76">
        <v>50000</v>
      </c>
      <c r="O48" s="76">
        <v>2148000</v>
      </c>
      <c r="P48" s="348">
        <v>219610706</v>
      </c>
    </row>
    <row r="49" spans="1:16" s="362" customFormat="1" ht="112.9" customHeight="1">
      <c r="A49" s="84" t="s">
        <v>97</v>
      </c>
      <c r="B49" s="84" t="s">
        <v>98</v>
      </c>
      <c r="C49" s="84" t="s">
        <v>173</v>
      </c>
      <c r="D49" s="78" t="s">
        <v>99</v>
      </c>
      <c r="E49" s="76">
        <v>10320000</v>
      </c>
      <c r="F49" s="76">
        <v>10320000</v>
      </c>
      <c r="G49" s="76">
        <v>0</v>
      </c>
      <c r="H49" s="76">
        <v>0</v>
      </c>
      <c r="I49" s="76">
        <v>0</v>
      </c>
      <c r="J49" s="76">
        <v>0</v>
      </c>
      <c r="K49" s="76">
        <v>0</v>
      </c>
      <c r="L49" s="76">
        <v>0</v>
      </c>
      <c r="M49" s="76">
        <v>0</v>
      </c>
      <c r="N49" s="76">
        <v>0</v>
      </c>
      <c r="O49" s="76">
        <v>0</v>
      </c>
      <c r="P49" s="348">
        <v>10320000</v>
      </c>
    </row>
    <row r="50" spans="1:16" s="361" customFormat="1" ht="66.599999999999994" customHeight="1">
      <c r="A50" s="84" t="s">
        <v>563</v>
      </c>
      <c r="B50" s="84" t="s">
        <v>564</v>
      </c>
      <c r="C50" s="84" t="s">
        <v>234</v>
      </c>
      <c r="D50" s="78" t="s">
        <v>565</v>
      </c>
      <c r="E50" s="76">
        <v>11041964</v>
      </c>
      <c r="F50" s="76">
        <v>10741964</v>
      </c>
      <c r="G50" s="76">
        <v>7913400</v>
      </c>
      <c r="H50" s="76">
        <v>331100</v>
      </c>
      <c r="I50" s="76">
        <v>300000</v>
      </c>
      <c r="J50" s="76">
        <v>0</v>
      </c>
      <c r="K50" s="76">
        <v>0</v>
      </c>
      <c r="L50" s="76">
        <v>0</v>
      </c>
      <c r="M50" s="76">
        <v>0</v>
      </c>
      <c r="N50" s="76">
        <v>0</v>
      </c>
      <c r="O50" s="76">
        <v>0</v>
      </c>
      <c r="P50" s="348">
        <v>11041964</v>
      </c>
    </row>
    <row r="51" spans="1:16" s="361" customFormat="1" ht="80.45" customHeight="1">
      <c r="A51" s="84" t="s">
        <v>96</v>
      </c>
      <c r="B51" s="84" t="s">
        <v>237</v>
      </c>
      <c r="C51" s="84" t="s">
        <v>234</v>
      </c>
      <c r="D51" s="78" t="s">
        <v>238</v>
      </c>
      <c r="E51" s="76">
        <v>18466700</v>
      </c>
      <c r="F51" s="76">
        <v>18466700</v>
      </c>
      <c r="G51" s="76">
        <v>9773200</v>
      </c>
      <c r="H51" s="76">
        <v>3269200</v>
      </c>
      <c r="I51" s="76">
        <v>0</v>
      </c>
      <c r="J51" s="76">
        <v>0</v>
      </c>
      <c r="K51" s="76">
        <v>0</v>
      </c>
      <c r="L51" s="76">
        <v>0</v>
      </c>
      <c r="M51" s="76">
        <v>0</v>
      </c>
      <c r="N51" s="76">
        <v>0</v>
      </c>
      <c r="O51" s="76">
        <v>0</v>
      </c>
      <c r="P51" s="348">
        <v>18466700</v>
      </c>
    </row>
    <row r="52" spans="1:16" s="361" customFormat="1" ht="66.599999999999994" customHeight="1">
      <c r="A52" s="84" t="s">
        <v>100</v>
      </c>
      <c r="B52" s="84" t="s">
        <v>101</v>
      </c>
      <c r="C52" s="84" t="s">
        <v>234</v>
      </c>
      <c r="D52" s="78" t="s">
        <v>102</v>
      </c>
      <c r="E52" s="76">
        <v>19080000</v>
      </c>
      <c r="F52" s="76">
        <v>19080000</v>
      </c>
      <c r="G52" s="76">
        <v>0</v>
      </c>
      <c r="H52" s="76">
        <v>0</v>
      </c>
      <c r="I52" s="76">
        <v>0</v>
      </c>
      <c r="J52" s="76">
        <v>0</v>
      </c>
      <c r="K52" s="76">
        <v>0</v>
      </c>
      <c r="L52" s="76">
        <v>0</v>
      </c>
      <c r="M52" s="76">
        <v>0</v>
      </c>
      <c r="N52" s="76">
        <v>0</v>
      </c>
      <c r="O52" s="76">
        <v>0</v>
      </c>
      <c r="P52" s="348">
        <v>19080000</v>
      </c>
    </row>
    <row r="53" spans="1:16" s="363" customFormat="1" ht="70.900000000000006" customHeight="1">
      <c r="A53" s="84" t="s">
        <v>175</v>
      </c>
      <c r="B53" s="84" t="s">
        <v>158</v>
      </c>
      <c r="C53" s="84" t="s">
        <v>36</v>
      </c>
      <c r="D53" s="78" t="s">
        <v>159</v>
      </c>
      <c r="E53" s="76">
        <v>3283900</v>
      </c>
      <c r="F53" s="76">
        <v>3283900</v>
      </c>
      <c r="G53" s="76">
        <v>0</v>
      </c>
      <c r="H53" s="76">
        <v>0</v>
      </c>
      <c r="I53" s="76">
        <v>0</v>
      </c>
      <c r="J53" s="76">
        <v>0</v>
      </c>
      <c r="K53" s="76">
        <v>0</v>
      </c>
      <c r="L53" s="76">
        <v>0</v>
      </c>
      <c r="M53" s="76">
        <v>0</v>
      </c>
      <c r="N53" s="76">
        <v>0</v>
      </c>
      <c r="O53" s="76">
        <v>0</v>
      </c>
      <c r="P53" s="348">
        <v>3283900</v>
      </c>
    </row>
    <row r="54" spans="1:16" s="361" customFormat="1" ht="55.15" customHeight="1">
      <c r="A54" s="55" t="s">
        <v>145</v>
      </c>
      <c r="B54" s="55"/>
      <c r="C54" s="55"/>
      <c r="D54" s="85" t="s">
        <v>220</v>
      </c>
      <c r="E54" s="89">
        <v>29357700</v>
      </c>
      <c r="F54" s="89">
        <v>29236700</v>
      </c>
      <c r="G54" s="89">
        <v>17366400</v>
      </c>
      <c r="H54" s="89">
        <v>1879400</v>
      </c>
      <c r="I54" s="89">
        <v>121000</v>
      </c>
      <c r="J54" s="89">
        <v>0</v>
      </c>
      <c r="K54" s="89">
        <v>0</v>
      </c>
      <c r="L54" s="89">
        <v>0</v>
      </c>
      <c r="M54" s="89">
        <v>0</v>
      </c>
      <c r="N54" s="89">
        <v>0</v>
      </c>
      <c r="O54" s="89">
        <v>0</v>
      </c>
      <c r="P54" s="347">
        <v>29357700</v>
      </c>
    </row>
    <row r="55" spans="1:16" s="361" customFormat="1" ht="55.15" customHeight="1">
      <c r="A55" s="55" t="s">
        <v>147</v>
      </c>
      <c r="B55" s="55"/>
      <c r="C55" s="55"/>
      <c r="D55" s="85" t="s">
        <v>220</v>
      </c>
      <c r="E55" s="89">
        <v>29357700</v>
      </c>
      <c r="F55" s="89">
        <v>29236700</v>
      </c>
      <c r="G55" s="89">
        <v>17366400</v>
      </c>
      <c r="H55" s="89">
        <v>1879400</v>
      </c>
      <c r="I55" s="89">
        <v>121000</v>
      </c>
      <c r="J55" s="89">
        <v>0</v>
      </c>
      <c r="K55" s="89">
        <v>0</v>
      </c>
      <c r="L55" s="89">
        <v>0</v>
      </c>
      <c r="M55" s="89">
        <v>0</v>
      </c>
      <c r="N55" s="89">
        <v>0</v>
      </c>
      <c r="O55" s="89">
        <v>0</v>
      </c>
      <c r="P55" s="347">
        <v>29357700</v>
      </c>
    </row>
    <row r="56" spans="1:16" s="363" customFormat="1" ht="74.45" customHeight="1">
      <c r="A56" s="84" t="s">
        <v>176</v>
      </c>
      <c r="B56" s="84" t="s">
        <v>158</v>
      </c>
      <c r="C56" s="84" t="s">
        <v>36</v>
      </c>
      <c r="D56" s="78" t="s">
        <v>159</v>
      </c>
      <c r="E56" s="76">
        <v>746100</v>
      </c>
      <c r="F56" s="76">
        <v>746100</v>
      </c>
      <c r="G56" s="76">
        <v>0</v>
      </c>
      <c r="H56" s="76">
        <v>0</v>
      </c>
      <c r="I56" s="76">
        <v>0</v>
      </c>
      <c r="J56" s="76">
        <v>0</v>
      </c>
      <c r="K56" s="76">
        <v>0</v>
      </c>
      <c r="L56" s="76">
        <v>0</v>
      </c>
      <c r="M56" s="76">
        <v>0</v>
      </c>
      <c r="N56" s="76">
        <v>0</v>
      </c>
      <c r="O56" s="76">
        <v>0</v>
      </c>
      <c r="P56" s="348">
        <v>746100</v>
      </c>
    </row>
    <row r="57" spans="1:16" s="361" customFormat="1" ht="60" customHeight="1">
      <c r="A57" s="55" t="s">
        <v>123</v>
      </c>
      <c r="B57" s="55"/>
      <c r="C57" s="55"/>
      <c r="D57" s="85" t="s">
        <v>124</v>
      </c>
      <c r="E57" s="89">
        <v>316996200</v>
      </c>
      <c r="F57" s="89">
        <v>307972600</v>
      </c>
      <c r="G57" s="89">
        <v>47098800</v>
      </c>
      <c r="H57" s="89">
        <v>5169300</v>
      </c>
      <c r="I57" s="89">
        <v>9023600</v>
      </c>
      <c r="J57" s="89">
        <v>25267000</v>
      </c>
      <c r="K57" s="89">
        <v>2800000</v>
      </c>
      <c r="L57" s="89">
        <v>21992000</v>
      </c>
      <c r="M57" s="89">
        <v>5610000</v>
      </c>
      <c r="N57" s="89">
        <v>404800</v>
      </c>
      <c r="O57" s="89">
        <v>3275000</v>
      </c>
      <c r="P57" s="347">
        <v>342263200</v>
      </c>
    </row>
    <row r="58" spans="1:16" s="361" customFormat="1" ht="62.45" customHeight="1">
      <c r="A58" s="55" t="s">
        <v>125</v>
      </c>
      <c r="B58" s="55"/>
      <c r="C58" s="55"/>
      <c r="D58" s="85" t="s">
        <v>124</v>
      </c>
      <c r="E58" s="89">
        <v>316996200</v>
      </c>
      <c r="F58" s="89">
        <v>307972600</v>
      </c>
      <c r="G58" s="89">
        <v>47098800</v>
      </c>
      <c r="H58" s="89">
        <v>5169300</v>
      </c>
      <c r="I58" s="89">
        <v>9023600</v>
      </c>
      <c r="J58" s="89">
        <v>25267000</v>
      </c>
      <c r="K58" s="89">
        <v>2800000</v>
      </c>
      <c r="L58" s="89">
        <v>21992000</v>
      </c>
      <c r="M58" s="89">
        <v>5610000</v>
      </c>
      <c r="N58" s="89">
        <v>404800</v>
      </c>
      <c r="O58" s="89">
        <v>3275000</v>
      </c>
      <c r="P58" s="347">
        <v>342263200</v>
      </c>
    </row>
    <row r="59" spans="1:16" s="362" customFormat="1" ht="38.450000000000003" customHeight="1">
      <c r="A59" s="84" t="s">
        <v>109</v>
      </c>
      <c r="B59" s="84" t="s">
        <v>110</v>
      </c>
      <c r="C59" s="84" t="s">
        <v>111</v>
      </c>
      <c r="D59" s="78" t="s">
        <v>112</v>
      </c>
      <c r="E59" s="76">
        <v>58127100</v>
      </c>
      <c r="F59" s="76">
        <v>55805000</v>
      </c>
      <c r="G59" s="76">
        <v>0</v>
      </c>
      <c r="H59" s="76">
        <v>0</v>
      </c>
      <c r="I59" s="76">
        <v>2322100</v>
      </c>
      <c r="J59" s="76">
        <v>12170000</v>
      </c>
      <c r="K59" s="76">
        <v>0</v>
      </c>
      <c r="L59" s="76">
        <v>12170000</v>
      </c>
      <c r="M59" s="76">
        <v>0</v>
      </c>
      <c r="N59" s="76">
        <v>0</v>
      </c>
      <c r="O59" s="76">
        <v>0</v>
      </c>
      <c r="P59" s="348">
        <v>70297100</v>
      </c>
    </row>
    <row r="60" spans="1:16" s="362" customFormat="1" ht="42" customHeight="1">
      <c r="A60" s="84" t="s">
        <v>298</v>
      </c>
      <c r="B60" s="84" t="s">
        <v>299</v>
      </c>
      <c r="C60" s="84" t="s">
        <v>300</v>
      </c>
      <c r="D60" s="78" t="s">
        <v>301</v>
      </c>
      <c r="E60" s="76">
        <v>74579500</v>
      </c>
      <c r="F60" s="76">
        <v>69158000</v>
      </c>
      <c r="G60" s="76">
        <v>0</v>
      </c>
      <c r="H60" s="76">
        <v>0</v>
      </c>
      <c r="I60" s="76">
        <v>5421500</v>
      </c>
      <c r="J60" s="76">
        <v>0</v>
      </c>
      <c r="K60" s="76">
        <v>0</v>
      </c>
      <c r="L60" s="76">
        <v>0</v>
      </c>
      <c r="M60" s="76">
        <v>0</v>
      </c>
      <c r="N60" s="76">
        <v>0</v>
      </c>
      <c r="O60" s="76">
        <v>0</v>
      </c>
      <c r="P60" s="348">
        <v>74579500</v>
      </c>
    </row>
    <row r="61" spans="1:16" s="362" customFormat="1" ht="63.6" customHeight="1">
      <c r="A61" s="84" t="s">
        <v>566</v>
      </c>
      <c r="B61" s="84" t="s">
        <v>567</v>
      </c>
      <c r="C61" s="84" t="s">
        <v>568</v>
      </c>
      <c r="D61" s="78" t="s">
        <v>569</v>
      </c>
      <c r="E61" s="76">
        <v>57084800</v>
      </c>
      <c r="F61" s="76">
        <v>57084800</v>
      </c>
      <c r="G61" s="76">
        <v>0</v>
      </c>
      <c r="H61" s="76">
        <v>0</v>
      </c>
      <c r="I61" s="76">
        <v>0</v>
      </c>
      <c r="J61" s="76">
        <v>0</v>
      </c>
      <c r="K61" s="76">
        <v>0</v>
      </c>
      <c r="L61" s="76">
        <v>0</v>
      </c>
      <c r="M61" s="76">
        <v>0</v>
      </c>
      <c r="N61" s="76">
        <v>0</v>
      </c>
      <c r="O61" s="76">
        <v>0</v>
      </c>
      <c r="P61" s="348">
        <v>57084800</v>
      </c>
    </row>
    <row r="62" spans="1:16" s="363" customFormat="1" ht="91.15" customHeight="1">
      <c r="A62" s="84" t="s">
        <v>468</v>
      </c>
      <c r="B62" s="84" t="s">
        <v>436</v>
      </c>
      <c r="C62" s="84" t="s">
        <v>412</v>
      </c>
      <c r="D62" s="78" t="s">
        <v>469</v>
      </c>
      <c r="E62" s="76">
        <v>0</v>
      </c>
      <c r="F62" s="76">
        <v>0</v>
      </c>
      <c r="G62" s="76">
        <v>0</v>
      </c>
      <c r="H62" s="76">
        <v>0</v>
      </c>
      <c r="I62" s="76">
        <v>0</v>
      </c>
      <c r="J62" s="76">
        <v>2800000</v>
      </c>
      <c r="K62" s="76">
        <v>2800000</v>
      </c>
      <c r="L62" s="76">
        <v>0</v>
      </c>
      <c r="M62" s="76">
        <v>0</v>
      </c>
      <c r="N62" s="76">
        <v>0</v>
      </c>
      <c r="O62" s="76">
        <v>2800000</v>
      </c>
      <c r="P62" s="348">
        <v>2800000</v>
      </c>
    </row>
    <row r="63" spans="1:16" s="361" customFormat="1" ht="68.45" customHeight="1">
      <c r="A63" s="84" t="s">
        <v>177</v>
      </c>
      <c r="B63" s="84" t="s">
        <v>158</v>
      </c>
      <c r="C63" s="84" t="s">
        <v>36</v>
      </c>
      <c r="D63" s="78" t="s">
        <v>159</v>
      </c>
      <c r="E63" s="76">
        <v>1646600</v>
      </c>
      <c r="F63" s="76">
        <v>1646600</v>
      </c>
      <c r="G63" s="76">
        <v>0</v>
      </c>
      <c r="H63" s="76">
        <v>0</v>
      </c>
      <c r="I63" s="76">
        <v>0</v>
      </c>
      <c r="J63" s="76">
        <v>0</v>
      </c>
      <c r="K63" s="76">
        <v>0</v>
      </c>
      <c r="L63" s="76">
        <v>0</v>
      </c>
      <c r="M63" s="76">
        <v>0</v>
      </c>
      <c r="N63" s="76">
        <v>0</v>
      </c>
      <c r="O63" s="76">
        <v>0</v>
      </c>
      <c r="P63" s="348">
        <v>1646600</v>
      </c>
    </row>
    <row r="64" spans="1:16" s="361" customFormat="1" ht="75" customHeight="1">
      <c r="A64" s="55" t="s">
        <v>148</v>
      </c>
      <c r="B64" s="55"/>
      <c r="C64" s="55"/>
      <c r="D64" s="85" t="s">
        <v>149</v>
      </c>
      <c r="E64" s="89">
        <v>56894650</v>
      </c>
      <c r="F64" s="89">
        <v>746200</v>
      </c>
      <c r="G64" s="89">
        <v>0</v>
      </c>
      <c r="H64" s="89">
        <v>0</v>
      </c>
      <c r="I64" s="89">
        <v>56148450</v>
      </c>
      <c r="J64" s="89">
        <v>5000000</v>
      </c>
      <c r="K64" s="89">
        <v>5000000</v>
      </c>
      <c r="L64" s="89">
        <v>0</v>
      </c>
      <c r="M64" s="89">
        <v>0</v>
      </c>
      <c r="N64" s="89">
        <v>0</v>
      </c>
      <c r="O64" s="89">
        <v>5000000</v>
      </c>
      <c r="P64" s="347">
        <v>61894650</v>
      </c>
    </row>
    <row r="65" spans="1:16" s="361" customFormat="1" ht="93" customHeight="1">
      <c r="A65" s="232" t="s">
        <v>150</v>
      </c>
      <c r="B65" s="232"/>
      <c r="C65" s="232"/>
      <c r="D65" s="340" t="s">
        <v>149</v>
      </c>
      <c r="E65" s="342">
        <v>56894650</v>
      </c>
      <c r="F65" s="342">
        <v>746200</v>
      </c>
      <c r="G65" s="342">
        <v>0</v>
      </c>
      <c r="H65" s="342">
        <v>0</v>
      </c>
      <c r="I65" s="342">
        <v>56148450</v>
      </c>
      <c r="J65" s="342">
        <v>5000000</v>
      </c>
      <c r="K65" s="342">
        <v>5000000</v>
      </c>
      <c r="L65" s="342">
        <v>0</v>
      </c>
      <c r="M65" s="342">
        <v>0</v>
      </c>
      <c r="N65" s="342">
        <v>0</v>
      </c>
      <c r="O65" s="342">
        <v>5000000</v>
      </c>
      <c r="P65" s="349">
        <v>61894650</v>
      </c>
    </row>
    <row r="66" spans="1:16" s="361" customFormat="1" ht="47.45" customHeight="1">
      <c r="A66" s="84" t="s">
        <v>443</v>
      </c>
      <c r="B66" s="84">
        <v>9770</v>
      </c>
      <c r="C66" s="84" t="s">
        <v>36</v>
      </c>
      <c r="D66" s="78" t="s">
        <v>17</v>
      </c>
      <c r="E66" s="76">
        <v>2500000</v>
      </c>
      <c r="F66" s="76">
        <v>0</v>
      </c>
      <c r="G66" s="76">
        <v>0</v>
      </c>
      <c r="H66" s="76">
        <v>0</v>
      </c>
      <c r="I66" s="76">
        <v>2500000</v>
      </c>
      <c r="J66" s="76">
        <v>0</v>
      </c>
      <c r="K66" s="76">
        <v>0</v>
      </c>
      <c r="L66" s="76">
        <v>0</v>
      </c>
      <c r="M66" s="76">
        <v>0</v>
      </c>
      <c r="N66" s="76">
        <v>0</v>
      </c>
      <c r="O66" s="76">
        <v>0</v>
      </c>
      <c r="P66" s="348">
        <v>2500000</v>
      </c>
    </row>
    <row r="67" spans="1:16" s="361" customFormat="1" ht="66.599999999999994" customHeight="1">
      <c r="A67" s="84" t="s">
        <v>178</v>
      </c>
      <c r="B67" s="84" t="s">
        <v>158</v>
      </c>
      <c r="C67" s="84" t="s">
        <v>36</v>
      </c>
      <c r="D67" s="78" t="s">
        <v>159</v>
      </c>
      <c r="E67" s="76">
        <v>792200</v>
      </c>
      <c r="F67" s="76">
        <v>746200</v>
      </c>
      <c r="G67" s="76">
        <v>0</v>
      </c>
      <c r="H67" s="76">
        <v>0</v>
      </c>
      <c r="I67" s="76">
        <v>46000</v>
      </c>
      <c r="J67" s="76">
        <v>0</v>
      </c>
      <c r="K67" s="76">
        <v>0</v>
      </c>
      <c r="L67" s="76">
        <v>0</v>
      </c>
      <c r="M67" s="76">
        <v>0</v>
      </c>
      <c r="N67" s="76">
        <v>0</v>
      </c>
      <c r="O67" s="76">
        <v>0</v>
      </c>
      <c r="P67" s="348">
        <v>792200</v>
      </c>
    </row>
    <row r="68" spans="1:16" s="361" customFormat="1" ht="72.599999999999994" customHeight="1">
      <c r="A68" s="55" t="s">
        <v>120</v>
      </c>
      <c r="B68" s="55"/>
      <c r="C68" s="55"/>
      <c r="D68" s="85" t="s">
        <v>132</v>
      </c>
      <c r="E68" s="89">
        <v>4851200</v>
      </c>
      <c r="F68" s="89">
        <v>1401200</v>
      </c>
      <c r="G68" s="89">
        <v>0</v>
      </c>
      <c r="H68" s="89">
        <v>0</v>
      </c>
      <c r="I68" s="89">
        <v>3450000</v>
      </c>
      <c r="J68" s="89">
        <v>0</v>
      </c>
      <c r="K68" s="89">
        <v>0</v>
      </c>
      <c r="L68" s="89">
        <v>0</v>
      </c>
      <c r="M68" s="89">
        <v>0</v>
      </c>
      <c r="N68" s="89">
        <v>0</v>
      </c>
      <c r="O68" s="89">
        <v>0</v>
      </c>
      <c r="P68" s="347">
        <v>4851200</v>
      </c>
    </row>
    <row r="69" spans="1:16" s="361" customFormat="1" ht="71.45" customHeight="1">
      <c r="A69" s="232" t="s">
        <v>122</v>
      </c>
      <c r="B69" s="232"/>
      <c r="C69" s="232"/>
      <c r="D69" s="340" t="s">
        <v>132</v>
      </c>
      <c r="E69" s="342">
        <v>4851200</v>
      </c>
      <c r="F69" s="342">
        <v>1401200</v>
      </c>
      <c r="G69" s="342">
        <v>0</v>
      </c>
      <c r="H69" s="342">
        <v>0</v>
      </c>
      <c r="I69" s="342">
        <v>3450000</v>
      </c>
      <c r="J69" s="342">
        <v>0</v>
      </c>
      <c r="K69" s="342">
        <v>0</v>
      </c>
      <c r="L69" s="342">
        <v>0</v>
      </c>
      <c r="M69" s="342">
        <v>0</v>
      </c>
      <c r="N69" s="342">
        <v>0</v>
      </c>
      <c r="O69" s="342">
        <v>0</v>
      </c>
      <c r="P69" s="349">
        <v>4851200</v>
      </c>
    </row>
    <row r="70" spans="1:16" s="361" customFormat="1" ht="70.150000000000006" customHeight="1">
      <c r="A70" s="84" t="s">
        <v>179</v>
      </c>
      <c r="B70" s="84" t="s">
        <v>158</v>
      </c>
      <c r="C70" s="84" t="s">
        <v>36</v>
      </c>
      <c r="D70" s="78" t="s">
        <v>159</v>
      </c>
      <c r="E70" s="76">
        <v>851200</v>
      </c>
      <c r="F70" s="76">
        <v>851200</v>
      </c>
      <c r="G70" s="76">
        <v>0</v>
      </c>
      <c r="H70" s="76">
        <v>0</v>
      </c>
      <c r="I70" s="76">
        <v>0</v>
      </c>
      <c r="J70" s="76">
        <v>0</v>
      </c>
      <c r="K70" s="76">
        <v>0</v>
      </c>
      <c r="L70" s="76">
        <v>0</v>
      </c>
      <c r="M70" s="76">
        <v>0</v>
      </c>
      <c r="N70" s="76">
        <v>0</v>
      </c>
      <c r="O70" s="76">
        <v>0</v>
      </c>
      <c r="P70" s="348">
        <v>851200</v>
      </c>
    </row>
    <row r="71" spans="1:16" s="361" customFormat="1" ht="118.15" customHeight="1">
      <c r="A71" s="55" t="s">
        <v>76</v>
      </c>
      <c r="B71" s="55"/>
      <c r="C71" s="55"/>
      <c r="D71" s="85" t="s">
        <v>115</v>
      </c>
      <c r="E71" s="89">
        <v>163353500</v>
      </c>
      <c r="F71" s="89">
        <v>18453500</v>
      </c>
      <c r="G71" s="89">
        <v>0</v>
      </c>
      <c r="H71" s="89">
        <v>0</v>
      </c>
      <c r="I71" s="89">
        <v>144900000</v>
      </c>
      <c r="J71" s="89">
        <v>116537618.5</v>
      </c>
      <c r="K71" s="89">
        <v>113537618.5</v>
      </c>
      <c r="L71" s="89">
        <v>0</v>
      </c>
      <c r="M71" s="89">
        <v>0</v>
      </c>
      <c r="N71" s="89">
        <v>0</v>
      </c>
      <c r="O71" s="89">
        <v>116537618.5</v>
      </c>
      <c r="P71" s="347">
        <v>279891118.5</v>
      </c>
    </row>
    <row r="72" spans="1:16" s="361" customFormat="1" ht="91.9" customHeight="1">
      <c r="A72" s="232" t="s">
        <v>78</v>
      </c>
      <c r="B72" s="232"/>
      <c r="C72" s="232"/>
      <c r="D72" s="340" t="s">
        <v>115</v>
      </c>
      <c r="E72" s="342">
        <v>163353500</v>
      </c>
      <c r="F72" s="342">
        <v>18453500</v>
      </c>
      <c r="G72" s="342">
        <v>0</v>
      </c>
      <c r="H72" s="342">
        <v>0</v>
      </c>
      <c r="I72" s="342">
        <v>144900000</v>
      </c>
      <c r="J72" s="342">
        <v>116537618.5</v>
      </c>
      <c r="K72" s="342">
        <v>113537618.5</v>
      </c>
      <c r="L72" s="342">
        <v>0</v>
      </c>
      <c r="M72" s="342">
        <v>0</v>
      </c>
      <c r="N72" s="342">
        <v>0</v>
      </c>
      <c r="O72" s="342">
        <v>116537618.5</v>
      </c>
      <c r="P72" s="349">
        <v>279891118.5</v>
      </c>
    </row>
    <row r="73" spans="1:16" s="361" customFormat="1" ht="85.9" customHeight="1">
      <c r="A73" s="350" t="s">
        <v>671</v>
      </c>
      <c r="B73" s="350" t="s">
        <v>235</v>
      </c>
      <c r="C73" s="350" t="s">
        <v>50</v>
      </c>
      <c r="D73" s="351" t="s">
        <v>296</v>
      </c>
      <c r="E73" s="352">
        <v>0</v>
      </c>
      <c r="F73" s="352">
        <v>0</v>
      </c>
      <c r="G73" s="352">
        <v>0</v>
      </c>
      <c r="H73" s="352">
        <v>0</v>
      </c>
      <c r="I73" s="352">
        <v>0</v>
      </c>
      <c r="J73" s="352">
        <v>6685900</v>
      </c>
      <c r="K73" s="352">
        <v>6685900</v>
      </c>
      <c r="L73" s="352">
        <v>0</v>
      </c>
      <c r="M73" s="352">
        <v>0</v>
      </c>
      <c r="N73" s="352">
        <v>0</v>
      </c>
      <c r="O73" s="352">
        <v>6685900</v>
      </c>
      <c r="P73" s="357">
        <v>6685900</v>
      </c>
    </row>
    <row r="74" spans="1:16" s="362" customFormat="1" ht="63" customHeight="1">
      <c r="A74" s="84">
        <v>1916096</v>
      </c>
      <c r="B74" s="84">
        <v>6096</v>
      </c>
      <c r="C74" s="84" t="s">
        <v>429</v>
      </c>
      <c r="D74" s="78" t="s">
        <v>428</v>
      </c>
      <c r="E74" s="76">
        <v>4500000</v>
      </c>
      <c r="F74" s="76">
        <v>0</v>
      </c>
      <c r="G74" s="76">
        <v>0</v>
      </c>
      <c r="H74" s="76">
        <v>0</v>
      </c>
      <c r="I74" s="76">
        <v>4500000</v>
      </c>
      <c r="J74" s="76">
        <v>0</v>
      </c>
      <c r="K74" s="76">
        <v>0</v>
      </c>
      <c r="L74" s="76">
        <v>0</v>
      </c>
      <c r="M74" s="76">
        <v>0</v>
      </c>
      <c r="N74" s="76">
        <v>0</v>
      </c>
      <c r="O74" s="76">
        <v>0</v>
      </c>
      <c r="P74" s="348">
        <v>4500000</v>
      </c>
    </row>
    <row r="75" spans="1:16" s="362" customFormat="1" ht="65.45" customHeight="1">
      <c r="A75" s="84" t="s">
        <v>430</v>
      </c>
      <c r="B75" s="84" t="s">
        <v>431</v>
      </c>
      <c r="C75" s="84" t="s">
        <v>432</v>
      </c>
      <c r="D75" s="78" t="s">
        <v>433</v>
      </c>
      <c r="E75" s="76">
        <v>140400000</v>
      </c>
      <c r="F75" s="76">
        <v>0</v>
      </c>
      <c r="G75" s="76">
        <v>0</v>
      </c>
      <c r="H75" s="76">
        <v>0</v>
      </c>
      <c r="I75" s="76">
        <v>140400000</v>
      </c>
      <c r="J75" s="76">
        <v>0</v>
      </c>
      <c r="K75" s="76">
        <v>0</v>
      </c>
      <c r="L75" s="76">
        <v>0</v>
      </c>
      <c r="M75" s="76">
        <v>0</v>
      </c>
      <c r="N75" s="76">
        <v>0</v>
      </c>
      <c r="O75" s="76">
        <v>0</v>
      </c>
      <c r="P75" s="348">
        <v>140400000</v>
      </c>
    </row>
    <row r="76" spans="1:16" s="361" customFormat="1" ht="60.6" customHeight="1">
      <c r="A76" s="84">
        <v>1917611</v>
      </c>
      <c r="B76" s="84">
        <v>7611</v>
      </c>
      <c r="C76" s="84" t="s">
        <v>89</v>
      </c>
      <c r="D76" s="78" t="s">
        <v>427</v>
      </c>
      <c r="E76" s="76">
        <v>0</v>
      </c>
      <c r="F76" s="76">
        <v>0</v>
      </c>
      <c r="G76" s="76">
        <v>0</v>
      </c>
      <c r="H76" s="76">
        <v>0</v>
      </c>
      <c r="I76" s="76">
        <v>0</v>
      </c>
      <c r="J76" s="76">
        <v>0</v>
      </c>
      <c r="K76" s="76">
        <v>0</v>
      </c>
      <c r="L76" s="76">
        <v>0</v>
      </c>
      <c r="M76" s="76">
        <v>0</v>
      </c>
      <c r="N76" s="76">
        <v>0</v>
      </c>
      <c r="O76" s="76">
        <v>0</v>
      </c>
      <c r="P76" s="348">
        <v>0</v>
      </c>
    </row>
    <row r="77" spans="1:16" s="361" customFormat="1" ht="61.15" customHeight="1">
      <c r="A77" s="84" t="s">
        <v>180</v>
      </c>
      <c r="B77" s="84" t="s">
        <v>158</v>
      </c>
      <c r="C77" s="84" t="s">
        <v>36</v>
      </c>
      <c r="D77" s="78" t="s">
        <v>159</v>
      </c>
      <c r="E77" s="76">
        <v>1953500</v>
      </c>
      <c r="F77" s="76">
        <v>1953500</v>
      </c>
      <c r="G77" s="76">
        <v>0</v>
      </c>
      <c r="H77" s="76">
        <v>0</v>
      </c>
      <c r="I77" s="76">
        <v>0</v>
      </c>
      <c r="J77" s="76">
        <v>0</v>
      </c>
      <c r="K77" s="76">
        <v>0</v>
      </c>
      <c r="L77" s="76">
        <v>0</v>
      </c>
      <c r="M77" s="76">
        <v>0</v>
      </c>
      <c r="N77" s="76">
        <v>0</v>
      </c>
      <c r="O77" s="76">
        <v>0</v>
      </c>
      <c r="P77" s="348">
        <v>1953500</v>
      </c>
    </row>
    <row r="78" spans="1:16" s="361" customFormat="1" ht="67.150000000000006" customHeight="1">
      <c r="A78" s="55" t="s">
        <v>181</v>
      </c>
      <c r="B78" s="55"/>
      <c r="C78" s="135"/>
      <c r="D78" s="371" t="s">
        <v>182</v>
      </c>
      <c r="E78" s="89">
        <v>15591200</v>
      </c>
      <c r="F78" s="89">
        <v>8477800</v>
      </c>
      <c r="G78" s="89">
        <v>0</v>
      </c>
      <c r="H78" s="89">
        <v>0</v>
      </c>
      <c r="I78" s="89">
        <v>7113400</v>
      </c>
      <c r="J78" s="89">
        <v>0</v>
      </c>
      <c r="K78" s="89">
        <v>0</v>
      </c>
      <c r="L78" s="89">
        <v>0</v>
      </c>
      <c r="M78" s="89">
        <v>0</v>
      </c>
      <c r="N78" s="89">
        <v>0</v>
      </c>
      <c r="O78" s="89">
        <v>0</v>
      </c>
      <c r="P78" s="347">
        <v>15591200</v>
      </c>
    </row>
    <row r="79" spans="1:16" s="361" customFormat="1" ht="75.599999999999994" customHeight="1">
      <c r="A79" s="353" t="s">
        <v>183</v>
      </c>
      <c r="B79" s="353"/>
      <c r="C79" s="372"/>
      <c r="D79" s="373" t="s">
        <v>182</v>
      </c>
      <c r="E79" s="354">
        <v>15591200</v>
      </c>
      <c r="F79" s="354">
        <v>8477800</v>
      </c>
      <c r="G79" s="354">
        <v>0</v>
      </c>
      <c r="H79" s="354">
        <v>0</v>
      </c>
      <c r="I79" s="354">
        <v>7113400</v>
      </c>
      <c r="J79" s="354">
        <v>0</v>
      </c>
      <c r="K79" s="354">
        <v>0</v>
      </c>
      <c r="L79" s="354">
        <v>0</v>
      </c>
      <c r="M79" s="354">
        <v>0</v>
      </c>
      <c r="N79" s="354">
        <v>0</v>
      </c>
      <c r="O79" s="354">
        <v>0</v>
      </c>
      <c r="P79" s="358">
        <v>15591200</v>
      </c>
    </row>
    <row r="80" spans="1:16" s="361" customFormat="1" ht="70.150000000000006" customHeight="1">
      <c r="A80" s="84" t="s">
        <v>595</v>
      </c>
      <c r="B80" s="84" t="s">
        <v>596</v>
      </c>
      <c r="C80" s="374" t="s">
        <v>594</v>
      </c>
      <c r="D80" s="368" t="s">
        <v>597</v>
      </c>
      <c r="E80" s="76">
        <v>6968800</v>
      </c>
      <c r="F80" s="76">
        <v>0</v>
      </c>
      <c r="G80" s="76">
        <v>0</v>
      </c>
      <c r="H80" s="76">
        <v>0</v>
      </c>
      <c r="I80" s="76">
        <v>6968800</v>
      </c>
      <c r="J80" s="76">
        <v>0</v>
      </c>
      <c r="K80" s="76">
        <v>0</v>
      </c>
      <c r="L80" s="76">
        <v>0</v>
      </c>
      <c r="M80" s="76">
        <v>0</v>
      </c>
      <c r="N80" s="76">
        <v>0</v>
      </c>
      <c r="O80" s="76">
        <v>0</v>
      </c>
      <c r="P80" s="348">
        <v>6968800</v>
      </c>
    </row>
    <row r="81" spans="1:16" s="361" customFormat="1" ht="79.900000000000006" customHeight="1">
      <c r="A81" s="84" t="s">
        <v>184</v>
      </c>
      <c r="B81" s="84" t="s">
        <v>158</v>
      </c>
      <c r="C81" s="84" t="s">
        <v>36</v>
      </c>
      <c r="D81" s="78" t="s">
        <v>159</v>
      </c>
      <c r="E81" s="76">
        <v>862500</v>
      </c>
      <c r="F81" s="76">
        <v>862500</v>
      </c>
      <c r="G81" s="76">
        <v>0</v>
      </c>
      <c r="H81" s="76">
        <v>0</v>
      </c>
      <c r="I81" s="76">
        <v>0</v>
      </c>
      <c r="J81" s="76">
        <v>0</v>
      </c>
      <c r="K81" s="76">
        <v>0</v>
      </c>
      <c r="L81" s="76">
        <v>0</v>
      </c>
      <c r="M81" s="76">
        <v>0</v>
      </c>
      <c r="N81" s="76">
        <v>0</v>
      </c>
      <c r="O81" s="76">
        <v>0</v>
      </c>
      <c r="P81" s="348">
        <v>862500</v>
      </c>
    </row>
    <row r="82" spans="1:16" s="361" customFormat="1" ht="78.599999999999994" customHeight="1">
      <c r="A82" s="55" t="s">
        <v>185</v>
      </c>
      <c r="B82" s="55"/>
      <c r="C82" s="55"/>
      <c r="D82" s="85" t="s">
        <v>186</v>
      </c>
      <c r="E82" s="89">
        <v>5959300</v>
      </c>
      <c r="F82" s="89">
        <v>5959300</v>
      </c>
      <c r="G82" s="89">
        <v>0</v>
      </c>
      <c r="H82" s="89">
        <v>0</v>
      </c>
      <c r="I82" s="89">
        <v>0</v>
      </c>
      <c r="J82" s="89">
        <v>0</v>
      </c>
      <c r="K82" s="89">
        <v>0</v>
      </c>
      <c r="L82" s="89">
        <v>0</v>
      </c>
      <c r="M82" s="89">
        <v>0</v>
      </c>
      <c r="N82" s="89">
        <v>0</v>
      </c>
      <c r="O82" s="89">
        <v>0</v>
      </c>
      <c r="P82" s="347">
        <v>5959300</v>
      </c>
    </row>
    <row r="83" spans="1:16" s="361" customFormat="1" ht="79.900000000000006" customHeight="1">
      <c r="A83" s="232" t="s">
        <v>187</v>
      </c>
      <c r="B83" s="232"/>
      <c r="C83" s="232"/>
      <c r="D83" s="340" t="s">
        <v>186</v>
      </c>
      <c r="E83" s="342">
        <v>5959300</v>
      </c>
      <c r="F83" s="342">
        <v>5959300</v>
      </c>
      <c r="G83" s="342">
        <v>0</v>
      </c>
      <c r="H83" s="342">
        <v>0</v>
      </c>
      <c r="I83" s="342">
        <v>0</v>
      </c>
      <c r="J83" s="342">
        <v>0</v>
      </c>
      <c r="K83" s="342">
        <v>0</v>
      </c>
      <c r="L83" s="342">
        <v>0</v>
      </c>
      <c r="M83" s="342">
        <v>0</v>
      </c>
      <c r="N83" s="342">
        <v>0</v>
      </c>
      <c r="O83" s="342">
        <v>0</v>
      </c>
      <c r="P83" s="349">
        <v>5959300</v>
      </c>
    </row>
    <row r="84" spans="1:16" s="361" customFormat="1" ht="88.15" customHeight="1">
      <c r="A84" s="84" t="s">
        <v>188</v>
      </c>
      <c r="B84" s="84" t="s">
        <v>158</v>
      </c>
      <c r="C84" s="84" t="s">
        <v>36</v>
      </c>
      <c r="D84" s="78" t="s">
        <v>159</v>
      </c>
      <c r="E84" s="76">
        <v>1787900</v>
      </c>
      <c r="F84" s="76">
        <v>1787900</v>
      </c>
      <c r="G84" s="76">
        <v>0</v>
      </c>
      <c r="H84" s="76">
        <v>0</v>
      </c>
      <c r="I84" s="76">
        <v>0</v>
      </c>
      <c r="J84" s="76">
        <v>0</v>
      </c>
      <c r="K84" s="76">
        <v>0</v>
      </c>
      <c r="L84" s="76">
        <v>0</v>
      </c>
      <c r="M84" s="76">
        <v>0</v>
      </c>
      <c r="N84" s="76">
        <v>0</v>
      </c>
      <c r="O84" s="76">
        <v>0</v>
      </c>
      <c r="P84" s="348">
        <v>1787900</v>
      </c>
    </row>
    <row r="85" spans="1:16" s="361" customFormat="1" ht="67.900000000000006" customHeight="1">
      <c r="A85" s="55" t="s">
        <v>189</v>
      </c>
      <c r="B85" s="55"/>
      <c r="C85" s="55"/>
      <c r="D85" s="85" t="s">
        <v>221</v>
      </c>
      <c r="E85" s="89">
        <v>51974000</v>
      </c>
      <c r="F85" s="89">
        <v>3614000</v>
      </c>
      <c r="G85" s="89">
        <v>1045400</v>
      </c>
      <c r="H85" s="89">
        <v>33700</v>
      </c>
      <c r="I85" s="89">
        <v>48360000</v>
      </c>
      <c r="J85" s="89">
        <v>0</v>
      </c>
      <c r="K85" s="89">
        <v>0</v>
      </c>
      <c r="L85" s="89">
        <v>0</v>
      </c>
      <c r="M85" s="89">
        <v>0</v>
      </c>
      <c r="N85" s="89">
        <v>0</v>
      </c>
      <c r="O85" s="89">
        <v>0</v>
      </c>
      <c r="P85" s="347">
        <v>51974000</v>
      </c>
    </row>
    <row r="86" spans="1:16" s="361" customFormat="1" ht="77.45" customHeight="1">
      <c r="A86" s="232" t="s">
        <v>191</v>
      </c>
      <c r="B86" s="232"/>
      <c r="C86" s="232"/>
      <c r="D86" s="340" t="s">
        <v>221</v>
      </c>
      <c r="E86" s="342">
        <v>51974000</v>
      </c>
      <c r="F86" s="342">
        <v>3614000</v>
      </c>
      <c r="G86" s="342">
        <v>1045400</v>
      </c>
      <c r="H86" s="342">
        <v>33700</v>
      </c>
      <c r="I86" s="342">
        <v>48360000</v>
      </c>
      <c r="J86" s="342">
        <v>0</v>
      </c>
      <c r="K86" s="342">
        <v>0</v>
      </c>
      <c r="L86" s="342">
        <v>0</v>
      </c>
      <c r="M86" s="342">
        <v>0</v>
      </c>
      <c r="N86" s="342">
        <v>0</v>
      </c>
      <c r="O86" s="342">
        <v>0</v>
      </c>
      <c r="P86" s="349">
        <v>51974000</v>
      </c>
    </row>
    <row r="87" spans="1:16" s="361" customFormat="1" ht="72.599999999999994" customHeight="1">
      <c r="A87" s="84" t="s">
        <v>192</v>
      </c>
      <c r="B87" s="84" t="s">
        <v>158</v>
      </c>
      <c r="C87" s="84" t="s">
        <v>36</v>
      </c>
      <c r="D87" s="78" t="s">
        <v>159</v>
      </c>
      <c r="E87" s="76">
        <v>1546500</v>
      </c>
      <c r="F87" s="76">
        <v>1546500</v>
      </c>
      <c r="G87" s="76">
        <v>0</v>
      </c>
      <c r="H87" s="76">
        <v>0</v>
      </c>
      <c r="I87" s="76">
        <v>0</v>
      </c>
      <c r="J87" s="76">
        <v>0</v>
      </c>
      <c r="K87" s="76">
        <v>0</v>
      </c>
      <c r="L87" s="76">
        <v>0</v>
      </c>
      <c r="M87" s="76">
        <v>0</v>
      </c>
      <c r="N87" s="76">
        <v>0</v>
      </c>
      <c r="O87" s="76">
        <v>0</v>
      </c>
      <c r="P87" s="348">
        <v>1546500</v>
      </c>
    </row>
    <row r="88" spans="1:16" s="361" customFormat="1" ht="85.9" customHeight="1">
      <c r="A88" s="55" t="s">
        <v>193</v>
      </c>
      <c r="B88" s="55"/>
      <c r="C88" s="55"/>
      <c r="D88" s="85" t="s">
        <v>194</v>
      </c>
      <c r="E88" s="89">
        <v>2103900</v>
      </c>
      <c r="F88" s="89">
        <v>2103900</v>
      </c>
      <c r="G88" s="89">
        <v>0</v>
      </c>
      <c r="H88" s="89">
        <v>0</v>
      </c>
      <c r="I88" s="89">
        <v>0</v>
      </c>
      <c r="J88" s="89">
        <v>0</v>
      </c>
      <c r="K88" s="89">
        <v>0</v>
      </c>
      <c r="L88" s="89">
        <v>0</v>
      </c>
      <c r="M88" s="89">
        <v>0</v>
      </c>
      <c r="N88" s="89">
        <v>0</v>
      </c>
      <c r="O88" s="89">
        <v>0</v>
      </c>
      <c r="P88" s="347">
        <v>2103900</v>
      </c>
    </row>
    <row r="89" spans="1:16" s="361" customFormat="1" ht="66.599999999999994" customHeight="1">
      <c r="A89" s="232" t="s">
        <v>195</v>
      </c>
      <c r="B89" s="232"/>
      <c r="C89" s="232"/>
      <c r="D89" s="340" t="s">
        <v>194</v>
      </c>
      <c r="E89" s="342">
        <v>2103900</v>
      </c>
      <c r="F89" s="342">
        <v>2103900</v>
      </c>
      <c r="G89" s="342">
        <v>0</v>
      </c>
      <c r="H89" s="342">
        <v>0</v>
      </c>
      <c r="I89" s="342">
        <v>0</v>
      </c>
      <c r="J89" s="342">
        <v>0</v>
      </c>
      <c r="K89" s="342">
        <v>0</v>
      </c>
      <c r="L89" s="342">
        <v>0</v>
      </c>
      <c r="M89" s="342">
        <v>0</v>
      </c>
      <c r="N89" s="342">
        <v>0</v>
      </c>
      <c r="O89" s="342">
        <v>0</v>
      </c>
      <c r="P89" s="349">
        <v>2103900</v>
      </c>
    </row>
    <row r="90" spans="1:16" s="361" customFormat="1" ht="72.599999999999994" customHeight="1">
      <c r="A90" s="84" t="s">
        <v>199</v>
      </c>
      <c r="B90" s="84" t="s">
        <v>158</v>
      </c>
      <c r="C90" s="84" t="s">
        <v>36</v>
      </c>
      <c r="D90" s="78" t="s">
        <v>159</v>
      </c>
      <c r="E90" s="76">
        <v>703900</v>
      </c>
      <c r="F90" s="76">
        <v>703900</v>
      </c>
      <c r="G90" s="76">
        <v>0</v>
      </c>
      <c r="H90" s="76">
        <v>0</v>
      </c>
      <c r="I90" s="76">
        <v>0</v>
      </c>
      <c r="J90" s="76">
        <v>0</v>
      </c>
      <c r="K90" s="76">
        <v>0</v>
      </c>
      <c r="L90" s="76">
        <v>0</v>
      </c>
      <c r="M90" s="76">
        <v>0</v>
      </c>
      <c r="N90" s="76">
        <v>0</v>
      </c>
      <c r="O90" s="76">
        <v>0</v>
      </c>
      <c r="P90" s="348">
        <v>703900</v>
      </c>
    </row>
    <row r="91" spans="1:16" s="361" customFormat="1" ht="71.45" customHeight="1">
      <c r="A91" s="55" t="s">
        <v>196</v>
      </c>
      <c r="B91" s="55"/>
      <c r="C91" s="55"/>
      <c r="D91" s="85" t="s">
        <v>197</v>
      </c>
      <c r="E91" s="89">
        <v>2898800</v>
      </c>
      <c r="F91" s="89">
        <v>2808800</v>
      </c>
      <c r="G91" s="89">
        <v>0</v>
      </c>
      <c r="H91" s="89">
        <v>0</v>
      </c>
      <c r="I91" s="89">
        <v>90000</v>
      </c>
      <c r="J91" s="89">
        <v>0</v>
      </c>
      <c r="K91" s="89">
        <v>0</v>
      </c>
      <c r="L91" s="89">
        <v>0</v>
      </c>
      <c r="M91" s="89">
        <v>0</v>
      </c>
      <c r="N91" s="89">
        <v>0</v>
      </c>
      <c r="O91" s="89">
        <v>0</v>
      </c>
      <c r="P91" s="347">
        <v>2898800</v>
      </c>
    </row>
    <row r="92" spans="1:16" s="361" customFormat="1" ht="75" customHeight="1">
      <c r="A92" s="232" t="s">
        <v>198</v>
      </c>
      <c r="B92" s="232"/>
      <c r="C92" s="232"/>
      <c r="D92" s="340" t="s">
        <v>197</v>
      </c>
      <c r="E92" s="342">
        <v>2898800</v>
      </c>
      <c r="F92" s="342">
        <v>2808800</v>
      </c>
      <c r="G92" s="342">
        <v>0</v>
      </c>
      <c r="H92" s="342">
        <v>0</v>
      </c>
      <c r="I92" s="342">
        <v>90000</v>
      </c>
      <c r="J92" s="342">
        <v>0</v>
      </c>
      <c r="K92" s="342">
        <v>0</v>
      </c>
      <c r="L92" s="342">
        <v>0</v>
      </c>
      <c r="M92" s="342">
        <v>0</v>
      </c>
      <c r="N92" s="342">
        <v>0</v>
      </c>
      <c r="O92" s="342">
        <v>0</v>
      </c>
      <c r="P92" s="349">
        <v>2898800</v>
      </c>
    </row>
    <row r="93" spans="1:16" s="361" customFormat="1" ht="66.599999999999994" customHeight="1">
      <c r="A93" s="84" t="s">
        <v>200</v>
      </c>
      <c r="B93" s="84" t="s">
        <v>158</v>
      </c>
      <c r="C93" s="84" t="s">
        <v>36</v>
      </c>
      <c r="D93" s="78" t="s">
        <v>159</v>
      </c>
      <c r="E93" s="76">
        <v>943800</v>
      </c>
      <c r="F93" s="76">
        <v>943800</v>
      </c>
      <c r="G93" s="76">
        <v>0</v>
      </c>
      <c r="H93" s="76">
        <v>0</v>
      </c>
      <c r="I93" s="76">
        <v>0</v>
      </c>
      <c r="J93" s="76">
        <v>0</v>
      </c>
      <c r="K93" s="76">
        <v>0</v>
      </c>
      <c r="L93" s="76">
        <v>0</v>
      </c>
      <c r="M93" s="76">
        <v>0</v>
      </c>
      <c r="N93" s="76">
        <v>0</v>
      </c>
      <c r="O93" s="76">
        <v>0</v>
      </c>
      <c r="P93" s="348">
        <v>943800</v>
      </c>
    </row>
    <row r="94" spans="1:16" s="361" customFormat="1" ht="71.45" customHeight="1">
      <c r="A94" s="55" t="s">
        <v>126</v>
      </c>
      <c r="B94" s="55"/>
      <c r="C94" s="55"/>
      <c r="D94" s="85" t="s">
        <v>133</v>
      </c>
      <c r="E94" s="89">
        <v>37118473</v>
      </c>
      <c r="F94" s="89">
        <v>23990447</v>
      </c>
      <c r="G94" s="89">
        <v>0</v>
      </c>
      <c r="H94" s="89">
        <v>0</v>
      </c>
      <c r="I94" s="89">
        <v>13128026</v>
      </c>
      <c r="J94" s="89">
        <v>6760059</v>
      </c>
      <c r="K94" s="89">
        <v>6100000</v>
      </c>
      <c r="L94" s="89">
        <v>0</v>
      </c>
      <c r="M94" s="89">
        <v>0</v>
      </c>
      <c r="N94" s="89">
        <v>0</v>
      </c>
      <c r="O94" s="89">
        <v>6760059</v>
      </c>
      <c r="P94" s="347">
        <v>43878532</v>
      </c>
    </row>
    <row r="95" spans="1:16" s="361" customFormat="1" ht="81" customHeight="1">
      <c r="A95" s="232" t="s">
        <v>128</v>
      </c>
      <c r="B95" s="232"/>
      <c r="C95" s="232"/>
      <c r="D95" s="340" t="s">
        <v>133</v>
      </c>
      <c r="E95" s="342">
        <v>37118473</v>
      </c>
      <c r="F95" s="342">
        <v>23990447</v>
      </c>
      <c r="G95" s="342">
        <v>0</v>
      </c>
      <c r="H95" s="342">
        <v>0</v>
      </c>
      <c r="I95" s="342">
        <v>13128026</v>
      </c>
      <c r="J95" s="342">
        <v>6760059</v>
      </c>
      <c r="K95" s="342">
        <v>6100000</v>
      </c>
      <c r="L95" s="342">
        <v>0</v>
      </c>
      <c r="M95" s="342">
        <v>0</v>
      </c>
      <c r="N95" s="342">
        <v>0</v>
      </c>
      <c r="O95" s="342">
        <v>6760059</v>
      </c>
      <c r="P95" s="349">
        <v>43878532</v>
      </c>
    </row>
    <row r="96" spans="1:16" s="361" customFormat="1" ht="63" customHeight="1">
      <c r="A96" s="84" t="s">
        <v>686</v>
      </c>
      <c r="B96" s="84" t="s">
        <v>687</v>
      </c>
      <c r="C96" s="84" t="s">
        <v>688</v>
      </c>
      <c r="D96" s="78" t="s">
        <v>689</v>
      </c>
      <c r="E96" s="76">
        <v>18196373</v>
      </c>
      <c r="F96" s="76">
        <v>12590747</v>
      </c>
      <c r="G96" s="76">
        <v>0</v>
      </c>
      <c r="H96" s="76">
        <v>0</v>
      </c>
      <c r="I96" s="76">
        <v>5605626</v>
      </c>
      <c r="J96" s="76">
        <v>0</v>
      </c>
      <c r="K96" s="76">
        <v>0</v>
      </c>
      <c r="L96" s="76">
        <v>0</v>
      </c>
      <c r="M96" s="76">
        <v>0</v>
      </c>
      <c r="N96" s="76">
        <v>0</v>
      </c>
      <c r="O96" s="76">
        <v>0</v>
      </c>
      <c r="P96" s="348">
        <v>18196373</v>
      </c>
    </row>
    <row r="97" spans="1:16" s="361" customFormat="1" ht="82.15" customHeight="1">
      <c r="A97" s="84" t="s">
        <v>571</v>
      </c>
      <c r="B97" s="84" t="s">
        <v>235</v>
      </c>
      <c r="C97" s="84" t="s">
        <v>50</v>
      </c>
      <c r="D97" s="78" t="s">
        <v>296</v>
      </c>
      <c r="E97" s="76">
        <v>0</v>
      </c>
      <c r="F97" s="76">
        <v>0</v>
      </c>
      <c r="G97" s="76">
        <v>0</v>
      </c>
      <c r="H97" s="76">
        <v>0</v>
      </c>
      <c r="I97" s="76">
        <v>0</v>
      </c>
      <c r="J97" s="76">
        <v>3000000</v>
      </c>
      <c r="K97" s="76">
        <v>3000000</v>
      </c>
      <c r="L97" s="76">
        <v>0</v>
      </c>
      <c r="M97" s="76">
        <v>0</v>
      </c>
      <c r="N97" s="76">
        <v>0</v>
      </c>
      <c r="O97" s="76">
        <v>3000000</v>
      </c>
      <c r="P97" s="348">
        <v>3000000</v>
      </c>
    </row>
    <row r="98" spans="1:16" s="361" customFormat="1" ht="71.45" customHeight="1">
      <c r="A98" s="84" t="s">
        <v>201</v>
      </c>
      <c r="B98" s="84" t="s">
        <v>158</v>
      </c>
      <c r="C98" s="84" t="s">
        <v>36</v>
      </c>
      <c r="D98" s="78" t="s">
        <v>159</v>
      </c>
      <c r="E98" s="76">
        <v>3384100</v>
      </c>
      <c r="F98" s="76">
        <v>3144100</v>
      </c>
      <c r="G98" s="76">
        <v>0</v>
      </c>
      <c r="H98" s="76">
        <v>0</v>
      </c>
      <c r="I98" s="76">
        <v>240000</v>
      </c>
      <c r="J98" s="76">
        <v>0</v>
      </c>
      <c r="K98" s="76">
        <v>0</v>
      </c>
      <c r="L98" s="76">
        <v>0</v>
      </c>
      <c r="M98" s="76">
        <v>0</v>
      </c>
      <c r="N98" s="76">
        <v>0</v>
      </c>
      <c r="O98" s="76">
        <v>0</v>
      </c>
      <c r="P98" s="348">
        <v>3384100</v>
      </c>
    </row>
    <row r="99" spans="1:16" s="361" customFormat="1" ht="79.900000000000006" customHeight="1">
      <c r="A99" s="55" t="s">
        <v>202</v>
      </c>
      <c r="B99" s="55"/>
      <c r="C99" s="55"/>
      <c r="D99" s="85" t="s">
        <v>222</v>
      </c>
      <c r="E99" s="89">
        <v>1725800</v>
      </c>
      <c r="F99" s="89">
        <v>1725800</v>
      </c>
      <c r="G99" s="89">
        <v>0</v>
      </c>
      <c r="H99" s="89">
        <v>0</v>
      </c>
      <c r="I99" s="89">
        <v>0</v>
      </c>
      <c r="J99" s="89">
        <v>9288700</v>
      </c>
      <c r="K99" s="89">
        <v>1000000</v>
      </c>
      <c r="L99" s="89">
        <v>8248700</v>
      </c>
      <c r="M99" s="89">
        <v>0</v>
      </c>
      <c r="N99" s="89">
        <v>0</v>
      </c>
      <c r="O99" s="89">
        <v>1040000</v>
      </c>
      <c r="P99" s="347">
        <v>11014500</v>
      </c>
    </row>
    <row r="100" spans="1:16" s="361" customFormat="1" ht="73.900000000000006" customHeight="1">
      <c r="A100" s="232" t="s">
        <v>204</v>
      </c>
      <c r="B100" s="232"/>
      <c r="C100" s="232"/>
      <c r="D100" s="340" t="s">
        <v>222</v>
      </c>
      <c r="E100" s="342">
        <v>1725800</v>
      </c>
      <c r="F100" s="342">
        <v>1725800</v>
      </c>
      <c r="G100" s="342">
        <v>0</v>
      </c>
      <c r="H100" s="342">
        <v>0</v>
      </c>
      <c r="I100" s="342">
        <v>0</v>
      </c>
      <c r="J100" s="342">
        <v>9288700</v>
      </c>
      <c r="K100" s="342">
        <v>1000000</v>
      </c>
      <c r="L100" s="342">
        <v>8248700</v>
      </c>
      <c r="M100" s="342">
        <v>0</v>
      </c>
      <c r="N100" s="342">
        <v>0</v>
      </c>
      <c r="O100" s="342">
        <v>1040000</v>
      </c>
      <c r="P100" s="349">
        <v>11014500</v>
      </c>
    </row>
    <row r="101" spans="1:16" s="361" customFormat="1" ht="54.6" customHeight="1">
      <c r="A101" s="84" t="s">
        <v>447</v>
      </c>
      <c r="B101" s="84" t="s">
        <v>448</v>
      </c>
      <c r="C101" s="84" t="s">
        <v>449</v>
      </c>
      <c r="D101" s="78" t="s">
        <v>450</v>
      </c>
      <c r="E101" s="76">
        <v>0</v>
      </c>
      <c r="F101" s="76">
        <v>0</v>
      </c>
      <c r="G101" s="76">
        <v>0</v>
      </c>
      <c r="H101" s="76">
        <v>0</v>
      </c>
      <c r="I101" s="76">
        <v>0</v>
      </c>
      <c r="J101" s="76">
        <v>8138700</v>
      </c>
      <c r="K101" s="76">
        <v>0</v>
      </c>
      <c r="L101" s="76">
        <v>8098700</v>
      </c>
      <c r="M101" s="76">
        <v>0</v>
      </c>
      <c r="N101" s="76">
        <v>0</v>
      </c>
      <c r="O101" s="76">
        <v>40000</v>
      </c>
      <c r="P101" s="348">
        <v>8138700</v>
      </c>
    </row>
    <row r="102" spans="1:16" s="361" customFormat="1" ht="73.900000000000006" customHeight="1">
      <c r="A102" s="84" t="s">
        <v>205</v>
      </c>
      <c r="B102" s="84" t="s">
        <v>158</v>
      </c>
      <c r="C102" s="84" t="s">
        <v>36</v>
      </c>
      <c r="D102" s="78" t="s">
        <v>159</v>
      </c>
      <c r="E102" s="76">
        <v>1725800</v>
      </c>
      <c r="F102" s="76">
        <v>1725800</v>
      </c>
      <c r="G102" s="76">
        <v>0</v>
      </c>
      <c r="H102" s="76">
        <v>0</v>
      </c>
      <c r="I102" s="76">
        <v>0</v>
      </c>
      <c r="J102" s="76">
        <v>150000</v>
      </c>
      <c r="K102" s="76">
        <v>0</v>
      </c>
      <c r="L102" s="76">
        <v>150000</v>
      </c>
      <c r="M102" s="76">
        <v>0</v>
      </c>
      <c r="N102" s="76">
        <v>0</v>
      </c>
      <c r="O102" s="76">
        <v>0</v>
      </c>
      <c r="P102" s="348">
        <v>1875800</v>
      </c>
    </row>
    <row r="103" spans="1:16" s="361" customFormat="1" ht="67.900000000000006" customHeight="1">
      <c r="A103" s="55" t="s">
        <v>52</v>
      </c>
      <c r="B103" s="55"/>
      <c r="C103" s="55"/>
      <c r="D103" s="85" t="s">
        <v>532</v>
      </c>
      <c r="E103" s="89">
        <v>144053000</v>
      </c>
      <c r="F103" s="89">
        <v>89007800</v>
      </c>
      <c r="G103" s="89">
        <v>29710000</v>
      </c>
      <c r="H103" s="89">
        <v>716100</v>
      </c>
      <c r="I103" s="89">
        <v>55045200</v>
      </c>
      <c r="J103" s="89">
        <v>11430000</v>
      </c>
      <c r="K103" s="89">
        <v>11430000</v>
      </c>
      <c r="L103" s="89">
        <v>0</v>
      </c>
      <c r="M103" s="89">
        <v>0</v>
      </c>
      <c r="N103" s="89">
        <v>0</v>
      </c>
      <c r="O103" s="89">
        <v>11430000</v>
      </c>
      <c r="P103" s="347">
        <v>155483000</v>
      </c>
    </row>
    <row r="104" spans="1:16" s="361" customFormat="1" ht="77.45" customHeight="1">
      <c r="A104" s="232" t="s">
        <v>53</v>
      </c>
      <c r="B104" s="232"/>
      <c r="C104" s="232"/>
      <c r="D104" s="340" t="s">
        <v>532</v>
      </c>
      <c r="E104" s="342">
        <v>144053000</v>
      </c>
      <c r="F104" s="342">
        <v>89007800</v>
      </c>
      <c r="G104" s="342">
        <v>29710000</v>
      </c>
      <c r="H104" s="342">
        <v>716100</v>
      </c>
      <c r="I104" s="342">
        <v>55045200</v>
      </c>
      <c r="J104" s="342">
        <v>11430000</v>
      </c>
      <c r="K104" s="342">
        <v>11430000</v>
      </c>
      <c r="L104" s="342">
        <v>0</v>
      </c>
      <c r="M104" s="342">
        <v>0</v>
      </c>
      <c r="N104" s="342">
        <v>0</v>
      </c>
      <c r="O104" s="342">
        <v>11430000</v>
      </c>
      <c r="P104" s="349">
        <v>155483000</v>
      </c>
    </row>
    <row r="105" spans="1:16" s="361" customFormat="1" ht="63" customHeight="1">
      <c r="A105" s="84" t="s">
        <v>573</v>
      </c>
      <c r="B105" s="84" t="s">
        <v>574</v>
      </c>
      <c r="C105" s="84" t="s">
        <v>575</v>
      </c>
      <c r="D105" s="78" t="s">
        <v>576</v>
      </c>
      <c r="E105" s="76">
        <v>29481200</v>
      </c>
      <c r="F105" s="76">
        <v>26681200</v>
      </c>
      <c r="G105" s="76">
        <v>13376100</v>
      </c>
      <c r="H105" s="76">
        <v>464400</v>
      </c>
      <c r="I105" s="76">
        <v>2800000</v>
      </c>
      <c r="J105" s="76">
        <v>0</v>
      </c>
      <c r="K105" s="76">
        <v>0</v>
      </c>
      <c r="L105" s="76">
        <v>0</v>
      </c>
      <c r="M105" s="76">
        <v>0</v>
      </c>
      <c r="N105" s="76">
        <v>0</v>
      </c>
      <c r="O105" s="76">
        <v>0</v>
      </c>
      <c r="P105" s="348">
        <v>29481200</v>
      </c>
    </row>
    <row r="106" spans="1:16" s="361" customFormat="1" ht="45" customHeight="1">
      <c r="A106" s="84" t="s">
        <v>538</v>
      </c>
      <c r="B106" s="84" t="s">
        <v>539</v>
      </c>
      <c r="C106" s="84" t="s">
        <v>540</v>
      </c>
      <c r="D106" s="78" t="s">
        <v>586</v>
      </c>
      <c r="E106" s="76">
        <v>25266300</v>
      </c>
      <c r="F106" s="76">
        <v>23066300</v>
      </c>
      <c r="G106" s="76">
        <v>16333900</v>
      </c>
      <c r="H106" s="76">
        <v>251700</v>
      </c>
      <c r="I106" s="76">
        <v>2200000</v>
      </c>
      <c r="J106" s="76">
        <v>0</v>
      </c>
      <c r="K106" s="76">
        <v>0</v>
      </c>
      <c r="L106" s="76">
        <v>0</v>
      </c>
      <c r="M106" s="76">
        <v>0</v>
      </c>
      <c r="N106" s="76">
        <v>0</v>
      </c>
      <c r="O106" s="76">
        <v>0</v>
      </c>
      <c r="P106" s="348">
        <v>25266300</v>
      </c>
    </row>
    <row r="107" spans="1:16" s="361" customFormat="1" ht="71.45" customHeight="1">
      <c r="A107" s="84" t="s">
        <v>207</v>
      </c>
      <c r="B107" s="84" t="s">
        <v>158</v>
      </c>
      <c r="C107" s="84" t="s">
        <v>36</v>
      </c>
      <c r="D107" s="78" t="s">
        <v>159</v>
      </c>
      <c r="E107" s="76">
        <v>89305500</v>
      </c>
      <c r="F107" s="76">
        <v>39260300</v>
      </c>
      <c r="G107" s="76">
        <v>0</v>
      </c>
      <c r="H107" s="76">
        <v>0</v>
      </c>
      <c r="I107" s="76">
        <v>50045200</v>
      </c>
      <c r="J107" s="76">
        <v>0</v>
      </c>
      <c r="K107" s="76">
        <v>0</v>
      </c>
      <c r="L107" s="76">
        <v>0</v>
      </c>
      <c r="M107" s="76">
        <v>0</v>
      </c>
      <c r="N107" s="76">
        <v>0</v>
      </c>
      <c r="O107" s="76">
        <v>0</v>
      </c>
      <c r="P107" s="348">
        <v>89305500</v>
      </c>
    </row>
    <row r="108" spans="1:16" s="361" customFormat="1" ht="57" customHeight="1">
      <c r="A108" s="55" t="s">
        <v>118</v>
      </c>
      <c r="B108" s="55"/>
      <c r="C108" s="55"/>
      <c r="D108" s="85" t="s">
        <v>134</v>
      </c>
      <c r="E108" s="89">
        <v>302554400</v>
      </c>
      <c r="F108" s="89">
        <v>271863700</v>
      </c>
      <c r="G108" s="89">
        <v>0</v>
      </c>
      <c r="H108" s="89">
        <v>0</v>
      </c>
      <c r="I108" s="89">
        <v>20399500</v>
      </c>
      <c r="J108" s="89">
        <v>600000</v>
      </c>
      <c r="K108" s="89">
        <v>0</v>
      </c>
      <c r="L108" s="89">
        <v>600000</v>
      </c>
      <c r="M108" s="89">
        <v>0</v>
      </c>
      <c r="N108" s="89">
        <v>0</v>
      </c>
      <c r="O108" s="89">
        <v>0</v>
      </c>
      <c r="P108" s="347">
        <v>303154400</v>
      </c>
    </row>
    <row r="109" spans="1:16" s="361" customFormat="1" ht="60.6" customHeight="1">
      <c r="A109" s="232" t="s">
        <v>119</v>
      </c>
      <c r="B109" s="232"/>
      <c r="C109" s="232"/>
      <c r="D109" s="340" t="s">
        <v>134</v>
      </c>
      <c r="E109" s="342">
        <v>302554400</v>
      </c>
      <c r="F109" s="342">
        <v>271863700</v>
      </c>
      <c r="G109" s="342">
        <v>0</v>
      </c>
      <c r="H109" s="342">
        <v>0</v>
      </c>
      <c r="I109" s="342">
        <v>20399500</v>
      </c>
      <c r="J109" s="342">
        <v>600000</v>
      </c>
      <c r="K109" s="342">
        <v>0</v>
      </c>
      <c r="L109" s="342">
        <v>600000</v>
      </c>
      <c r="M109" s="342">
        <v>0</v>
      </c>
      <c r="N109" s="342">
        <v>0</v>
      </c>
      <c r="O109" s="342">
        <v>0</v>
      </c>
      <c r="P109" s="349">
        <v>303154400</v>
      </c>
    </row>
    <row r="110" spans="1:16" s="361" customFormat="1" ht="37.9" customHeight="1">
      <c r="A110" s="84">
        <v>3719150</v>
      </c>
      <c r="B110" s="84">
        <v>9150</v>
      </c>
      <c r="C110" s="84" t="s">
        <v>36</v>
      </c>
      <c r="D110" s="78" t="s">
        <v>547</v>
      </c>
      <c r="E110" s="76">
        <v>217584300</v>
      </c>
      <c r="F110" s="76">
        <v>197384300</v>
      </c>
      <c r="G110" s="76">
        <v>0</v>
      </c>
      <c r="H110" s="76">
        <v>0</v>
      </c>
      <c r="I110" s="76">
        <v>20200000</v>
      </c>
      <c r="J110" s="76">
        <v>0</v>
      </c>
      <c r="K110" s="76">
        <v>0</v>
      </c>
      <c r="L110" s="76">
        <v>0</v>
      </c>
      <c r="M110" s="76">
        <v>0</v>
      </c>
      <c r="N110" s="76">
        <v>0</v>
      </c>
      <c r="O110" s="76">
        <v>0</v>
      </c>
      <c r="P110" s="348">
        <v>217584300</v>
      </c>
    </row>
    <row r="111" spans="1:16" s="361" customFormat="1" ht="40.15" customHeight="1">
      <c r="A111" s="84">
        <v>3719770</v>
      </c>
      <c r="B111" s="84">
        <v>9770</v>
      </c>
      <c r="C111" s="84" t="s">
        <v>36</v>
      </c>
      <c r="D111" s="78" t="s">
        <v>17</v>
      </c>
      <c r="E111" s="76">
        <v>3200000</v>
      </c>
      <c r="F111" s="76">
        <v>3200000</v>
      </c>
      <c r="G111" s="76">
        <v>0</v>
      </c>
      <c r="H111" s="76">
        <v>0</v>
      </c>
      <c r="I111" s="76">
        <v>0</v>
      </c>
      <c r="J111" s="76">
        <v>600000</v>
      </c>
      <c r="K111" s="76">
        <v>0</v>
      </c>
      <c r="L111" s="76">
        <v>600000</v>
      </c>
      <c r="M111" s="76">
        <v>0</v>
      </c>
      <c r="N111" s="76">
        <v>0</v>
      </c>
      <c r="O111" s="76">
        <v>0</v>
      </c>
      <c r="P111" s="348">
        <v>3800000</v>
      </c>
    </row>
    <row r="112" spans="1:16" s="361" customFormat="1" ht="57" customHeight="1">
      <c r="A112" s="84" t="s">
        <v>209</v>
      </c>
      <c r="B112" s="84" t="s">
        <v>158</v>
      </c>
      <c r="C112" s="84" t="s">
        <v>36</v>
      </c>
      <c r="D112" s="78" t="s">
        <v>159</v>
      </c>
      <c r="E112" s="76">
        <v>3907400</v>
      </c>
      <c r="F112" s="76">
        <v>3707900</v>
      </c>
      <c r="G112" s="76">
        <v>0</v>
      </c>
      <c r="H112" s="76">
        <v>0</v>
      </c>
      <c r="I112" s="76">
        <v>199500</v>
      </c>
      <c r="J112" s="76">
        <v>0</v>
      </c>
      <c r="K112" s="76">
        <v>0</v>
      </c>
      <c r="L112" s="76">
        <v>0</v>
      </c>
      <c r="M112" s="76">
        <v>0</v>
      </c>
      <c r="N112" s="76">
        <v>0</v>
      </c>
      <c r="O112" s="76">
        <v>0</v>
      </c>
      <c r="P112" s="348">
        <v>3907400</v>
      </c>
    </row>
    <row r="113" spans="1:16" s="361" customFormat="1" ht="69" customHeight="1">
      <c r="A113" s="55" t="s">
        <v>223</v>
      </c>
      <c r="B113" s="55"/>
      <c r="C113" s="55"/>
      <c r="D113" s="85" t="s">
        <v>224</v>
      </c>
      <c r="E113" s="89">
        <v>229384752</v>
      </c>
      <c r="F113" s="89">
        <v>129677487</v>
      </c>
      <c r="G113" s="89">
        <v>52111400</v>
      </c>
      <c r="H113" s="89">
        <v>301300</v>
      </c>
      <c r="I113" s="89">
        <v>99707265</v>
      </c>
      <c r="J113" s="89">
        <v>0</v>
      </c>
      <c r="K113" s="89">
        <v>0</v>
      </c>
      <c r="L113" s="89">
        <v>0</v>
      </c>
      <c r="M113" s="89">
        <v>0</v>
      </c>
      <c r="N113" s="89">
        <v>0</v>
      </c>
      <c r="O113" s="89">
        <v>0</v>
      </c>
      <c r="P113" s="347">
        <v>229384752</v>
      </c>
    </row>
    <row r="114" spans="1:16" s="361" customFormat="1" ht="64.150000000000006" customHeight="1">
      <c r="A114" s="232" t="s">
        <v>225</v>
      </c>
      <c r="B114" s="232"/>
      <c r="C114" s="232"/>
      <c r="D114" s="340" t="s">
        <v>224</v>
      </c>
      <c r="E114" s="342">
        <v>229384752</v>
      </c>
      <c r="F114" s="342">
        <v>129677487</v>
      </c>
      <c r="G114" s="342">
        <v>52111400</v>
      </c>
      <c r="H114" s="342">
        <v>301300</v>
      </c>
      <c r="I114" s="342">
        <v>99707265</v>
      </c>
      <c r="J114" s="342">
        <v>0</v>
      </c>
      <c r="K114" s="342">
        <v>0</v>
      </c>
      <c r="L114" s="342">
        <v>0</v>
      </c>
      <c r="M114" s="342">
        <v>0</v>
      </c>
      <c r="N114" s="342">
        <v>0</v>
      </c>
      <c r="O114" s="342">
        <v>0</v>
      </c>
      <c r="P114" s="349">
        <v>229384752</v>
      </c>
    </row>
    <row r="115" spans="1:16" s="361" customFormat="1" ht="47.45" customHeight="1">
      <c r="A115" s="84" t="s">
        <v>600</v>
      </c>
      <c r="B115" s="84" t="s">
        <v>601</v>
      </c>
      <c r="C115" s="84" t="s">
        <v>231</v>
      </c>
      <c r="D115" s="78" t="s">
        <v>602</v>
      </c>
      <c r="E115" s="76">
        <v>62850000</v>
      </c>
      <c r="F115" s="76">
        <v>62850000</v>
      </c>
      <c r="G115" s="76">
        <v>0</v>
      </c>
      <c r="H115" s="76">
        <v>0</v>
      </c>
      <c r="I115" s="76">
        <v>0</v>
      </c>
      <c r="J115" s="76">
        <v>0</v>
      </c>
      <c r="K115" s="76">
        <v>0</v>
      </c>
      <c r="L115" s="76">
        <v>0</v>
      </c>
      <c r="M115" s="76">
        <v>0</v>
      </c>
      <c r="N115" s="76">
        <v>0</v>
      </c>
      <c r="O115" s="76">
        <v>0</v>
      </c>
      <c r="P115" s="348">
        <v>62850000</v>
      </c>
    </row>
    <row r="116" spans="1:16" s="361" customFormat="1" ht="66.599999999999994" customHeight="1">
      <c r="A116" s="84" t="s">
        <v>585</v>
      </c>
      <c r="B116" s="84" t="s">
        <v>237</v>
      </c>
      <c r="C116" s="84" t="s">
        <v>234</v>
      </c>
      <c r="D116" s="78" t="s">
        <v>238</v>
      </c>
      <c r="E116" s="76">
        <v>22284500</v>
      </c>
      <c r="F116" s="76">
        <v>19704500</v>
      </c>
      <c r="G116" s="76">
        <v>14891000</v>
      </c>
      <c r="H116" s="76">
        <v>301300</v>
      </c>
      <c r="I116" s="76">
        <v>2580000</v>
      </c>
      <c r="J116" s="76">
        <v>0</v>
      </c>
      <c r="K116" s="76">
        <v>0</v>
      </c>
      <c r="L116" s="76">
        <v>0</v>
      </c>
      <c r="M116" s="76">
        <v>0</v>
      </c>
      <c r="N116" s="76">
        <v>0</v>
      </c>
      <c r="O116" s="76">
        <v>0</v>
      </c>
      <c r="P116" s="348">
        <v>22284500</v>
      </c>
    </row>
    <row r="117" spans="1:16" s="361" customFormat="1" ht="71.45" customHeight="1">
      <c r="A117" s="84">
        <v>5119800</v>
      </c>
      <c r="B117" s="84" t="s">
        <v>158</v>
      </c>
      <c r="C117" s="84" t="s">
        <v>36</v>
      </c>
      <c r="D117" s="78" t="s">
        <v>159</v>
      </c>
      <c r="E117" s="76">
        <v>2239300</v>
      </c>
      <c r="F117" s="76">
        <v>1739300</v>
      </c>
      <c r="G117" s="76">
        <v>0</v>
      </c>
      <c r="H117" s="76">
        <v>0</v>
      </c>
      <c r="I117" s="76">
        <v>500000</v>
      </c>
      <c r="J117" s="76">
        <v>0</v>
      </c>
      <c r="K117" s="76">
        <v>0</v>
      </c>
      <c r="L117" s="76">
        <v>0</v>
      </c>
      <c r="M117" s="76">
        <v>0</v>
      </c>
      <c r="N117" s="76">
        <v>0</v>
      </c>
      <c r="O117" s="76">
        <v>0</v>
      </c>
      <c r="P117" s="348">
        <v>2239300</v>
      </c>
    </row>
    <row r="118" spans="1:16" s="361" customFormat="1" ht="37.9" customHeight="1">
      <c r="A118" s="55" t="s">
        <v>631</v>
      </c>
      <c r="B118" s="55" t="s">
        <v>631</v>
      </c>
      <c r="C118" s="55" t="s">
        <v>631</v>
      </c>
      <c r="D118" s="85" t="s">
        <v>678</v>
      </c>
      <c r="E118" s="89">
        <f>E12+E18+E21+E39+E45+E54+E57+E64+E68+E71+E78+E82+E85+E88+E91+E94+E99+E103+E108+E113</f>
        <v>3781999306.1100001</v>
      </c>
      <c r="F118" s="89">
        <f t="shared" ref="F118:P118" si="0">F12+F18+F21+F39+F45+F54+F57+F64+F68+F71+F78+F82+F85+F88+F91+F94+F99+F103+F108+F113</f>
        <v>3169932483.1999998</v>
      </c>
      <c r="G118" s="89">
        <f t="shared" si="0"/>
        <v>927768100</v>
      </c>
      <c r="H118" s="89">
        <f t="shared" si="0"/>
        <v>139235572</v>
      </c>
      <c r="I118" s="89">
        <f t="shared" si="0"/>
        <v>601775622.90999997</v>
      </c>
      <c r="J118" s="89">
        <f t="shared" si="0"/>
        <v>824787521.75999999</v>
      </c>
      <c r="K118" s="89">
        <f t="shared" si="0"/>
        <v>648037562.75999999</v>
      </c>
      <c r="L118" s="89">
        <f t="shared" si="0"/>
        <v>137456002</v>
      </c>
      <c r="M118" s="89">
        <f t="shared" si="0"/>
        <v>16776700</v>
      </c>
      <c r="N118" s="89">
        <f t="shared" si="0"/>
        <v>8833900</v>
      </c>
      <c r="O118" s="89">
        <f t="shared" si="0"/>
        <v>687331519.75999999</v>
      </c>
      <c r="P118" s="89">
        <f t="shared" si="0"/>
        <v>4606786827.8699999</v>
      </c>
    </row>
    <row r="119" spans="1:16" s="361" customFormat="1" ht="23.45" customHeight="1">
      <c r="A119" s="344"/>
      <c r="B119" s="344"/>
      <c r="C119" s="344"/>
      <c r="D119" s="345"/>
      <c r="E119" s="346"/>
      <c r="F119" s="346"/>
      <c r="G119" s="346"/>
      <c r="H119" s="346"/>
      <c r="I119" s="346"/>
      <c r="J119" s="346"/>
      <c r="K119" s="346"/>
      <c r="L119" s="346"/>
      <c r="M119" s="346"/>
      <c r="N119" s="346"/>
      <c r="O119" s="346"/>
      <c r="P119" s="346"/>
    </row>
    <row r="120" spans="1:16" s="361" customFormat="1" ht="69" customHeight="1">
      <c r="A120" s="344"/>
      <c r="B120" s="449" t="s">
        <v>672</v>
      </c>
      <c r="C120" s="449"/>
      <c r="D120" s="450"/>
      <c r="E120"/>
      <c r="F120" s="112"/>
      <c r="G120" s="22"/>
      <c r="H120" s="22"/>
      <c r="I120" s="22"/>
      <c r="J120" s="33"/>
      <c r="K120" s="112"/>
      <c r="L120" s="436" t="s">
        <v>550</v>
      </c>
      <c r="M120" s="436"/>
      <c r="N120" s="436"/>
      <c r="O120" s="346"/>
      <c r="P120" s="346"/>
    </row>
    <row r="121" spans="1:16" s="361" customFormat="1" ht="59.45" customHeight="1">
      <c r="A121" s="344"/>
      <c r="O121" s="346"/>
      <c r="P121" s="346"/>
    </row>
    <row r="122" spans="1:16" s="361" customFormat="1" ht="37.9" customHeight="1">
      <c r="A122" s="344"/>
      <c r="B122" s="344"/>
      <c r="C122" s="344"/>
      <c r="D122" s="345"/>
      <c r="E122" s="346"/>
      <c r="F122" s="346"/>
      <c r="G122" s="346"/>
      <c r="H122" s="346"/>
      <c r="I122" s="346"/>
      <c r="J122" s="346"/>
      <c r="K122" s="346"/>
      <c r="L122" s="346"/>
      <c r="M122" s="346"/>
      <c r="N122" s="346"/>
      <c r="O122" s="346"/>
      <c r="P122" s="346"/>
    </row>
    <row r="123" spans="1:16" s="361" customFormat="1" ht="37.9" customHeight="1">
      <c r="A123" s="344"/>
      <c r="B123" s="344"/>
      <c r="C123" s="344"/>
      <c r="D123" s="345"/>
      <c r="E123" s="346"/>
      <c r="F123" s="346"/>
      <c r="G123" s="346"/>
      <c r="H123" s="346"/>
      <c r="I123" s="346"/>
      <c r="J123" s="346"/>
      <c r="K123" s="346"/>
      <c r="L123" s="346"/>
      <c r="M123" s="346"/>
      <c r="N123" s="346"/>
      <c r="O123" s="346"/>
      <c r="P123" s="346"/>
    </row>
    <row r="124" spans="1:16" s="361" customFormat="1" ht="37.9" customHeight="1">
      <c r="A124" s="344"/>
      <c r="B124" s="344"/>
      <c r="C124" s="344"/>
      <c r="D124" s="345"/>
      <c r="E124" s="346"/>
      <c r="F124" s="346"/>
      <c r="G124" s="346"/>
      <c r="H124" s="346"/>
      <c r="I124" s="346"/>
      <c r="J124" s="346"/>
      <c r="K124" s="346"/>
      <c r="L124" s="346"/>
      <c r="M124" s="346"/>
      <c r="N124" s="346"/>
      <c r="O124" s="346"/>
      <c r="P124" s="346"/>
    </row>
    <row r="125" spans="1:16" s="361" customFormat="1" ht="37.9" customHeight="1">
      <c r="A125" s="344"/>
      <c r="B125" s="344"/>
      <c r="C125" s="344"/>
      <c r="D125" s="345"/>
      <c r="E125" s="346"/>
      <c r="F125" s="346"/>
      <c r="G125" s="346"/>
      <c r="H125" s="346"/>
      <c r="I125" s="346"/>
      <c r="J125" s="346"/>
      <c r="K125" s="346"/>
      <c r="L125" s="346"/>
      <c r="M125" s="346"/>
      <c r="N125" s="346"/>
      <c r="O125" s="346"/>
      <c r="P125" s="346"/>
    </row>
    <row r="126" spans="1:16" s="361" customFormat="1" ht="37.9" customHeight="1">
      <c r="A126" s="344"/>
      <c r="B126" s="344"/>
      <c r="C126" s="344"/>
      <c r="D126" s="345"/>
      <c r="E126" s="346"/>
      <c r="F126" s="346"/>
      <c r="G126" s="346"/>
      <c r="H126" s="346"/>
      <c r="I126" s="346"/>
      <c r="J126" s="346"/>
      <c r="K126" s="346"/>
      <c r="L126" s="346"/>
      <c r="M126" s="346"/>
      <c r="N126" s="346"/>
      <c r="O126" s="346"/>
      <c r="P126" s="346"/>
    </row>
    <row r="127" spans="1:16" s="361" customFormat="1" ht="37.9" customHeight="1">
      <c r="A127" s="344"/>
      <c r="B127" s="344"/>
      <c r="C127" s="344"/>
      <c r="D127" s="345"/>
      <c r="E127" s="346"/>
      <c r="F127" s="346"/>
      <c r="G127" s="346"/>
      <c r="H127" s="346"/>
      <c r="I127" s="346"/>
      <c r="J127" s="346"/>
      <c r="K127" s="346"/>
      <c r="L127" s="346"/>
      <c r="M127" s="346"/>
      <c r="N127" s="346"/>
      <c r="O127" s="346"/>
      <c r="P127" s="346"/>
    </row>
    <row r="128" spans="1:16" s="361" customFormat="1" ht="37.9" customHeight="1">
      <c r="A128" s="344"/>
      <c r="B128" s="344"/>
      <c r="C128" s="344"/>
      <c r="D128" s="345"/>
      <c r="E128" s="346"/>
      <c r="F128" s="346"/>
      <c r="G128" s="346"/>
      <c r="H128" s="346"/>
      <c r="I128" s="346"/>
      <c r="J128" s="346"/>
      <c r="K128" s="346"/>
      <c r="L128" s="346"/>
      <c r="M128" s="346"/>
      <c r="N128" s="346"/>
      <c r="O128" s="346"/>
      <c r="P128" s="346"/>
    </row>
    <row r="129" spans="1:16" s="361" customFormat="1" ht="37.9" customHeight="1">
      <c r="A129" s="344"/>
      <c r="B129" s="344"/>
      <c r="C129" s="344"/>
      <c r="D129" s="345"/>
      <c r="E129" s="346"/>
      <c r="F129" s="346"/>
      <c r="G129" s="346"/>
      <c r="H129" s="346"/>
      <c r="I129" s="346"/>
      <c r="J129" s="346"/>
      <c r="K129" s="346"/>
      <c r="L129" s="346"/>
      <c r="M129" s="346"/>
      <c r="N129" s="346"/>
      <c r="O129" s="346"/>
      <c r="P129" s="346"/>
    </row>
    <row r="130" spans="1:16" s="361" customFormat="1" ht="37.9" customHeight="1">
      <c r="A130" s="344"/>
      <c r="B130" s="344"/>
      <c r="C130" s="344"/>
      <c r="D130" s="345"/>
      <c r="E130" s="346"/>
      <c r="F130" s="346"/>
      <c r="G130" s="346"/>
      <c r="H130" s="346"/>
      <c r="I130" s="346"/>
      <c r="J130" s="346"/>
      <c r="K130" s="346"/>
      <c r="L130" s="346"/>
      <c r="M130" s="346"/>
      <c r="N130" s="346"/>
      <c r="O130" s="346"/>
      <c r="P130" s="346"/>
    </row>
    <row r="131" spans="1:16" s="361" customFormat="1" ht="37.9" customHeight="1">
      <c r="A131" s="344"/>
      <c r="B131" s="344"/>
      <c r="C131" s="344"/>
      <c r="D131" s="345"/>
      <c r="E131" s="346"/>
      <c r="F131" s="346"/>
      <c r="G131" s="346"/>
      <c r="H131" s="346"/>
      <c r="I131" s="346"/>
      <c r="J131" s="346"/>
      <c r="K131" s="346"/>
      <c r="L131" s="346"/>
      <c r="M131" s="346"/>
      <c r="N131" s="346"/>
      <c r="O131" s="346"/>
      <c r="P131" s="346"/>
    </row>
    <row r="132" spans="1:16" s="361" customFormat="1" ht="37.9" customHeight="1">
      <c r="A132" s="344"/>
      <c r="B132" s="344"/>
      <c r="C132" s="344"/>
      <c r="D132" s="345"/>
      <c r="E132" s="346"/>
      <c r="F132" s="346"/>
      <c r="G132" s="346"/>
      <c r="H132" s="346"/>
      <c r="I132" s="346"/>
      <c r="J132" s="346"/>
      <c r="K132" s="346"/>
      <c r="L132" s="346"/>
      <c r="M132" s="346"/>
      <c r="N132" s="346"/>
      <c r="O132" s="346"/>
      <c r="P132" s="346"/>
    </row>
    <row r="133" spans="1:16" s="361" customFormat="1" ht="37.9" customHeight="1">
      <c r="A133" s="344"/>
      <c r="B133" s="344"/>
      <c r="C133" s="344"/>
      <c r="D133" s="345"/>
      <c r="E133" s="346"/>
      <c r="F133" s="346"/>
      <c r="G133" s="346"/>
      <c r="H133" s="346"/>
      <c r="I133" s="346"/>
      <c r="J133" s="346"/>
      <c r="K133" s="346"/>
      <c r="L133" s="346"/>
      <c r="M133" s="346"/>
      <c r="N133" s="346"/>
      <c r="O133" s="346"/>
      <c r="P133" s="346"/>
    </row>
    <row r="134" spans="1:16" s="361" customFormat="1" ht="37.9" customHeight="1">
      <c r="A134" s="344"/>
      <c r="B134" s="344"/>
      <c r="C134" s="344"/>
      <c r="D134" s="345"/>
      <c r="E134" s="346"/>
      <c r="F134" s="346"/>
      <c r="G134" s="346"/>
      <c r="H134" s="346"/>
      <c r="I134" s="346"/>
      <c r="J134" s="346"/>
      <c r="K134" s="346"/>
      <c r="L134" s="346"/>
      <c r="M134" s="346"/>
      <c r="N134" s="346"/>
      <c r="O134" s="346"/>
      <c r="P134" s="346"/>
    </row>
    <row r="135" spans="1:16" s="361" customFormat="1" ht="37.9" customHeight="1">
      <c r="A135" s="344"/>
      <c r="B135" s="344"/>
      <c r="C135" s="344"/>
      <c r="D135" s="345"/>
      <c r="E135" s="346"/>
      <c r="F135" s="346"/>
      <c r="G135" s="346"/>
      <c r="H135" s="346"/>
      <c r="I135" s="346"/>
      <c r="J135" s="346"/>
      <c r="K135" s="346"/>
      <c r="L135" s="346"/>
      <c r="M135" s="346"/>
      <c r="N135" s="346"/>
      <c r="O135" s="346"/>
      <c r="P135" s="346"/>
    </row>
    <row r="136" spans="1:16" s="361" customFormat="1" ht="37.9" customHeight="1">
      <c r="A136" s="344"/>
      <c r="B136" s="344"/>
      <c r="C136" s="344"/>
      <c r="D136" s="345"/>
      <c r="E136" s="346"/>
      <c r="F136" s="346"/>
      <c r="G136" s="346"/>
      <c r="H136" s="346"/>
      <c r="I136" s="346"/>
      <c r="J136" s="346"/>
      <c r="K136" s="346"/>
      <c r="L136" s="346"/>
      <c r="M136" s="346"/>
      <c r="N136" s="346"/>
      <c r="O136" s="346"/>
      <c r="P136" s="346"/>
    </row>
    <row r="137" spans="1:16" s="361" customFormat="1" ht="37.9" customHeight="1">
      <c r="A137" s="344"/>
      <c r="B137" s="344"/>
      <c r="C137" s="344"/>
      <c r="D137" s="345"/>
      <c r="E137" s="346"/>
      <c r="F137" s="346"/>
      <c r="G137" s="346"/>
      <c r="H137" s="346"/>
      <c r="I137" s="346"/>
      <c r="J137" s="346"/>
      <c r="K137" s="346"/>
      <c r="L137" s="346"/>
      <c r="M137" s="346"/>
      <c r="N137" s="346"/>
      <c r="O137" s="346"/>
      <c r="P137" s="346"/>
    </row>
    <row r="138" spans="1:16" s="361" customFormat="1" ht="37.9" customHeight="1">
      <c r="A138" s="344"/>
      <c r="B138" s="344"/>
      <c r="C138" s="344"/>
      <c r="D138" s="345"/>
      <c r="E138" s="346"/>
      <c r="F138" s="346"/>
      <c r="G138" s="346"/>
      <c r="H138" s="346"/>
      <c r="I138" s="346"/>
      <c r="J138" s="346"/>
      <c r="K138" s="346"/>
      <c r="L138" s="346"/>
      <c r="M138" s="346"/>
      <c r="N138" s="346"/>
      <c r="O138" s="346"/>
      <c r="P138" s="346"/>
    </row>
    <row r="139" spans="1:16" s="361" customFormat="1" ht="37.9" customHeight="1">
      <c r="A139" s="344"/>
      <c r="B139" s="344"/>
      <c r="C139" s="344"/>
      <c r="D139" s="345"/>
      <c r="E139" s="346"/>
      <c r="F139" s="346"/>
      <c r="G139" s="346"/>
      <c r="H139" s="346"/>
      <c r="I139" s="346"/>
      <c r="J139" s="346"/>
      <c r="K139" s="346"/>
      <c r="L139" s="346"/>
      <c r="M139" s="346"/>
      <c r="N139" s="346"/>
      <c r="O139" s="346"/>
      <c r="P139" s="346"/>
    </row>
    <row r="140" spans="1:16" s="361" customFormat="1" ht="37.9" customHeight="1">
      <c r="A140" s="344"/>
      <c r="B140" s="344"/>
      <c r="C140" s="344"/>
      <c r="D140" s="345"/>
      <c r="E140" s="346"/>
      <c r="F140" s="346"/>
      <c r="G140" s="346"/>
      <c r="H140" s="346"/>
      <c r="I140" s="346"/>
      <c r="J140" s="346"/>
      <c r="K140" s="346"/>
      <c r="L140" s="346"/>
      <c r="M140" s="346"/>
      <c r="N140" s="346"/>
      <c r="O140" s="346"/>
      <c r="P140" s="346"/>
    </row>
    <row r="141" spans="1:16" s="361" customFormat="1" ht="37.9" customHeight="1">
      <c r="A141" s="344"/>
      <c r="B141" s="344"/>
      <c r="C141" s="344"/>
      <c r="D141" s="345"/>
      <c r="E141" s="346"/>
      <c r="F141" s="346"/>
      <c r="G141" s="346"/>
      <c r="H141" s="346"/>
      <c r="I141" s="346"/>
      <c r="J141" s="346"/>
      <c r="K141" s="346"/>
      <c r="L141" s="346"/>
      <c r="M141" s="346"/>
      <c r="N141" s="346"/>
      <c r="O141" s="346"/>
      <c r="P141" s="346"/>
    </row>
    <row r="142" spans="1:16" s="361" customFormat="1" ht="37.9" customHeight="1">
      <c r="A142" s="344"/>
      <c r="B142" s="344"/>
      <c r="C142" s="344"/>
      <c r="D142" s="345"/>
      <c r="E142" s="346"/>
      <c r="F142" s="346"/>
      <c r="G142" s="346"/>
      <c r="H142" s="346"/>
      <c r="I142" s="346"/>
      <c r="J142" s="346"/>
      <c r="K142" s="346"/>
      <c r="L142" s="346"/>
      <c r="M142" s="346"/>
      <c r="N142" s="346"/>
      <c r="O142" s="346"/>
      <c r="P142" s="346"/>
    </row>
    <row r="143" spans="1:16" s="361" customFormat="1" ht="37.9" customHeight="1">
      <c r="A143" s="344"/>
      <c r="B143" s="344"/>
      <c r="C143" s="344"/>
      <c r="D143" s="345"/>
      <c r="E143" s="346"/>
      <c r="F143" s="346"/>
      <c r="G143" s="346"/>
      <c r="H143" s="346"/>
      <c r="I143" s="346"/>
      <c r="J143" s="346"/>
      <c r="K143" s="346"/>
      <c r="L143" s="346"/>
      <c r="M143" s="346"/>
      <c r="N143" s="346"/>
      <c r="O143" s="346"/>
      <c r="P143" s="346"/>
    </row>
    <row r="144" spans="1:16" s="361" customFormat="1" ht="37.9" customHeight="1">
      <c r="A144" s="344"/>
      <c r="B144" s="344"/>
      <c r="C144" s="344"/>
      <c r="D144" s="345"/>
      <c r="E144" s="346"/>
      <c r="F144" s="346"/>
      <c r="G144" s="346"/>
      <c r="H144" s="346"/>
      <c r="I144" s="346"/>
      <c r="J144" s="346"/>
      <c r="K144" s="346"/>
      <c r="L144" s="346"/>
      <c r="M144" s="346"/>
      <c r="N144" s="346"/>
      <c r="O144" s="346"/>
      <c r="P144" s="346"/>
    </row>
    <row r="145" spans="1:16" s="361" customFormat="1" ht="37.9" customHeight="1">
      <c r="A145" s="344"/>
      <c r="B145" s="344"/>
      <c r="C145" s="344"/>
      <c r="D145" s="345"/>
      <c r="E145" s="346"/>
      <c r="F145" s="346"/>
      <c r="G145" s="346"/>
      <c r="H145" s="346"/>
      <c r="I145" s="346"/>
      <c r="J145" s="346"/>
      <c r="K145" s="346"/>
      <c r="L145" s="346"/>
      <c r="M145" s="346"/>
      <c r="N145" s="346"/>
      <c r="O145" s="346"/>
      <c r="P145" s="346"/>
    </row>
    <row r="146" spans="1:16" s="361" customFormat="1" ht="37.9" customHeight="1">
      <c r="A146" s="344"/>
      <c r="B146" s="344"/>
      <c r="C146" s="344"/>
      <c r="D146" s="345"/>
      <c r="E146" s="346"/>
      <c r="F146" s="346"/>
      <c r="G146" s="346"/>
      <c r="H146" s="346"/>
      <c r="I146" s="346"/>
      <c r="J146" s="346"/>
      <c r="K146" s="346"/>
      <c r="L146" s="346"/>
      <c r="M146" s="346"/>
      <c r="N146" s="346"/>
      <c r="O146" s="346"/>
      <c r="P146" s="346"/>
    </row>
    <row r="147" spans="1:16" s="361" customFormat="1" ht="37.9" customHeight="1">
      <c r="A147" s="344"/>
      <c r="B147" s="344"/>
      <c r="C147" s="344"/>
      <c r="D147" s="345"/>
      <c r="E147" s="346"/>
      <c r="F147" s="346"/>
      <c r="G147" s="346"/>
      <c r="H147" s="346"/>
      <c r="I147" s="346"/>
      <c r="J147" s="346"/>
      <c r="K147" s="346"/>
      <c r="L147" s="346"/>
      <c r="M147" s="346"/>
      <c r="N147" s="346"/>
      <c r="O147" s="346"/>
      <c r="P147" s="346"/>
    </row>
    <row r="148" spans="1:16" s="361" customFormat="1" ht="37.9" customHeight="1">
      <c r="A148" s="344"/>
      <c r="B148" s="344"/>
      <c r="C148" s="344"/>
      <c r="D148" s="345"/>
      <c r="E148" s="346"/>
      <c r="F148" s="346"/>
      <c r="G148" s="346"/>
      <c r="H148" s="346"/>
      <c r="I148" s="346"/>
      <c r="J148" s="346"/>
      <c r="K148" s="346"/>
      <c r="L148" s="346"/>
      <c r="M148" s="346"/>
      <c r="N148" s="346"/>
      <c r="O148" s="346"/>
      <c r="P148" s="346"/>
    </row>
    <row r="149" spans="1:16" s="361" customFormat="1" ht="37.9" customHeight="1">
      <c r="A149" s="344"/>
      <c r="B149" s="344"/>
      <c r="C149" s="344"/>
      <c r="D149" s="345"/>
      <c r="E149" s="346"/>
      <c r="F149" s="346"/>
      <c r="G149" s="346"/>
      <c r="H149" s="346"/>
      <c r="I149" s="346"/>
      <c r="J149" s="346"/>
      <c r="K149" s="346"/>
      <c r="L149" s="346"/>
      <c r="M149" s="346"/>
      <c r="N149" s="346"/>
      <c r="O149" s="346"/>
      <c r="P149" s="346"/>
    </row>
    <row r="150" spans="1:16" s="361" customFormat="1" ht="37.9" customHeight="1">
      <c r="A150" s="344"/>
      <c r="B150" s="344"/>
      <c r="C150" s="344"/>
      <c r="D150" s="345"/>
      <c r="E150" s="346"/>
      <c r="F150" s="346"/>
      <c r="G150" s="346"/>
      <c r="H150" s="346"/>
      <c r="I150" s="346"/>
      <c r="J150" s="346"/>
      <c r="K150" s="346"/>
      <c r="L150" s="346"/>
      <c r="M150" s="346"/>
      <c r="N150" s="346"/>
      <c r="O150" s="346"/>
      <c r="P150" s="346"/>
    </row>
    <row r="151" spans="1:16" s="361" customFormat="1" ht="37.9" customHeight="1">
      <c r="A151" s="344"/>
      <c r="B151" s="344"/>
      <c r="C151" s="344"/>
      <c r="D151" s="345"/>
      <c r="E151" s="346"/>
      <c r="F151" s="346"/>
      <c r="G151" s="346"/>
      <c r="H151" s="346"/>
      <c r="I151" s="346"/>
      <c r="J151" s="346"/>
      <c r="K151" s="346"/>
      <c r="L151" s="346"/>
      <c r="M151" s="346"/>
      <c r="N151" s="346"/>
      <c r="O151" s="346"/>
      <c r="P151" s="346"/>
    </row>
    <row r="152" spans="1:16" s="361" customFormat="1" ht="37.9" customHeight="1">
      <c r="A152" s="344"/>
      <c r="B152" s="344"/>
      <c r="C152" s="344"/>
      <c r="D152" s="345"/>
      <c r="E152" s="346"/>
      <c r="F152" s="346"/>
      <c r="G152" s="346"/>
      <c r="H152" s="346"/>
      <c r="I152" s="346"/>
      <c r="J152" s="346"/>
      <c r="K152" s="346"/>
      <c r="L152" s="346"/>
      <c r="M152" s="346"/>
      <c r="N152" s="346"/>
      <c r="O152" s="346"/>
      <c r="P152" s="346"/>
    </row>
    <row r="153" spans="1:16" s="361" customFormat="1" ht="37.9" customHeight="1">
      <c r="A153" s="344"/>
      <c r="B153" s="344"/>
      <c r="C153" s="344"/>
      <c r="D153" s="345"/>
      <c r="E153" s="346"/>
      <c r="F153" s="346"/>
      <c r="G153" s="346"/>
      <c r="H153" s="346"/>
      <c r="I153" s="346"/>
      <c r="J153" s="346"/>
      <c r="K153" s="346"/>
      <c r="L153" s="346"/>
      <c r="M153" s="346"/>
      <c r="N153" s="346"/>
      <c r="O153" s="346"/>
      <c r="P153" s="346"/>
    </row>
    <row r="154" spans="1:16" s="361" customFormat="1" ht="37.9" customHeight="1">
      <c r="A154" s="344"/>
      <c r="B154" s="344"/>
      <c r="C154" s="344"/>
      <c r="D154" s="345"/>
      <c r="E154" s="346"/>
      <c r="F154" s="346"/>
      <c r="G154" s="346"/>
      <c r="H154" s="346"/>
      <c r="I154" s="346"/>
      <c r="J154" s="346"/>
      <c r="K154" s="346"/>
      <c r="L154" s="346"/>
      <c r="M154" s="346"/>
      <c r="N154" s="346"/>
      <c r="O154" s="346"/>
      <c r="P154" s="346"/>
    </row>
    <row r="155" spans="1:16" s="361" customFormat="1" ht="37.9" customHeight="1">
      <c r="A155" s="344"/>
      <c r="B155" s="344"/>
      <c r="C155" s="344"/>
      <c r="D155" s="345"/>
      <c r="E155" s="346"/>
      <c r="F155" s="346"/>
      <c r="G155" s="346"/>
      <c r="H155" s="346"/>
      <c r="I155" s="346"/>
      <c r="J155" s="346"/>
      <c r="K155" s="346"/>
      <c r="L155" s="346"/>
      <c r="M155" s="346"/>
      <c r="N155" s="346"/>
      <c r="O155" s="346"/>
      <c r="P155" s="346"/>
    </row>
    <row r="156" spans="1:16" s="361" customFormat="1" ht="37.9" customHeight="1">
      <c r="A156" s="344"/>
      <c r="B156" s="344"/>
      <c r="C156" s="344"/>
      <c r="D156" s="345"/>
      <c r="E156" s="346"/>
      <c r="F156" s="346"/>
      <c r="G156" s="346"/>
      <c r="H156" s="346"/>
      <c r="I156" s="346"/>
      <c r="J156" s="346"/>
      <c r="K156" s="346"/>
      <c r="L156" s="346"/>
      <c r="M156" s="346"/>
      <c r="N156" s="346"/>
      <c r="O156" s="346"/>
      <c r="P156" s="346"/>
    </row>
    <row r="157" spans="1:16" s="361" customFormat="1" ht="37.9" customHeight="1">
      <c r="A157" s="344"/>
      <c r="B157" s="344"/>
      <c r="C157" s="344"/>
      <c r="D157" s="345"/>
      <c r="E157" s="346"/>
      <c r="F157" s="346"/>
      <c r="G157" s="346"/>
      <c r="H157" s="346"/>
      <c r="I157" s="346"/>
      <c r="J157" s="346"/>
      <c r="K157" s="346"/>
      <c r="L157" s="346"/>
      <c r="M157" s="346"/>
      <c r="N157" s="346"/>
      <c r="O157" s="346"/>
      <c r="P157" s="346"/>
    </row>
    <row r="158" spans="1:16" s="361" customFormat="1" ht="37.9" customHeight="1">
      <c r="A158" s="344"/>
      <c r="B158" s="344"/>
      <c r="C158" s="344"/>
      <c r="D158" s="345"/>
      <c r="E158" s="346"/>
      <c r="F158" s="346"/>
      <c r="G158" s="346"/>
      <c r="H158" s="346"/>
      <c r="I158" s="346"/>
      <c r="J158" s="346"/>
      <c r="K158" s="346"/>
      <c r="L158" s="346"/>
      <c r="M158" s="346"/>
      <c r="N158" s="346"/>
      <c r="O158" s="346"/>
      <c r="P158" s="346"/>
    </row>
    <row r="159" spans="1:16" s="361" customFormat="1" ht="37.9" customHeight="1">
      <c r="A159" s="344"/>
      <c r="B159" s="344"/>
      <c r="C159" s="344"/>
      <c r="D159" s="345"/>
      <c r="E159" s="346"/>
      <c r="F159" s="346"/>
      <c r="G159" s="346"/>
      <c r="H159" s="346"/>
      <c r="I159" s="346"/>
      <c r="J159" s="346"/>
      <c r="K159" s="346"/>
      <c r="L159" s="346"/>
      <c r="M159" s="346"/>
      <c r="N159" s="346"/>
      <c r="O159" s="346"/>
      <c r="P159" s="346"/>
    </row>
    <row r="160" spans="1:16" s="361" customFormat="1" ht="37.9" customHeight="1">
      <c r="A160" s="344"/>
      <c r="B160" s="344"/>
      <c r="C160" s="344"/>
      <c r="D160" s="345"/>
      <c r="E160" s="346"/>
      <c r="F160" s="346"/>
      <c r="G160" s="346"/>
      <c r="H160" s="346"/>
      <c r="I160" s="346"/>
      <c r="J160" s="346"/>
      <c r="K160" s="346"/>
      <c r="L160" s="346"/>
      <c r="M160" s="346"/>
      <c r="N160" s="346"/>
      <c r="O160" s="346"/>
      <c r="P160" s="346"/>
    </row>
    <row r="161" spans="1:16" s="361" customFormat="1" ht="37.9" customHeight="1">
      <c r="A161" s="344"/>
      <c r="B161" s="344"/>
      <c r="C161" s="344"/>
      <c r="D161" s="345"/>
      <c r="E161" s="346"/>
      <c r="F161" s="346"/>
      <c r="G161" s="346"/>
      <c r="H161" s="346"/>
      <c r="I161" s="346"/>
      <c r="J161" s="346"/>
      <c r="K161" s="346"/>
      <c r="L161" s="346"/>
      <c r="M161" s="346"/>
      <c r="N161" s="346"/>
      <c r="O161" s="346"/>
      <c r="P161" s="346"/>
    </row>
    <row r="162" spans="1:16" s="361" customFormat="1" ht="37.9" customHeight="1">
      <c r="A162" s="344"/>
      <c r="B162" s="344"/>
      <c r="C162" s="344"/>
      <c r="D162" s="345"/>
      <c r="E162" s="346"/>
      <c r="F162" s="346"/>
      <c r="G162" s="346"/>
      <c r="H162" s="346"/>
      <c r="I162" s="346"/>
      <c r="J162" s="346"/>
      <c r="K162" s="346"/>
      <c r="L162" s="346"/>
      <c r="M162" s="346"/>
      <c r="N162" s="346"/>
      <c r="O162" s="346"/>
      <c r="P162" s="346"/>
    </row>
    <row r="163" spans="1:16" s="361" customFormat="1" ht="37.9" customHeight="1">
      <c r="A163" s="344"/>
      <c r="B163" s="344"/>
      <c r="C163" s="344"/>
      <c r="D163" s="345"/>
      <c r="E163" s="346"/>
      <c r="F163" s="346"/>
      <c r="G163" s="346"/>
      <c r="H163" s="346"/>
      <c r="I163" s="346"/>
      <c r="J163" s="346"/>
      <c r="K163" s="346"/>
      <c r="L163" s="346"/>
      <c r="M163" s="346"/>
      <c r="N163" s="346"/>
      <c r="O163" s="346"/>
      <c r="P163" s="346"/>
    </row>
    <row r="164" spans="1:16" s="361" customFormat="1" ht="37.9" customHeight="1">
      <c r="A164" s="344"/>
      <c r="B164" s="344"/>
      <c r="C164" s="344"/>
      <c r="D164" s="345"/>
      <c r="E164" s="346"/>
      <c r="F164" s="346"/>
      <c r="G164" s="346"/>
      <c r="H164" s="346"/>
      <c r="I164" s="346"/>
      <c r="J164" s="346"/>
      <c r="K164" s="346"/>
      <c r="L164" s="346"/>
      <c r="M164" s="346"/>
      <c r="N164" s="346"/>
      <c r="O164" s="346"/>
      <c r="P164" s="346"/>
    </row>
    <row r="165" spans="1:16" s="361" customFormat="1" ht="37.9" customHeight="1">
      <c r="A165" s="344"/>
      <c r="B165" s="344"/>
      <c r="C165" s="344"/>
      <c r="D165" s="345"/>
      <c r="E165" s="346"/>
      <c r="F165" s="346"/>
      <c r="G165" s="346"/>
      <c r="H165" s="346"/>
      <c r="I165" s="346"/>
      <c r="J165" s="346"/>
      <c r="K165" s="346"/>
      <c r="L165" s="346"/>
      <c r="M165" s="346"/>
      <c r="N165" s="346"/>
      <c r="O165" s="346"/>
      <c r="P165" s="346"/>
    </row>
    <row r="166" spans="1:16" s="361" customFormat="1" ht="37.9" customHeight="1">
      <c r="A166" s="344"/>
      <c r="B166" s="344"/>
      <c r="C166" s="344"/>
      <c r="D166" s="345"/>
      <c r="E166" s="346"/>
      <c r="F166" s="346"/>
      <c r="G166" s="346"/>
      <c r="H166" s="346"/>
      <c r="I166" s="346"/>
      <c r="J166" s="346"/>
      <c r="K166" s="346"/>
      <c r="L166" s="346"/>
      <c r="M166" s="346"/>
      <c r="N166" s="346"/>
      <c r="O166" s="346"/>
      <c r="P166" s="346"/>
    </row>
    <row r="167" spans="1:16" s="361" customFormat="1" ht="37.9" customHeight="1">
      <c r="A167" s="344"/>
      <c r="B167" s="344"/>
      <c r="C167" s="344"/>
      <c r="D167" s="345"/>
      <c r="E167" s="346"/>
      <c r="F167" s="346"/>
      <c r="G167" s="346"/>
      <c r="H167" s="346"/>
      <c r="I167" s="346"/>
      <c r="J167" s="346"/>
      <c r="K167" s="346"/>
      <c r="L167" s="346"/>
      <c r="M167" s="346"/>
      <c r="N167" s="346"/>
      <c r="O167" s="346"/>
      <c r="P167" s="346"/>
    </row>
    <row r="168" spans="1:16" s="361" customFormat="1" ht="37.9" customHeight="1">
      <c r="A168" s="344"/>
      <c r="B168" s="344"/>
      <c r="C168" s="344"/>
      <c r="D168" s="345"/>
      <c r="E168" s="346"/>
      <c r="F168" s="346"/>
      <c r="G168" s="346"/>
      <c r="H168" s="346"/>
      <c r="I168" s="346"/>
      <c r="J168" s="346"/>
      <c r="K168" s="346"/>
      <c r="L168" s="346"/>
      <c r="M168" s="346"/>
      <c r="N168" s="346"/>
      <c r="O168" s="346"/>
      <c r="P168" s="346"/>
    </row>
    <row r="169" spans="1:16" s="361" customFormat="1" ht="37.9" customHeight="1">
      <c r="A169" s="344"/>
      <c r="B169" s="344"/>
      <c r="C169" s="344"/>
      <c r="D169" s="345"/>
      <c r="E169" s="346"/>
      <c r="F169" s="346"/>
      <c r="G169" s="346"/>
      <c r="H169" s="346"/>
      <c r="I169" s="346"/>
      <c r="J169" s="346"/>
      <c r="K169" s="346"/>
      <c r="L169" s="346"/>
      <c r="M169" s="346"/>
      <c r="N169" s="346"/>
      <c r="O169" s="346"/>
      <c r="P169" s="346"/>
    </row>
    <row r="170" spans="1:16" s="361" customFormat="1" ht="37.9" customHeight="1">
      <c r="A170" s="344"/>
      <c r="B170" s="344"/>
      <c r="C170" s="344"/>
      <c r="D170" s="345"/>
      <c r="E170" s="346"/>
      <c r="F170" s="346"/>
      <c r="G170" s="346"/>
      <c r="H170" s="346"/>
      <c r="I170" s="346"/>
      <c r="J170" s="346"/>
      <c r="K170" s="346"/>
      <c r="L170" s="346"/>
      <c r="M170" s="346"/>
      <c r="N170" s="346"/>
      <c r="O170" s="346"/>
      <c r="P170" s="346"/>
    </row>
    <row r="171" spans="1:16" s="361" customFormat="1" ht="37.9" customHeight="1">
      <c r="A171" s="344"/>
      <c r="B171" s="344"/>
      <c r="C171" s="344"/>
      <c r="D171" s="345"/>
      <c r="E171" s="346"/>
      <c r="F171" s="346"/>
      <c r="G171" s="346"/>
      <c r="H171" s="346"/>
      <c r="I171" s="346"/>
      <c r="J171" s="346"/>
      <c r="K171" s="346"/>
      <c r="L171" s="346"/>
      <c r="M171" s="346"/>
      <c r="N171" s="346"/>
      <c r="O171" s="346"/>
      <c r="P171" s="346"/>
    </row>
    <row r="172" spans="1:16" s="361" customFormat="1" ht="37.9" customHeight="1">
      <c r="A172" s="344"/>
      <c r="B172" s="344"/>
      <c r="C172" s="344"/>
      <c r="D172" s="345"/>
      <c r="E172" s="346"/>
      <c r="F172" s="346"/>
      <c r="G172" s="346"/>
      <c r="H172" s="346"/>
      <c r="I172" s="346"/>
      <c r="J172" s="346"/>
      <c r="K172" s="346"/>
      <c r="L172" s="346"/>
      <c r="M172" s="346"/>
      <c r="N172" s="346"/>
      <c r="O172" s="346"/>
      <c r="P172" s="346"/>
    </row>
    <row r="173" spans="1:16" s="361" customFormat="1" ht="37.9" customHeight="1">
      <c r="A173" s="344"/>
      <c r="B173" s="344"/>
      <c r="C173" s="344"/>
      <c r="D173" s="345"/>
      <c r="E173" s="346"/>
      <c r="F173" s="346"/>
      <c r="G173" s="346"/>
      <c r="H173" s="346"/>
      <c r="I173" s="346"/>
      <c r="J173" s="346"/>
      <c r="K173" s="346"/>
      <c r="L173" s="346"/>
      <c r="M173" s="346"/>
      <c r="N173" s="346"/>
      <c r="O173" s="346"/>
      <c r="P173" s="346"/>
    </row>
    <row r="174" spans="1:16" s="361" customFormat="1" ht="37.9" customHeight="1">
      <c r="A174" s="344"/>
      <c r="B174" s="344"/>
      <c r="C174" s="344"/>
      <c r="D174" s="345"/>
      <c r="E174" s="346"/>
      <c r="F174" s="346"/>
      <c r="G174" s="346"/>
      <c r="H174" s="346"/>
      <c r="I174" s="346"/>
      <c r="J174" s="346"/>
      <c r="K174" s="346"/>
      <c r="L174" s="346"/>
      <c r="M174" s="346"/>
      <c r="N174" s="346"/>
      <c r="O174" s="346"/>
      <c r="P174" s="346"/>
    </row>
    <row r="175" spans="1:16" s="361" customFormat="1" ht="37.9" customHeight="1">
      <c r="A175" s="344"/>
      <c r="B175" s="344"/>
      <c r="C175" s="344"/>
      <c r="D175" s="345"/>
      <c r="E175" s="346"/>
      <c r="F175" s="346"/>
      <c r="G175" s="346"/>
      <c r="H175" s="346"/>
      <c r="I175" s="346"/>
      <c r="J175" s="346"/>
      <c r="K175" s="346"/>
      <c r="L175" s="346"/>
      <c r="M175" s="346"/>
      <c r="N175" s="346"/>
      <c r="O175" s="346"/>
      <c r="P175" s="346"/>
    </row>
    <row r="176" spans="1:16" s="361" customFormat="1" ht="37.9" customHeight="1">
      <c r="A176" s="344"/>
      <c r="B176" s="344"/>
      <c r="C176" s="344"/>
      <c r="D176" s="345"/>
      <c r="E176" s="346"/>
      <c r="F176" s="346"/>
      <c r="G176" s="346"/>
      <c r="H176" s="346"/>
      <c r="I176" s="346"/>
      <c r="J176" s="346"/>
      <c r="K176" s="346"/>
      <c r="L176" s="346"/>
      <c r="M176" s="346"/>
      <c r="N176" s="346"/>
      <c r="O176" s="346"/>
      <c r="P176" s="346"/>
    </row>
    <row r="177" spans="1:16" s="361" customFormat="1" ht="37.9" customHeight="1">
      <c r="A177" s="344"/>
      <c r="B177" s="344"/>
      <c r="C177" s="344"/>
      <c r="D177" s="345"/>
      <c r="E177" s="346"/>
      <c r="F177" s="346"/>
      <c r="G177" s="346"/>
      <c r="H177" s="346"/>
      <c r="I177" s="346"/>
      <c r="J177" s="346"/>
      <c r="K177" s="346"/>
      <c r="L177" s="346"/>
      <c r="M177" s="346"/>
      <c r="N177" s="346"/>
      <c r="O177" s="346"/>
      <c r="P177" s="346"/>
    </row>
    <row r="178" spans="1:16" s="361" customFormat="1" ht="37.9" customHeight="1">
      <c r="A178" s="344"/>
      <c r="B178" s="344"/>
      <c r="C178" s="344"/>
      <c r="D178" s="345"/>
      <c r="E178" s="346"/>
      <c r="F178" s="346"/>
      <c r="G178" s="346"/>
      <c r="H178" s="346"/>
      <c r="I178" s="346"/>
      <c r="J178" s="346"/>
      <c r="K178" s="346"/>
      <c r="L178" s="346"/>
      <c r="M178" s="346"/>
      <c r="N178" s="346"/>
      <c r="O178" s="346"/>
      <c r="P178" s="346"/>
    </row>
    <row r="179" spans="1:16" s="361" customFormat="1" ht="37.9" customHeight="1">
      <c r="A179" s="344"/>
      <c r="B179" s="344"/>
      <c r="C179" s="344"/>
      <c r="D179" s="345"/>
      <c r="E179" s="346"/>
      <c r="F179" s="346"/>
      <c r="G179" s="346"/>
      <c r="H179" s="346"/>
      <c r="I179" s="346"/>
      <c r="J179" s="346"/>
      <c r="K179" s="346"/>
      <c r="L179" s="346"/>
      <c r="M179" s="346"/>
      <c r="N179" s="346"/>
      <c r="O179" s="346"/>
      <c r="P179" s="346"/>
    </row>
    <row r="180" spans="1:16" s="361" customFormat="1" ht="37.9" customHeight="1">
      <c r="A180" s="344"/>
      <c r="B180" s="344"/>
      <c r="C180" s="344"/>
      <c r="D180" s="345"/>
      <c r="E180" s="346"/>
      <c r="F180" s="346"/>
      <c r="G180" s="346"/>
      <c r="H180" s="346"/>
      <c r="I180" s="346"/>
      <c r="J180" s="346"/>
      <c r="K180" s="346"/>
      <c r="L180" s="346"/>
      <c r="M180" s="346"/>
      <c r="N180" s="346"/>
      <c r="O180" s="346"/>
      <c r="P180" s="346"/>
    </row>
    <row r="181" spans="1:16" s="361" customFormat="1" ht="37.9" customHeight="1">
      <c r="A181" s="344"/>
      <c r="B181" s="344"/>
      <c r="C181" s="344"/>
      <c r="D181" s="345"/>
      <c r="E181" s="346"/>
      <c r="F181" s="346"/>
      <c r="G181" s="346"/>
      <c r="H181" s="346"/>
      <c r="I181" s="346"/>
      <c r="J181" s="346"/>
      <c r="K181" s="346"/>
      <c r="L181" s="346"/>
      <c r="M181" s="346"/>
      <c r="N181" s="346"/>
      <c r="O181" s="346"/>
      <c r="P181" s="346"/>
    </row>
    <row r="182" spans="1:16" s="361" customFormat="1" ht="37.9" customHeight="1">
      <c r="A182" s="344"/>
      <c r="B182" s="344"/>
      <c r="C182" s="344"/>
      <c r="D182" s="345"/>
      <c r="E182" s="346"/>
      <c r="F182" s="346"/>
      <c r="G182" s="346"/>
      <c r="H182" s="346"/>
      <c r="I182" s="346"/>
      <c r="J182" s="346"/>
      <c r="K182" s="346"/>
      <c r="L182" s="346"/>
      <c r="M182" s="346"/>
      <c r="N182" s="346"/>
      <c r="O182" s="346"/>
      <c r="P182" s="346"/>
    </row>
    <row r="183" spans="1:16" s="361" customFormat="1" ht="37.9" customHeight="1">
      <c r="A183" s="344"/>
      <c r="B183" s="344"/>
      <c r="C183" s="344"/>
      <c r="D183" s="345"/>
      <c r="E183" s="346"/>
      <c r="F183" s="346"/>
      <c r="G183" s="346"/>
      <c r="H183" s="346"/>
      <c r="I183" s="346"/>
      <c r="J183" s="346"/>
      <c r="K183" s="346"/>
      <c r="L183" s="346"/>
      <c r="M183" s="346"/>
      <c r="N183" s="346"/>
      <c r="O183" s="346"/>
      <c r="P183" s="346"/>
    </row>
    <row r="184" spans="1:16" s="361" customFormat="1" ht="37.9" customHeight="1">
      <c r="A184" s="344"/>
      <c r="B184" s="344"/>
      <c r="C184" s="344"/>
      <c r="D184" s="345"/>
      <c r="E184" s="346"/>
      <c r="F184" s="346"/>
      <c r="G184" s="346"/>
      <c r="H184" s="346"/>
      <c r="I184" s="346"/>
      <c r="J184" s="346"/>
      <c r="K184" s="346"/>
      <c r="L184" s="346"/>
      <c r="M184" s="346"/>
      <c r="N184" s="346"/>
      <c r="O184" s="346"/>
      <c r="P184" s="346"/>
    </row>
    <row r="185" spans="1:16" s="361" customFormat="1" ht="37.9" customHeight="1">
      <c r="A185" s="344"/>
      <c r="B185" s="344"/>
      <c r="C185" s="344"/>
      <c r="D185" s="345"/>
      <c r="E185" s="346"/>
      <c r="F185" s="346"/>
      <c r="G185" s="346"/>
      <c r="H185" s="346"/>
      <c r="I185" s="346"/>
      <c r="J185" s="346"/>
      <c r="K185" s="346"/>
      <c r="L185" s="346"/>
      <c r="M185" s="346"/>
      <c r="N185" s="346"/>
      <c r="O185" s="346"/>
      <c r="P185" s="346"/>
    </row>
    <row r="186" spans="1:16" s="361" customFormat="1" ht="37.9" customHeight="1">
      <c r="A186" s="344"/>
      <c r="B186" s="344"/>
      <c r="C186" s="344"/>
      <c r="D186" s="345"/>
      <c r="E186" s="346"/>
      <c r="F186" s="346"/>
      <c r="G186" s="346"/>
      <c r="H186" s="346"/>
      <c r="I186" s="346"/>
      <c r="J186" s="346"/>
      <c r="K186" s="346"/>
      <c r="L186" s="346"/>
      <c r="M186" s="346"/>
      <c r="N186" s="346"/>
      <c r="O186" s="346"/>
      <c r="P186" s="346"/>
    </row>
    <row r="187" spans="1:16" s="361" customFormat="1" ht="37.9" customHeight="1">
      <c r="A187" s="344"/>
      <c r="B187" s="344"/>
      <c r="C187" s="344"/>
      <c r="D187" s="345"/>
      <c r="E187" s="346"/>
      <c r="F187" s="346"/>
      <c r="G187" s="346"/>
      <c r="H187" s="346"/>
      <c r="I187" s="346"/>
      <c r="J187" s="346"/>
      <c r="K187" s="346"/>
      <c r="L187" s="346"/>
      <c r="M187" s="346"/>
      <c r="N187" s="346"/>
      <c r="O187" s="346"/>
      <c r="P187" s="346"/>
    </row>
    <row r="188" spans="1:16" s="361" customFormat="1" ht="37.9" customHeight="1">
      <c r="A188" s="344"/>
      <c r="B188" s="344"/>
      <c r="C188" s="344"/>
      <c r="D188" s="345"/>
      <c r="E188" s="346"/>
      <c r="F188" s="346"/>
      <c r="G188" s="346"/>
      <c r="H188" s="346"/>
      <c r="I188" s="346"/>
      <c r="J188" s="346"/>
      <c r="K188" s="346"/>
      <c r="L188" s="346"/>
      <c r="M188" s="346"/>
      <c r="N188" s="346"/>
      <c r="O188" s="346"/>
      <c r="P188" s="346"/>
    </row>
    <row r="189" spans="1:16" s="361" customFormat="1" ht="37.9" customHeight="1">
      <c r="A189" s="344"/>
      <c r="B189" s="344"/>
      <c r="C189" s="344"/>
      <c r="D189" s="345"/>
      <c r="E189" s="346"/>
      <c r="F189" s="346"/>
      <c r="G189" s="346"/>
      <c r="H189" s="346"/>
      <c r="I189" s="346"/>
      <c r="J189" s="346"/>
      <c r="K189" s="346"/>
      <c r="L189" s="346"/>
      <c r="M189" s="346"/>
      <c r="N189" s="346"/>
      <c r="O189" s="346"/>
      <c r="P189" s="346"/>
    </row>
    <row r="190" spans="1:16" s="361" customFormat="1" ht="37.9" customHeight="1">
      <c r="A190" s="344"/>
      <c r="B190" s="344"/>
      <c r="C190" s="344"/>
      <c r="D190" s="345"/>
      <c r="E190" s="346"/>
      <c r="F190" s="346"/>
      <c r="G190" s="346"/>
      <c r="H190" s="346"/>
      <c r="I190" s="346"/>
      <c r="J190" s="346"/>
      <c r="K190" s="346"/>
      <c r="L190" s="346"/>
      <c r="M190" s="346"/>
      <c r="N190" s="346"/>
      <c r="O190" s="346"/>
      <c r="P190" s="346"/>
    </row>
    <row r="191" spans="1:16" s="361" customFormat="1" ht="37.9" customHeight="1">
      <c r="A191" s="344"/>
      <c r="B191" s="344"/>
      <c r="C191" s="344"/>
      <c r="D191" s="345"/>
      <c r="E191" s="346"/>
      <c r="F191" s="346"/>
      <c r="G191" s="346"/>
      <c r="H191" s="346"/>
      <c r="I191" s="346"/>
      <c r="J191" s="346"/>
      <c r="K191" s="346"/>
      <c r="L191" s="346"/>
      <c r="M191" s="346"/>
      <c r="N191" s="346"/>
      <c r="O191" s="346"/>
      <c r="P191" s="346"/>
    </row>
    <row r="192" spans="1:16" s="361" customFormat="1" ht="37.9" customHeight="1">
      <c r="A192" s="344"/>
      <c r="B192" s="344"/>
      <c r="C192" s="344"/>
      <c r="D192" s="345"/>
      <c r="E192" s="346"/>
      <c r="F192" s="346"/>
      <c r="G192" s="346"/>
      <c r="H192" s="346"/>
      <c r="I192" s="346"/>
      <c r="J192" s="346"/>
      <c r="K192" s="346"/>
      <c r="L192" s="346"/>
      <c r="M192" s="346"/>
      <c r="N192" s="346"/>
      <c r="O192" s="346"/>
      <c r="P192" s="346"/>
    </row>
    <row r="193" spans="1:16" s="361" customFormat="1" ht="37.9" customHeight="1">
      <c r="A193" s="344"/>
      <c r="B193" s="344"/>
      <c r="C193" s="344"/>
      <c r="D193" s="345"/>
      <c r="E193" s="346"/>
      <c r="F193" s="346"/>
      <c r="G193" s="346"/>
      <c r="H193" s="346"/>
      <c r="I193" s="346"/>
      <c r="J193" s="346"/>
      <c r="K193" s="346"/>
      <c r="L193" s="346"/>
      <c r="M193" s="346"/>
      <c r="N193" s="346"/>
      <c r="O193" s="346"/>
      <c r="P193" s="346"/>
    </row>
    <row r="194" spans="1:16" s="361" customFormat="1" ht="37.9" customHeight="1">
      <c r="A194" s="344"/>
      <c r="B194" s="344"/>
      <c r="C194" s="344"/>
      <c r="D194" s="345"/>
      <c r="E194" s="346"/>
      <c r="F194" s="346"/>
      <c r="G194" s="346"/>
      <c r="H194" s="346"/>
      <c r="I194" s="346"/>
      <c r="J194" s="346"/>
      <c r="K194" s="346"/>
      <c r="L194" s="346"/>
      <c r="M194" s="346"/>
      <c r="N194" s="346"/>
      <c r="O194" s="346"/>
      <c r="P194" s="346"/>
    </row>
    <row r="195" spans="1:16" s="361" customFormat="1" ht="37.9" customHeight="1">
      <c r="A195" s="344"/>
      <c r="B195" s="344"/>
      <c r="C195" s="344"/>
      <c r="D195" s="345"/>
      <c r="E195" s="346"/>
      <c r="F195" s="346"/>
      <c r="G195" s="346"/>
      <c r="H195" s="346"/>
      <c r="I195" s="346"/>
      <c r="J195" s="346"/>
      <c r="K195" s="346"/>
      <c r="L195" s="346"/>
      <c r="M195" s="346"/>
      <c r="N195" s="346"/>
      <c r="O195" s="346"/>
      <c r="P195" s="346"/>
    </row>
    <row r="196" spans="1:16" s="361" customFormat="1" ht="37.9" customHeight="1">
      <c r="A196" s="344"/>
      <c r="B196" s="344"/>
      <c r="C196" s="344"/>
      <c r="D196" s="345"/>
      <c r="E196" s="346"/>
      <c r="F196" s="346"/>
      <c r="G196" s="346"/>
      <c r="H196" s="346"/>
      <c r="I196" s="346"/>
      <c r="J196" s="346"/>
      <c r="K196" s="346"/>
      <c r="L196" s="346"/>
      <c r="M196" s="346"/>
      <c r="N196" s="346"/>
      <c r="O196" s="346"/>
      <c r="P196" s="346"/>
    </row>
    <row r="197" spans="1:16" s="361" customFormat="1" ht="37.9" customHeight="1">
      <c r="A197" s="344"/>
      <c r="B197" s="344"/>
      <c r="C197" s="344"/>
      <c r="D197" s="345"/>
      <c r="E197" s="346"/>
      <c r="F197" s="346"/>
      <c r="G197" s="346"/>
      <c r="H197" s="346"/>
      <c r="I197" s="346"/>
      <c r="J197" s="346"/>
      <c r="K197" s="346"/>
      <c r="L197" s="346"/>
      <c r="M197" s="346"/>
      <c r="N197" s="346"/>
      <c r="O197" s="346"/>
      <c r="P197" s="346"/>
    </row>
    <row r="198" spans="1:16" s="361" customFormat="1" ht="37.9" customHeight="1">
      <c r="A198" s="344"/>
      <c r="B198" s="344"/>
      <c r="C198" s="344"/>
      <c r="D198" s="345"/>
      <c r="E198" s="346"/>
      <c r="F198" s="346"/>
      <c r="G198" s="346"/>
      <c r="H198" s="346"/>
      <c r="I198" s="346"/>
      <c r="J198" s="346"/>
      <c r="K198" s="346"/>
      <c r="L198" s="346"/>
      <c r="M198" s="346"/>
      <c r="N198" s="346"/>
      <c r="O198" s="346"/>
      <c r="P198" s="346"/>
    </row>
    <row r="199" spans="1:16" s="361" customFormat="1" ht="37.9" customHeight="1">
      <c r="A199" s="344"/>
      <c r="B199" s="344"/>
      <c r="C199" s="344"/>
      <c r="D199" s="345"/>
      <c r="E199" s="346"/>
      <c r="F199" s="346"/>
      <c r="G199" s="346"/>
      <c r="H199" s="346"/>
      <c r="I199" s="346"/>
      <c r="J199" s="346"/>
      <c r="K199" s="346"/>
      <c r="L199" s="346"/>
      <c r="M199" s="346"/>
      <c r="N199" s="346"/>
      <c r="O199" s="346"/>
      <c r="P199" s="346"/>
    </row>
    <row r="200" spans="1:16" s="361" customFormat="1" ht="37.9" customHeight="1">
      <c r="A200" s="344"/>
      <c r="B200" s="344"/>
      <c r="C200" s="344"/>
      <c r="D200" s="345"/>
      <c r="E200" s="346"/>
      <c r="F200" s="346"/>
      <c r="G200" s="346"/>
      <c r="H200" s="346"/>
      <c r="I200" s="346"/>
      <c r="J200" s="346"/>
      <c r="K200" s="346"/>
      <c r="L200" s="346"/>
      <c r="M200" s="346"/>
      <c r="N200" s="346"/>
      <c r="O200" s="346"/>
      <c r="P200" s="346"/>
    </row>
    <row r="201" spans="1:16" s="361" customFormat="1" ht="37.9" customHeight="1">
      <c r="A201" s="344"/>
      <c r="B201" s="344"/>
      <c r="C201" s="344"/>
      <c r="D201" s="345"/>
      <c r="E201" s="346"/>
      <c r="F201" s="346"/>
      <c r="G201" s="346"/>
      <c r="H201" s="346"/>
      <c r="I201" s="346"/>
      <c r="J201" s="346"/>
      <c r="K201" s="346"/>
      <c r="L201" s="346"/>
      <c r="M201" s="346"/>
      <c r="N201" s="346"/>
      <c r="O201" s="346"/>
      <c r="P201" s="346"/>
    </row>
    <row r="202" spans="1:16" s="361" customFormat="1" ht="37.9" customHeight="1">
      <c r="A202" s="344"/>
      <c r="B202" s="344"/>
      <c r="C202" s="344"/>
      <c r="D202" s="345"/>
      <c r="E202" s="346"/>
      <c r="F202" s="346"/>
      <c r="G202" s="346"/>
      <c r="H202" s="346"/>
      <c r="I202" s="346"/>
      <c r="J202" s="346"/>
      <c r="K202" s="346"/>
      <c r="L202" s="346"/>
      <c r="M202" s="346"/>
      <c r="N202" s="346"/>
      <c r="O202" s="346"/>
      <c r="P202" s="346"/>
    </row>
    <row r="203" spans="1:16" s="361" customFormat="1" ht="37.9" customHeight="1">
      <c r="A203" s="344"/>
      <c r="B203" s="344"/>
      <c r="C203" s="344"/>
      <c r="D203" s="345"/>
      <c r="E203" s="346"/>
      <c r="F203" s="346"/>
      <c r="G203" s="346"/>
      <c r="H203" s="346"/>
      <c r="I203" s="346"/>
      <c r="J203" s="346"/>
      <c r="K203" s="346"/>
      <c r="L203" s="346"/>
      <c r="M203" s="346"/>
      <c r="N203" s="346"/>
      <c r="O203" s="346"/>
      <c r="P203" s="346"/>
    </row>
    <row r="204" spans="1:16" s="361" customFormat="1" ht="37.9" customHeight="1">
      <c r="A204" s="344"/>
      <c r="B204" s="344"/>
      <c r="C204" s="344"/>
      <c r="D204" s="345"/>
      <c r="E204" s="346"/>
      <c r="F204" s="346"/>
      <c r="G204" s="346"/>
      <c r="H204" s="346"/>
      <c r="I204" s="346"/>
      <c r="J204" s="346"/>
      <c r="K204" s="346"/>
      <c r="L204" s="346"/>
      <c r="M204" s="346"/>
      <c r="N204" s="346"/>
      <c r="O204" s="346"/>
      <c r="P204" s="346"/>
    </row>
    <row r="205" spans="1:16" s="361" customFormat="1" ht="37.9" customHeight="1">
      <c r="A205" s="344"/>
      <c r="B205" s="344"/>
      <c r="C205" s="344"/>
      <c r="D205" s="345"/>
      <c r="E205" s="346"/>
      <c r="F205" s="346"/>
      <c r="G205" s="346"/>
      <c r="H205" s="346"/>
      <c r="I205" s="346"/>
      <c r="J205" s="346"/>
      <c r="K205" s="346"/>
      <c r="L205" s="346"/>
      <c r="M205" s="346"/>
      <c r="N205" s="346"/>
      <c r="O205" s="346"/>
      <c r="P205" s="346"/>
    </row>
    <row r="206" spans="1:16" s="361" customFormat="1" ht="37.9" customHeight="1">
      <c r="A206" s="344"/>
      <c r="B206" s="344"/>
      <c r="C206" s="344"/>
      <c r="D206" s="345"/>
      <c r="E206" s="346"/>
      <c r="F206" s="346"/>
      <c r="G206" s="346"/>
      <c r="H206" s="346"/>
      <c r="I206" s="346"/>
      <c r="J206" s="346"/>
      <c r="K206" s="346"/>
      <c r="L206" s="346"/>
      <c r="M206" s="346"/>
      <c r="N206" s="346"/>
      <c r="O206" s="346"/>
      <c r="P206" s="346"/>
    </row>
    <row r="207" spans="1:16" s="361" customFormat="1" ht="37.9" customHeight="1">
      <c r="A207" s="344"/>
      <c r="B207" s="344"/>
      <c r="C207" s="344"/>
      <c r="D207" s="345"/>
      <c r="E207" s="346"/>
      <c r="F207" s="346"/>
      <c r="G207" s="346"/>
      <c r="H207" s="346"/>
      <c r="I207" s="346"/>
      <c r="J207" s="346"/>
      <c r="K207" s="346"/>
      <c r="L207" s="346"/>
      <c r="M207" s="346"/>
      <c r="N207" s="346"/>
      <c r="O207" s="346"/>
      <c r="P207" s="346"/>
    </row>
  </sheetData>
  <mergeCells count="25">
    <mergeCell ref="P7:P10"/>
    <mergeCell ref="L8:L10"/>
    <mergeCell ref="O8:O10"/>
    <mergeCell ref="K8:K10"/>
    <mergeCell ref="N9:N10"/>
    <mergeCell ref="F8:F10"/>
    <mergeCell ref="B120:D120"/>
    <mergeCell ref="L120:N120"/>
    <mergeCell ref="H9:H10"/>
    <mergeCell ref="E8:E10"/>
    <mergeCell ref="J8:J10"/>
    <mergeCell ref="A7:A10"/>
    <mergeCell ref="B7:B10"/>
    <mergeCell ref="D7:D10"/>
    <mergeCell ref="M8:N8"/>
    <mergeCell ref="O3:P3"/>
    <mergeCell ref="A4:P4"/>
    <mergeCell ref="B5:C5"/>
    <mergeCell ref="E7:I7"/>
    <mergeCell ref="J7:O7"/>
    <mergeCell ref="I8:I10"/>
    <mergeCell ref="G8:H8"/>
    <mergeCell ref="G9:G10"/>
    <mergeCell ref="M9:M10"/>
    <mergeCell ref="C7:C10"/>
  </mergeCells>
  <phoneticPr fontId="66" type="noConversion"/>
  <pageMargins left="0" right="0" top="0.78740157480314965" bottom="0.39370078740157483" header="0" footer="0"/>
  <pageSetup paperSize="9" scale="56" fitToHeight="0" orientation="landscape"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EB066-8422-401F-B64B-7B5DA0C833A3}">
  <sheetPr codeName="Лист3">
    <tabColor indexed="50"/>
  </sheetPr>
  <dimension ref="A1:P243"/>
  <sheetViews>
    <sheetView showGridLines="0" showZeros="0" view="pageBreakPreview" topLeftCell="A4" zoomScale="50" zoomScaleNormal="50" zoomScaleSheetLayoutView="50" workbookViewId="0">
      <pane xSplit="4" ySplit="10" topLeftCell="E113" activePane="bottomRight" state="frozen"/>
      <selection activeCell="A4" sqref="A4"/>
      <selection pane="topRight" activeCell="E4" sqref="E4"/>
      <selection pane="bottomLeft" activeCell="A14" sqref="A14"/>
      <selection pane="bottomRight" activeCell="L6" sqref="L6"/>
    </sheetView>
  </sheetViews>
  <sheetFormatPr defaultColWidth="9.1640625" defaultRowHeight="12.75"/>
  <cols>
    <col min="1" max="1" width="13" style="35" customWidth="1"/>
    <col min="2" max="2" width="14.6640625" style="9" customWidth="1"/>
    <col min="3" max="3" width="14.5" style="3" customWidth="1"/>
    <col min="4" max="4" width="47.83203125" style="74" customWidth="1"/>
    <col min="5" max="5" width="19.33203125" style="4" customWidth="1"/>
    <col min="6" max="6" width="16.33203125" style="4" customWidth="1"/>
    <col min="7" max="7" width="15" style="4" customWidth="1"/>
    <col min="8" max="8" width="13.83203125" style="4" customWidth="1"/>
    <col min="9" max="9" width="17.5" style="4" customWidth="1"/>
    <col min="10" max="10" width="16.1640625" style="4" customWidth="1"/>
    <col min="11" max="11" width="17.5" style="27" customWidth="1"/>
    <col min="12" max="12" width="14.1640625" style="4" customWidth="1"/>
    <col min="13" max="13" width="12.83203125" style="4" customWidth="1"/>
    <col min="14" max="14" width="9.83203125" style="4" customWidth="1"/>
    <col min="15" max="15" width="17.5" style="4" customWidth="1"/>
    <col min="16" max="16" width="18" style="4" customWidth="1"/>
    <col min="17" max="17" width="28.1640625" style="4" customWidth="1"/>
    <col min="18" max="18" width="18.5" style="4" bestFit="1" customWidth="1"/>
    <col min="19" max="16384" width="9.1640625" style="4"/>
  </cols>
  <sheetData>
    <row r="1" spans="1:16" ht="15.75">
      <c r="B1" s="28"/>
      <c r="K1" s="4"/>
      <c r="O1" s="6" t="s">
        <v>73</v>
      </c>
      <c r="P1" s="6"/>
    </row>
    <row r="2" spans="1:16" ht="15.75">
      <c r="K2" s="4"/>
      <c r="O2" s="6" t="s">
        <v>679</v>
      </c>
      <c r="P2" s="6"/>
    </row>
    <row r="3" spans="1:16" ht="15.75">
      <c r="K3" s="4"/>
      <c r="O3" s="430" t="s">
        <v>808</v>
      </c>
      <c r="P3" s="430"/>
    </row>
    <row r="4" spans="1:16">
      <c r="E4" s="13"/>
      <c r="F4" s="13"/>
      <c r="G4" s="13"/>
      <c r="H4" s="13"/>
      <c r="I4" s="13"/>
      <c r="J4" s="13"/>
      <c r="K4" s="13"/>
      <c r="L4" s="13"/>
      <c r="M4" s="13"/>
      <c r="N4" s="13"/>
      <c r="O4" s="13"/>
    </row>
    <row r="5" spans="1:16" ht="68.45" customHeight="1">
      <c r="A5" s="455" t="s">
        <v>534</v>
      </c>
      <c r="B5" s="455"/>
      <c r="C5" s="455"/>
      <c r="D5" s="455"/>
      <c r="E5" s="455"/>
      <c r="F5" s="455"/>
      <c r="G5" s="455"/>
      <c r="H5" s="455"/>
      <c r="I5" s="455"/>
      <c r="J5" s="455"/>
      <c r="K5" s="455"/>
      <c r="L5" s="455"/>
      <c r="M5" s="455"/>
      <c r="N5" s="455"/>
      <c r="O5" s="455"/>
      <c r="P5" s="455"/>
    </row>
    <row r="6" spans="1:16" ht="33.6" customHeight="1">
      <c r="A6" s="36"/>
      <c r="B6" s="11"/>
      <c r="C6" s="458" t="s">
        <v>681</v>
      </c>
      <c r="D6" s="458"/>
      <c r="E6" s="14"/>
      <c r="F6" s="14"/>
      <c r="G6" s="14"/>
      <c r="H6" s="14"/>
      <c r="I6" s="14"/>
      <c r="J6" s="14"/>
      <c r="K6" s="24"/>
      <c r="L6" s="14"/>
      <c r="M6" s="14"/>
      <c r="N6" s="14"/>
      <c r="O6" s="14"/>
      <c r="P6" s="14"/>
    </row>
    <row r="7" spans="1:16" ht="4.1500000000000004" customHeight="1">
      <c r="A7" s="36"/>
      <c r="B7" s="11"/>
      <c r="C7" s="34"/>
      <c r="D7" s="12"/>
      <c r="E7" s="14"/>
      <c r="F7" s="14"/>
      <c r="G7" s="14"/>
      <c r="H7" s="14"/>
      <c r="I7" s="14"/>
      <c r="J7" s="14"/>
      <c r="K7" s="24"/>
      <c r="L7" s="14"/>
      <c r="M7" s="14"/>
      <c r="N7" s="14"/>
      <c r="O7" s="14"/>
      <c r="P7" s="14"/>
    </row>
    <row r="8" spans="1:16" ht="13.35" customHeight="1">
      <c r="A8" s="37"/>
      <c r="B8" s="10"/>
      <c r="C8" s="5"/>
      <c r="D8" s="75"/>
      <c r="E8" s="7"/>
      <c r="F8" s="7"/>
      <c r="G8" s="7"/>
      <c r="H8" s="7"/>
      <c r="I8" s="7"/>
      <c r="J8" s="7"/>
      <c r="K8" s="25"/>
      <c r="L8" s="7"/>
      <c r="M8" s="7"/>
      <c r="N8" s="7"/>
      <c r="O8" s="7"/>
      <c r="P8" s="7" t="s">
        <v>637</v>
      </c>
    </row>
    <row r="9" spans="1:16" s="38" customFormat="1" ht="35.450000000000003" customHeight="1">
      <c r="A9" s="448" t="s">
        <v>676</v>
      </c>
      <c r="B9" s="446" t="s">
        <v>632</v>
      </c>
      <c r="C9" s="448" t="s">
        <v>633</v>
      </c>
      <c r="D9" s="457" t="s">
        <v>634</v>
      </c>
      <c r="E9" s="457" t="s">
        <v>638</v>
      </c>
      <c r="F9" s="457"/>
      <c r="G9" s="457"/>
      <c r="H9" s="457"/>
      <c r="I9" s="457"/>
      <c r="J9" s="457" t="s">
        <v>639</v>
      </c>
      <c r="K9" s="457"/>
      <c r="L9" s="457"/>
      <c r="M9" s="457"/>
      <c r="N9" s="457"/>
      <c r="O9" s="457"/>
      <c r="P9" s="457" t="s">
        <v>640</v>
      </c>
    </row>
    <row r="10" spans="1:16" s="38" customFormat="1" ht="34.15" customHeight="1">
      <c r="A10" s="448"/>
      <c r="B10" s="446"/>
      <c r="C10" s="448"/>
      <c r="D10" s="457"/>
      <c r="E10" s="457" t="s">
        <v>635</v>
      </c>
      <c r="F10" s="456" t="s">
        <v>641</v>
      </c>
      <c r="G10" s="457" t="s">
        <v>642</v>
      </c>
      <c r="H10" s="457"/>
      <c r="I10" s="456" t="s">
        <v>643</v>
      </c>
      <c r="J10" s="457" t="s">
        <v>635</v>
      </c>
      <c r="K10" s="39" t="s">
        <v>636</v>
      </c>
      <c r="L10" s="456" t="s">
        <v>641</v>
      </c>
      <c r="M10" s="457" t="s">
        <v>642</v>
      </c>
      <c r="N10" s="457"/>
      <c r="O10" s="456" t="s">
        <v>643</v>
      </c>
      <c r="P10" s="457"/>
    </row>
    <row r="11" spans="1:16" s="38" customFormat="1" ht="20.25" customHeight="1">
      <c r="A11" s="448"/>
      <c r="B11" s="446"/>
      <c r="C11" s="448"/>
      <c r="D11" s="457"/>
      <c r="E11" s="457"/>
      <c r="F11" s="456"/>
      <c r="G11" s="457" t="s">
        <v>644</v>
      </c>
      <c r="H11" s="457" t="s">
        <v>673</v>
      </c>
      <c r="I11" s="456"/>
      <c r="J11" s="457"/>
      <c r="K11" s="457" t="s">
        <v>674</v>
      </c>
      <c r="L11" s="456"/>
      <c r="M11" s="457" t="s">
        <v>644</v>
      </c>
      <c r="N11" s="457" t="s">
        <v>673</v>
      </c>
      <c r="O11" s="456"/>
      <c r="P11" s="457"/>
    </row>
    <row r="12" spans="1:16" s="38" customFormat="1" ht="59.45" customHeight="1">
      <c r="A12" s="448"/>
      <c r="B12" s="446"/>
      <c r="C12" s="448"/>
      <c r="D12" s="457"/>
      <c r="E12" s="457"/>
      <c r="F12" s="456"/>
      <c r="G12" s="457"/>
      <c r="H12" s="457"/>
      <c r="I12" s="456"/>
      <c r="J12" s="457"/>
      <c r="K12" s="457"/>
      <c r="L12" s="456"/>
      <c r="M12" s="457"/>
      <c r="N12" s="457"/>
      <c r="O12" s="456"/>
      <c r="P12" s="457"/>
    </row>
    <row r="13" spans="1:16" ht="39.6" customHeight="1">
      <c r="A13" s="461" t="s">
        <v>535</v>
      </c>
      <c r="B13" s="461"/>
      <c r="C13" s="461"/>
      <c r="D13" s="461"/>
      <c r="E13" s="461"/>
      <c r="F13" s="461"/>
      <c r="G13" s="461"/>
      <c r="H13" s="461"/>
      <c r="I13" s="461"/>
      <c r="J13" s="461"/>
      <c r="K13" s="461"/>
      <c r="L13" s="461"/>
      <c r="M13" s="461"/>
      <c r="N13" s="461"/>
      <c r="O13" s="461"/>
      <c r="P13" s="461"/>
    </row>
    <row r="14" spans="1:16" ht="51" customHeight="1">
      <c r="A14" s="459" t="s">
        <v>116</v>
      </c>
      <c r="B14" s="459"/>
      <c r="C14" s="459"/>
      <c r="D14" s="459"/>
      <c r="E14" s="93">
        <f t="shared" ref="E14:P14" si="0">E15+E100+E116</f>
        <v>48064020</v>
      </c>
      <c r="F14" s="93">
        <f t="shared" si="0"/>
        <v>25039420</v>
      </c>
      <c r="G14" s="93">
        <f t="shared" si="0"/>
        <v>560000</v>
      </c>
      <c r="H14" s="93">
        <f t="shared" si="0"/>
        <v>100000</v>
      </c>
      <c r="I14" s="93">
        <f t="shared" si="0"/>
        <v>23024600</v>
      </c>
      <c r="J14" s="93">
        <f t="shared" si="0"/>
        <v>35354016</v>
      </c>
      <c r="K14" s="93">
        <f t="shared" si="0"/>
        <v>34954016</v>
      </c>
      <c r="L14" s="93">
        <f t="shared" si="0"/>
        <v>1876533</v>
      </c>
      <c r="M14" s="93">
        <f t="shared" si="0"/>
        <v>0</v>
      </c>
      <c r="N14" s="93">
        <f t="shared" si="0"/>
        <v>0</v>
      </c>
      <c r="O14" s="93">
        <f t="shared" si="0"/>
        <v>33477483</v>
      </c>
      <c r="P14" s="93">
        <f t="shared" si="0"/>
        <v>83418036</v>
      </c>
    </row>
    <row r="15" spans="1:16" s="110" customFormat="1" ht="69.599999999999994" customHeight="1">
      <c r="A15" s="460" t="s">
        <v>788</v>
      </c>
      <c r="B15" s="460"/>
      <c r="C15" s="460"/>
      <c r="D15" s="460"/>
      <c r="E15" s="130">
        <f t="shared" ref="E15:P15" si="1">E16+E19+E22+E33+E37+E46+E49+E55+E58+E61+E65+E69+E72+E75+E78+E81+E85+E88+E92+E96</f>
        <v>38529664</v>
      </c>
      <c r="F15" s="130">
        <f t="shared" si="1"/>
        <v>24635064</v>
      </c>
      <c r="G15" s="130">
        <f t="shared" si="1"/>
        <v>560000</v>
      </c>
      <c r="H15" s="130">
        <f t="shared" si="1"/>
        <v>100000</v>
      </c>
      <c r="I15" s="130">
        <f t="shared" si="1"/>
        <v>13894600</v>
      </c>
      <c r="J15" s="130">
        <f t="shared" si="1"/>
        <v>14491436</v>
      </c>
      <c r="K15" s="130">
        <f t="shared" si="1"/>
        <v>14091436</v>
      </c>
      <c r="L15" s="130">
        <f t="shared" si="1"/>
        <v>1023933</v>
      </c>
      <c r="M15" s="130">
        <f t="shared" si="1"/>
        <v>0</v>
      </c>
      <c r="N15" s="130">
        <f t="shared" si="1"/>
        <v>0</v>
      </c>
      <c r="O15" s="130">
        <f t="shared" si="1"/>
        <v>13467503</v>
      </c>
      <c r="P15" s="130">
        <f t="shared" si="1"/>
        <v>53021100</v>
      </c>
    </row>
    <row r="16" spans="1:16" ht="39.6" customHeight="1">
      <c r="A16" s="236" t="s">
        <v>136</v>
      </c>
      <c r="B16" s="236" t="s">
        <v>18</v>
      </c>
      <c r="C16" s="236" t="s">
        <v>18</v>
      </c>
      <c r="D16" s="237" t="s">
        <v>137</v>
      </c>
      <c r="E16" s="88">
        <f>E17</f>
        <v>500000</v>
      </c>
      <c r="F16" s="88">
        <f t="shared" ref="F16:P16" si="2">F17</f>
        <v>0</v>
      </c>
      <c r="G16" s="88">
        <f t="shared" si="2"/>
        <v>0</v>
      </c>
      <c r="H16" s="88">
        <f t="shared" si="2"/>
        <v>0</v>
      </c>
      <c r="I16" s="88">
        <f t="shared" si="2"/>
        <v>500000</v>
      </c>
      <c r="J16" s="88">
        <f t="shared" si="2"/>
        <v>0</v>
      </c>
      <c r="K16" s="88">
        <f t="shared" si="2"/>
        <v>0</v>
      </c>
      <c r="L16" s="88">
        <f t="shared" si="2"/>
        <v>0</v>
      </c>
      <c r="M16" s="88">
        <f t="shared" si="2"/>
        <v>0</v>
      </c>
      <c r="N16" s="88">
        <f t="shared" si="2"/>
        <v>0</v>
      </c>
      <c r="O16" s="88">
        <f t="shared" si="2"/>
        <v>0</v>
      </c>
      <c r="P16" s="88">
        <f t="shared" si="2"/>
        <v>500000</v>
      </c>
    </row>
    <row r="17" spans="1:16" ht="84.6" customHeight="1">
      <c r="A17" s="121" t="s">
        <v>138</v>
      </c>
      <c r="B17" s="55"/>
      <c r="C17" s="135"/>
      <c r="D17" s="136" t="s">
        <v>215</v>
      </c>
      <c r="E17" s="88">
        <f t="shared" ref="E17:P17" si="3">SUM(E18:E18)</f>
        <v>500000</v>
      </c>
      <c r="F17" s="88">
        <f t="shared" si="3"/>
        <v>0</v>
      </c>
      <c r="G17" s="88">
        <f t="shared" si="3"/>
        <v>0</v>
      </c>
      <c r="H17" s="88">
        <f t="shared" si="3"/>
        <v>0</v>
      </c>
      <c r="I17" s="88">
        <f t="shared" si="3"/>
        <v>500000</v>
      </c>
      <c r="J17" s="88">
        <f t="shared" si="3"/>
        <v>0</v>
      </c>
      <c r="K17" s="88">
        <f t="shared" si="3"/>
        <v>0</v>
      </c>
      <c r="L17" s="88">
        <f t="shared" si="3"/>
        <v>0</v>
      </c>
      <c r="M17" s="88">
        <f t="shared" si="3"/>
        <v>0</v>
      </c>
      <c r="N17" s="88">
        <f t="shared" si="3"/>
        <v>0</v>
      </c>
      <c r="O17" s="88">
        <f t="shared" si="3"/>
        <v>0</v>
      </c>
      <c r="P17" s="88">
        <f t="shared" si="3"/>
        <v>500000</v>
      </c>
    </row>
    <row r="18" spans="1:16" ht="51" customHeight="1">
      <c r="A18" s="120" t="s">
        <v>216</v>
      </c>
      <c r="B18" s="120" t="s">
        <v>36</v>
      </c>
      <c r="C18" s="215" t="s">
        <v>152</v>
      </c>
      <c r="D18" s="129" t="s">
        <v>153</v>
      </c>
      <c r="E18" s="83">
        <f>F18+I18</f>
        <v>500000</v>
      </c>
      <c r="F18" s="83"/>
      <c r="G18" s="88"/>
      <c r="H18" s="88"/>
      <c r="I18" s="83">
        <v>500000</v>
      </c>
      <c r="J18" s="88"/>
      <c r="K18" s="83"/>
      <c r="L18" s="88"/>
      <c r="M18" s="88"/>
      <c r="N18" s="88"/>
      <c r="O18" s="88"/>
      <c r="P18" s="83">
        <f>E18+J18</f>
        <v>500000</v>
      </c>
    </row>
    <row r="19" spans="1:16" ht="60" customHeight="1">
      <c r="A19" s="55" t="s">
        <v>154</v>
      </c>
      <c r="B19" s="55" t="s">
        <v>18</v>
      </c>
      <c r="C19" s="55" t="s">
        <v>18</v>
      </c>
      <c r="D19" s="60" t="s">
        <v>155</v>
      </c>
      <c r="E19" s="88">
        <f>E20</f>
        <v>3513300</v>
      </c>
      <c r="F19" s="88">
        <f t="shared" ref="F19:P19" si="4">F20</f>
        <v>3513300</v>
      </c>
      <c r="G19" s="88">
        <f t="shared" si="4"/>
        <v>0</v>
      </c>
      <c r="H19" s="88">
        <f t="shared" si="4"/>
        <v>0</v>
      </c>
      <c r="I19" s="88">
        <f t="shared" si="4"/>
        <v>0</v>
      </c>
      <c r="J19" s="88">
        <f t="shared" si="4"/>
        <v>0</v>
      </c>
      <c r="K19" s="88">
        <f t="shared" si="4"/>
        <v>0</v>
      </c>
      <c r="L19" s="88">
        <f t="shared" si="4"/>
        <v>0</v>
      </c>
      <c r="M19" s="88">
        <f t="shared" si="4"/>
        <v>0</v>
      </c>
      <c r="N19" s="88">
        <f t="shared" si="4"/>
        <v>0</v>
      </c>
      <c r="O19" s="88">
        <f t="shared" si="4"/>
        <v>0</v>
      </c>
      <c r="P19" s="88">
        <f t="shared" si="4"/>
        <v>3513300</v>
      </c>
    </row>
    <row r="20" spans="1:16" ht="61.15" customHeight="1">
      <c r="A20" s="55" t="s">
        <v>156</v>
      </c>
      <c r="B20" s="55" t="s">
        <v>18</v>
      </c>
      <c r="C20" s="55" t="s">
        <v>18</v>
      </c>
      <c r="D20" s="60" t="s">
        <v>155</v>
      </c>
      <c r="E20" s="88">
        <f t="shared" ref="E20:P20" si="5">SUM(E21:E21)</f>
        <v>3513300</v>
      </c>
      <c r="F20" s="88">
        <f t="shared" si="5"/>
        <v>3513300</v>
      </c>
      <c r="G20" s="88">
        <f t="shared" si="5"/>
        <v>0</v>
      </c>
      <c r="H20" s="88">
        <f t="shared" si="5"/>
        <v>0</v>
      </c>
      <c r="I20" s="88">
        <f t="shared" si="5"/>
        <v>0</v>
      </c>
      <c r="J20" s="88">
        <f t="shared" si="5"/>
        <v>0</v>
      </c>
      <c r="K20" s="88">
        <f t="shared" si="5"/>
        <v>0</v>
      </c>
      <c r="L20" s="88">
        <f t="shared" si="5"/>
        <v>0</v>
      </c>
      <c r="M20" s="88">
        <f t="shared" si="5"/>
        <v>0</v>
      </c>
      <c r="N20" s="88">
        <f t="shared" si="5"/>
        <v>0</v>
      </c>
      <c r="O20" s="88">
        <f t="shared" si="5"/>
        <v>0</v>
      </c>
      <c r="P20" s="88">
        <f t="shared" si="5"/>
        <v>3513300</v>
      </c>
    </row>
    <row r="21" spans="1:16" ht="81.599999999999994" customHeight="1">
      <c r="A21" s="124" t="s">
        <v>157</v>
      </c>
      <c r="B21" s="124" t="s">
        <v>158</v>
      </c>
      <c r="C21" s="124" t="s">
        <v>36</v>
      </c>
      <c r="D21" s="125" t="s">
        <v>159</v>
      </c>
      <c r="E21" s="83">
        <f>F21+I21</f>
        <v>3513300</v>
      </c>
      <c r="F21" s="83">
        <f>2557800+65200+756800+133500</f>
        <v>3513300</v>
      </c>
      <c r="G21" s="83"/>
      <c r="H21" s="83"/>
      <c r="I21" s="83"/>
      <c r="J21" s="83">
        <f>L21+O21</f>
        <v>0</v>
      </c>
      <c r="K21" s="83"/>
      <c r="L21" s="83"/>
      <c r="M21" s="83"/>
      <c r="N21" s="83"/>
      <c r="O21" s="83"/>
      <c r="P21" s="83">
        <f>E21+J21</f>
        <v>3513300</v>
      </c>
    </row>
    <row r="22" spans="1:16" s="175" customFormat="1" ht="79.900000000000006" customHeight="1">
      <c r="A22" s="55" t="s">
        <v>37</v>
      </c>
      <c r="B22" s="55" t="s">
        <v>18</v>
      </c>
      <c r="C22" s="55" t="s">
        <v>18</v>
      </c>
      <c r="D22" s="60" t="s">
        <v>49</v>
      </c>
      <c r="E22" s="88">
        <f>E23</f>
        <v>3970000</v>
      </c>
      <c r="F22" s="88">
        <f>F23</f>
        <v>2388000</v>
      </c>
      <c r="G22" s="88">
        <f t="shared" ref="G22:P22" si="6">G23</f>
        <v>0</v>
      </c>
      <c r="H22" s="88">
        <f t="shared" si="6"/>
        <v>0</v>
      </c>
      <c r="I22" s="88">
        <f t="shared" si="6"/>
        <v>1582000</v>
      </c>
      <c r="J22" s="88">
        <f t="shared" si="6"/>
        <v>4405536</v>
      </c>
      <c r="K22" s="88">
        <f t="shared" si="6"/>
        <v>4405536</v>
      </c>
      <c r="L22" s="88">
        <f t="shared" si="6"/>
        <v>623933</v>
      </c>
      <c r="M22" s="88">
        <f t="shared" si="6"/>
        <v>0</v>
      </c>
      <c r="N22" s="88">
        <f t="shared" si="6"/>
        <v>0</v>
      </c>
      <c r="O22" s="88">
        <f t="shared" si="6"/>
        <v>3781603</v>
      </c>
      <c r="P22" s="88">
        <f t="shared" si="6"/>
        <v>8375536</v>
      </c>
    </row>
    <row r="23" spans="1:16" s="175" customFormat="1" ht="72" customHeight="1">
      <c r="A23" s="55" t="s">
        <v>38</v>
      </c>
      <c r="B23" s="55" t="s">
        <v>18</v>
      </c>
      <c r="C23" s="55" t="s">
        <v>18</v>
      </c>
      <c r="D23" s="60" t="s">
        <v>49</v>
      </c>
      <c r="E23" s="88">
        <f>SUM(E24:E32)</f>
        <v>3970000</v>
      </c>
      <c r="F23" s="88">
        <f t="shared" ref="F23:P23" si="7">SUM(F24:F32)</f>
        <v>2388000</v>
      </c>
      <c r="G23" s="88">
        <f t="shared" si="7"/>
        <v>0</v>
      </c>
      <c r="H23" s="88">
        <f t="shared" si="7"/>
        <v>0</v>
      </c>
      <c r="I23" s="88">
        <f t="shared" si="7"/>
        <v>1582000</v>
      </c>
      <c r="J23" s="88">
        <f t="shared" si="7"/>
        <v>4405536</v>
      </c>
      <c r="K23" s="88">
        <f t="shared" si="7"/>
        <v>4405536</v>
      </c>
      <c r="L23" s="88">
        <f t="shared" si="7"/>
        <v>623933</v>
      </c>
      <c r="M23" s="88">
        <f t="shared" si="7"/>
        <v>0</v>
      </c>
      <c r="N23" s="88">
        <f t="shared" si="7"/>
        <v>0</v>
      </c>
      <c r="O23" s="88">
        <f t="shared" si="7"/>
        <v>3781603</v>
      </c>
      <c r="P23" s="88">
        <f t="shared" si="7"/>
        <v>8375536</v>
      </c>
    </row>
    <row r="24" spans="1:16" s="175" customFormat="1" ht="105" customHeight="1">
      <c r="A24" s="169" t="s">
        <v>92</v>
      </c>
      <c r="B24" s="169" t="s">
        <v>93</v>
      </c>
      <c r="C24" s="170" t="s">
        <v>117</v>
      </c>
      <c r="D24" s="289" t="s">
        <v>94</v>
      </c>
      <c r="E24" s="83">
        <f>F24+I24</f>
        <v>80000</v>
      </c>
      <c r="F24" s="134">
        <v>80000</v>
      </c>
      <c r="G24" s="83"/>
      <c r="H24" s="83"/>
      <c r="I24" s="83"/>
      <c r="J24" s="83">
        <f>L24+O24</f>
        <v>0</v>
      </c>
      <c r="K24" s="83"/>
      <c r="L24" s="83"/>
      <c r="M24" s="83"/>
      <c r="N24" s="83"/>
      <c r="O24" s="83"/>
      <c r="P24" s="83">
        <f>E24+J24</f>
        <v>80000</v>
      </c>
    </row>
    <row r="25" spans="1:16" s="175" customFormat="1" ht="72.599999999999994" customHeight="1">
      <c r="A25" s="233" t="s">
        <v>129</v>
      </c>
      <c r="B25" s="233" t="s">
        <v>130</v>
      </c>
      <c r="C25" s="233" t="s">
        <v>117</v>
      </c>
      <c r="D25" s="234" t="s">
        <v>131</v>
      </c>
      <c r="E25" s="83">
        <f t="shared" ref="E25:E32" si="8">F25+I25</f>
        <v>80000</v>
      </c>
      <c r="F25" s="134">
        <v>80000</v>
      </c>
      <c r="G25" s="83"/>
      <c r="H25" s="83"/>
      <c r="I25" s="83"/>
      <c r="J25" s="83">
        <f t="shared" ref="J25:J32" si="9">L25+O25</f>
        <v>0</v>
      </c>
      <c r="K25" s="83"/>
      <c r="L25" s="83"/>
      <c r="M25" s="83"/>
      <c r="N25" s="83"/>
      <c r="O25" s="83"/>
      <c r="P25" s="83">
        <f t="shared" ref="P25:P32" si="10">E25+J25</f>
        <v>80000</v>
      </c>
    </row>
    <row r="26" spans="1:16" s="175" customFormat="1" ht="99.6" customHeight="1">
      <c r="A26" s="169" t="s">
        <v>552</v>
      </c>
      <c r="B26" s="169" t="s">
        <v>553</v>
      </c>
      <c r="C26" s="170" t="s">
        <v>554</v>
      </c>
      <c r="D26" s="235" t="s">
        <v>555</v>
      </c>
      <c r="E26" s="83">
        <f t="shared" si="8"/>
        <v>1740000</v>
      </c>
      <c r="F26" s="134">
        <f>103000+55000</f>
        <v>158000</v>
      </c>
      <c r="G26" s="83"/>
      <c r="H26" s="83"/>
      <c r="I26" s="83">
        <f>92000+1490000</f>
        <v>1582000</v>
      </c>
      <c r="J26" s="83">
        <f t="shared" si="9"/>
        <v>0</v>
      </c>
      <c r="K26" s="83"/>
      <c r="L26" s="83"/>
      <c r="M26" s="83"/>
      <c r="N26" s="83"/>
      <c r="O26" s="83"/>
      <c r="P26" s="83">
        <f t="shared" si="10"/>
        <v>1740000</v>
      </c>
    </row>
    <row r="27" spans="1:16" s="175" customFormat="1" ht="58.9" customHeight="1">
      <c r="A27" s="169" t="s">
        <v>587</v>
      </c>
      <c r="B27" s="169" t="s">
        <v>588</v>
      </c>
      <c r="C27" s="170" t="s">
        <v>589</v>
      </c>
      <c r="D27" s="235" t="s">
        <v>359</v>
      </c>
      <c r="E27" s="83">
        <f t="shared" si="8"/>
        <v>240000</v>
      </c>
      <c r="F27" s="134">
        <v>240000</v>
      </c>
      <c r="G27" s="83"/>
      <c r="H27" s="134"/>
      <c r="I27" s="83"/>
      <c r="J27" s="83">
        <f t="shared" si="9"/>
        <v>0</v>
      </c>
      <c r="K27" s="83"/>
      <c r="L27" s="83"/>
      <c r="M27" s="83"/>
      <c r="N27" s="83"/>
      <c r="O27" s="83"/>
      <c r="P27" s="83">
        <f t="shared" si="10"/>
        <v>240000</v>
      </c>
    </row>
    <row r="28" spans="1:16" s="175" customFormat="1" ht="124.9" customHeight="1">
      <c r="A28" s="91" t="s">
        <v>559</v>
      </c>
      <c r="B28" s="169">
        <v>1183</v>
      </c>
      <c r="C28" s="91" t="s">
        <v>50</v>
      </c>
      <c r="D28" s="275" t="s">
        <v>558</v>
      </c>
      <c r="E28" s="83">
        <f>F28+I28</f>
        <v>0</v>
      </c>
      <c r="F28" s="134"/>
      <c r="G28" s="83"/>
      <c r="H28" s="83"/>
      <c r="I28" s="83"/>
      <c r="J28" s="83">
        <f t="shared" si="9"/>
        <v>1834336</v>
      </c>
      <c r="K28" s="83">
        <f>1168336+666000</f>
        <v>1834336</v>
      </c>
      <c r="L28" s="83">
        <v>328233</v>
      </c>
      <c r="M28" s="83"/>
      <c r="N28" s="83"/>
      <c r="O28" s="83">
        <v>1506103</v>
      </c>
      <c r="P28" s="83">
        <f t="shared" si="10"/>
        <v>1834336</v>
      </c>
    </row>
    <row r="29" spans="1:16" s="175" customFormat="1" ht="151.9" customHeight="1">
      <c r="A29" s="91" t="s">
        <v>556</v>
      </c>
      <c r="B29" s="84">
        <v>1221</v>
      </c>
      <c r="C29" s="91" t="s">
        <v>50</v>
      </c>
      <c r="D29" s="78" t="s">
        <v>557</v>
      </c>
      <c r="E29" s="83">
        <f t="shared" si="8"/>
        <v>0</v>
      </c>
      <c r="F29" s="134"/>
      <c r="G29" s="83"/>
      <c r="H29" s="83"/>
      <c r="I29" s="83"/>
      <c r="J29" s="83">
        <f t="shared" si="9"/>
        <v>2571200</v>
      </c>
      <c r="K29" s="83">
        <v>2571200</v>
      </c>
      <c r="L29" s="83">
        <v>295700</v>
      </c>
      <c r="M29" s="83"/>
      <c r="N29" s="83"/>
      <c r="O29" s="83">
        <f>2571200-295700</f>
        <v>2275500</v>
      </c>
      <c r="P29" s="369">
        <f t="shared" si="10"/>
        <v>2571200</v>
      </c>
    </row>
    <row r="30" spans="1:16" s="175" customFormat="1" ht="64.150000000000006" customHeight="1">
      <c r="A30" s="169" t="s">
        <v>624</v>
      </c>
      <c r="B30" s="169" t="s">
        <v>625</v>
      </c>
      <c r="C30" s="170" t="s">
        <v>590</v>
      </c>
      <c r="D30" s="235" t="s">
        <v>626</v>
      </c>
      <c r="E30" s="83">
        <f>F30+I30</f>
        <v>200000</v>
      </c>
      <c r="F30" s="134">
        <v>200000</v>
      </c>
      <c r="G30" s="83"/>
      <c r="H30" s="83"/>
      <c r="I30" s="83"/>
      <c r="J30" s="83">
        <f>L30+O30</f>
        <v>0</v>
      </c>
      <c r="K30" s="83"/>
      <c r="L30" s="83"/>
      <c r="M30" s="83"/>
      <c r="N30" s="83"/>
      <c r="O30" s="83"/>
      <c r="P30" s="83">
        <f>E30+J30</f>
        <v>200000</v>
      </c>
    </row>
    <row r="31" spans="1:16" s="175" customFormat="1" ht="33.6" customHeight="1">
      <c r="A31" s="91" t="s">
        <v>95</v>
      </c>
      <c r="B31" s="84">
        <v>9770</v>
      </c>
      <c r="C31" s="84" t="s">
        <v>36</v>
      </c>
      <c r="D31" s="122" t="s">
        <v>17</v>
      </c>
      <c r="E31" s="83">
        <f>F31+I31</f>
        <v>1000000</v>
      </c>
      <c r="F31" s="134">
        <v>1000000</v>
      </c>
      <c r="G31" s="83"/>
      <c r="H31" s="83"/>
      <c r="I31" s="83"/>
      <c r="J31" s="83">
        <f>L31+O31</f>
        <v>0</v>
      </c>
      <c r="K31" s="83"/>
      <c r="L31" s="83"/>
      <c r="M31" s="83"/>
      <c r="N31" s="83"/>
      <c r="O31" s="83"/>
      <c r="P31" s="83">
        <f>E31+J31</f>
        <v>1000000</v>
      </c>
    </row>
    <row r="32" spans="1:16" ht="67.900000000000006" customHeight="1">
      <c r="A32" s="124" t="s">
        <v>160</v>
      </c>
      <c r="B32" s="124" t="s">
        <v>158</v>
      </c>
      <c r="C32" s="124" t="s">
        <v>36</v>
      </c>
      <c r="D32" s="125" t="s">
        <v>159</v>
      </c>
      <c r="E32" s="83">
        <f t="shared" si="8"/>
        <v>630000</v>
      </c>
      <c r="F32" s="134">
        <f>630400-400</f>
        <v>630000</v>
      </c>
      <c r="G32" s="83"/>
      <c r="H32" s="83"/>
      <c r="I32" s="83"/>
      <c r="J32" s="83">
        <f t="shared" si="9"/>
        <v>0</v>
      </c>
      <c r="K32" s="83"/>
      <c r="L32" s="83"/>
      <c r="M32" s="83"/>
      <c r="N32" s="83"/>
      <c r="O32" s="83"/>
      <c r="P32" s="83">
        <f t="shared" si="10"/>
        <v>630000</v>
      </c>
    </row>
    <row r="33" spans="1:16" s="175" customFormat="1" ht="72" customHeight="1">
      <c r="A33" s="55" t="s">
        <v>139</v>
      </c>
      <c r="B33" s="55" t="s">
        <v>18</v>
      </c>
      <c r="C33" s="55" t="s">
        <v>18</v>
      </c>
      <c r="D33" s="60" t="s">
        <v>140</v>
      </c>
      <c r="E33" s="88">
        <f>E34</f>
        <v>6176700</v>
      </c>
      <c r="F33" s="88">
        <f t="shared" ref="F33:P33" si="11">F34</f>
        <v>476700</v>
      </c>
      <c r="G33" s="88">
        <f t="shared" si="11"/>
        <v>0</v>
      </c>
      <c r="H33" s="88">
        <f t="shared" si="11"/>
        <v>0</v>
      </c>
      <c r="I33" s="88">
        <f t="shared" si="11"/>
        <v>5700000</v>
      </c>
      <c r="J33" s="88">
        <f t="shared" si="11"/>
        <v>0</v>
      </c>
      <c r="K33" s="88">
        <f t="shared" si="11"/>
        <v>0</v>
      </c>
      <c r="L33" s="88">
        <f t="shared" si="11"/>
        <v>0</v>
      </c>
      <c r="M33" s="88">
        <f t="shared" si="11"/>
        <v>0</v>
      </c>
      <c r="N33" s="88">
        <f t="shared" si="11"/>
        <v>0</v>
      </c>
      <c r="O33" s="88">
        <f t="shared" si="11"/>
        <v>0</v>
      </c>
      <c r="P33" s="88">
        <f t="shared" si="11"/>
        <v>6176700</v>
      </c>
    </row>
    <row r="34" spans="1:16" s="175" customFormat="1" ht="67.150000000000006" customHeight="1">
      <c r="A34" s="55" t="s">
        <v>141</v>
      </c>
      <c r="B34" s="55" t="s">
        <v>18</v>
      </c>
      <c r="C34" s="55" t="s">
        <v>18</v>
      </c>
      <c r="D34" s="60" t="s">
        <v>140</v>
      </c>
      <c r="E34" s="88">
        <f t="shared" ref="E34:P34" si="12">SUM(E35:E36)</f>
        <v>6176700</v>
      </c>
      <c r="F34" s="88">
        <f t="shared" si="12"/>
        <v>476700</v>
      </c>
      <c r="G34" s="88">
        <f t="shared" si="12"/>
        <v>0</v>
      </c>
      <c r="H34" s="88">
        <f t="shared" si="12"/>
        <v>0</v>
      </c>
      <c r="I34" s="88">
        <f t="shared" si="12"/>
        <v>5700000</v>
      </c>
      <c r="J34" s="88">
        <f t="shared" si="12"/>
        <v>0</v>
      </c>
      <c r="K34" s="88">
        <f t="shared" si="12"/>
        <v>0</v>
      </c>
      <c r="L34" s="88">
        <f t="shared" si="12"/>
        <v>0</v>
      </c>
      <c r="M34" s="88">
        <f t="shared" si="12"/>
        <v>0</v>
      </c>
      <c r="N34" s="88">
        <f t="shared" si="12"/>
        <v>0</v>
      </c>
      <c r="O34" s="88">
        <f t="shared" si="12"/>
        <v>0</v>
      </c>
      <c r="P34" s="88">
        <f t="shared" si="12"/>
        <v>6176700</v>
      </c>
    </row>
    <row r="35" spans="1:16" s="175" customFormat="1" ht="36" customHeight="1">
      <c r="A35" s="91" t="s">
        <v>562</v>
      </c>
      <c r="B35" s="84">
        <v>9770</v>
      </c>
      <c r="C35" s="84" t="s">
        <v>36</v>
      </c>
      <c r="D35" s="122" t="s">
        <v>17</v>
      </c>
      <c r="E35" s="83">
        <f>F35+I35</f>
        <v>5000000</v>
      </c>
      <c r="F35" s="83"/>
      <c r="G35" s="83"/>
      <c r="H35" s="83"/>
      <c r="I35" s="83">
        <f>3000000+2000000</f>
        <v>5000000</v>
      </c>
      <c r="J35" s="83">
        <f>L35+O35</f>
        <v>0</v>
      </c>
      <c r="K35" s="83"/>
      <c r="L35" s="83"/>
      <c r="M35" s="83"/>
      <c r="N35" s="83"/>
      <c r="O35" s="83"/>
      <c r="P35" s="83">
        <f>E35+J35</f>
        <v>5000000</v>
      </c>
    </row>
    <row r="36" spans="1:16" ht="86.45" customHeight="1">
      <c r="A36" s="128" t="s">
        <v>165</v>
      </c>
      <c r="B36" s="124" t="s">
        <v>158</v>
      </c>
      <c r="C36" s="124" t="s">
        <v>36</v>
      </c>
      <c r="D36" s="125" t="s">
        <v>159</v>
      </c>
      <c r="E36" s="83">
        <f>F36+I36</f>
        <v>1176700</v>
      </c>
      <c r="F36" s="83">
        <f>476700</f>
        <v>476700</v>
      </c>
      <c r="G36" s="83"/>
      <c r="H36" s="83"/>
      <c r="I36" s="83">
        <v>700000</v>
      </c>
      <c r="J36" s="83">
        <f>L36+O36</f>
        <v>0</v>
      </c>
      <c r="K36" s="83"/>
      <c r="L36" s="83"/>
      <c r="M36" s="83"/>
      <c r="N36" s="83"/>
      <c r="O36" s="83"/>
      <c r="P36" s="83">
        <f>E36+J36</f>
        <v>1176700</v>
      </c>
    </row>
    <row r="37" spans="1:16" ht="69.599999999999994" customHeight="1">
      <c r="A37" s="121" t="s">
        <v>166</v>
      </c>
      <c r="B37" s="55"/>
      <c r="C37" s="135"/>
      <c r="D37" s="136" t="s">
        <v>167</v>
      </c>
      <c r="E37" s="88">
        <f>E38</f>
        <v>6094664</v>
      </c>
      <c r="F37" s="88">
        <f t="shared" ref="F37:P37" si="13">F38</f>
        <v>5974664</v>
      </c>
      <c r="G37" s="88">
        <f t="shared" si="13"/>
        <v>150000</v>
      </c>
      <c r="H37" s="88">
        <f t="shared" si="13"/>
        <v>0</v>
      </c>
      <c r="I37" s="88">
        <f t="shared" si="13"/>
        <v>120000</v>
      </c>
      <c r="J37" s="88">
        <f t="shared" si="13"/>
        <v>0</v>
      </c>
      <c r="K37" s="88">
        <f t="shared" si="13"/>
        <v>0</v>
      </c>
      <c r="L37" s="88">
        <f t="shared" si="13"/>
        <v>0</v>
      </c>
      <c r="M37" s="88">
        <f t="shared" si="13"/>
        <v>0</v>
      </c>
      <c r="N37" s="88">
        <f t="shared" si="13"/>
        <v>0</v>
      </c>
      <c r="O37" s="88">
        <f t="shared" si="13"/>
        <v>0</v>
      </c>
      <c r="P37" s="88">
        <f t="shared" si="13"/>
        <v>6094664</v>
      </c>
    </row>
    <row r="38" spans="1:16" ht="79.150000000000006" customHeight="1">
      <c r="A38" s="121" t="s">
        <v>168</v>
      </c>
      <c r="B38" s="55"/>
      <c r="C38" s="135"/>
      <c r="D38" s="136" t="s">
        <v>167</v>
      </c>
      <c r="E38" s="88">
        <f t="shared" ref="E38:P38" si="14">SUM(E39:E45)</f>
        <v>6094664</v>
      </c>
      <c r="F38" s="88">
        <f t="shared" si="14"/>
        <v>5974664</v>
      </c>
      <c r="G38" s="88">
        <f t="shared" si="14"/>
        <v>150000</v>
      </c>
      <c r="H38" s="88">
        <f t="shared" si="14"/>
        <v>0</v>
      </c>
      <c r="I38" s="88">
        <f t="shared" si="14"/>
        <v>120000</v>
      </c>
      <c r="J38" s="88">
        <f t="shared" si="14"/>
        <v>0</v>
      </c>
      <c r="K38" s="88">
        <f t="shared" si="14"/>
        <v>0</v>
      </c>
      <c r="L38" s="88">
        <f t="shared" si="14"/>
        <v>0</v>
      </c>
      <c r="M38" s="88">
        <f t="shared" si="14"/>
        <v>0</v>
      </c>
      <c r="N38" s="88">
        <f t="shared" si="14"/>
        <v>0</v>
      </c>
      <c r="O38" s="88">
        <f t="shared" si="14"/>
        <v>0</v>
      </c>
      <c r="P38" s="88">
        <f t="shared" si="14"/>
        <v>6094664</v>
      </c>
    </row>
    <row r="39" spans="1:16" s="167" customFormat="1" ht="77.45" customHeight="1">
      <c r="A39" s="169" t="s">
        <v>528</v>
      </c>
      <c r="B39" s="169" t="s">
        <v>529</v>
      </c>
      <c r="C39" s="170" t="s">
        <v>530</v>
      </c>
      <c r="D39" s="235" t="s">
        <v>531</v>
      </c>
      <c r="E39" s="83">
        <f t="shared" ref="E39:E45" si="15">F39+I39</f>
        <v>300000</v>
      </c>
      <c r="F39" s="83">
        <f>100000+200000-120000</f>
        <v>180000</v>
      </c>
      <c r="G39" s="83"/>
      <c r="H39" s="83"/>
      <c r="I39" s="83">
        <v>120000</v>
      </c>
      <c r="J39" s="83">
        <f t="shared" ref="J39:J45" si="16">L39+O39</f>
        <v>0</v>
      </c>
      <c r="K39" s="83"/>
      <c r="L39" s="83"/>
      <c r="M39" s="83"/>
      <c r="N39" s="83"/>
      <c r="O39" s="83"/>
      <c r="P39" s="83">
        <f t="shared" ref="P39:P45" si="17">E39+J39</f>
        <v>300000</v>
      </c>
    </row>
    <row r="40" spans="1:16" s="167" customFormat="1" ht="135.6" customHeight="1">
      <c r="A40" s="169" t="s">
        <v>169</v>
      </c>
      <c r="B40" s="169" t="s">
        <v>170</v>
      </c>
      <c r="C40" s="170" t="s">
        <v>171</v>
      </c>
      <c r="D40" s="235" t="s">
        <v>172</v>
      </c>
      <c r="E40" s="83">
        <f t="shared" si="15"/>
        <v>780000</v>
      </c>
      <c r="F40" s="83">
        <f>290000+120000+190000+180000</f>
        <v>780000</v>
      </c>
      <c r="G40" s="83"/>
      <c r="H40" s="83"/>
      <c r="I40" s="83"/>
      <c r="J40" s="83">
        <f t="shared" si="16"/>
        <v>0</v>
      </c>
      <c r="K40" s="83"/>
      <c r="L40" s="83"/>
      <c r="M40" s="83"/>
      <c r="N40" s="83"/>
      <c r="O40" s="83"/>
      <c r="P40" s="83">
        <f t="shared" si="17"/>
        <v>780000</v>
      </c>
    </row>
    <row r="41" spans="1:16" s="167" customFormat="1" ht="102" customHeight="1">
      <c r="A41" s="120" t="s">
        <v>97</v>
      </c>
      <c r="B41" s="120" t="s">
        <v>98</v>
      </c>
      <c r="C41" s="215" t="s">
        <v>173</v>
      </c>
      <c r="D41" s="368" t="s">
        <v>99</v>
      </c>
      <c r="E41" s="83">
        <f>F41+I41</f>
        <v>250000</v>
      </c>
      <c r="F41" s="83">
        <v>250000</v>
      </c>
      <c r="G41" s="83"/>
      <c r="H41" s="83"/>
      <c r="I41" s="83"/>
      <c r="J41" s="83">
        <f>L41+O41</f>
        <v>0</v>
      </c>
      <c r="K41" s="83"/>
      <c r="L41" s="83"/>
      <c r="M41" s="83"/>
      <c r="N41" s="83"/>
      <c r="O41" s="83"/>
      <c r="P41" s="83">
        <f>E41+J41</f>
        <v>250000</v>
      </c>
    </row>
    <row r="42" spans="1:16" s="167" customFormat="1" ht="70.150000000000006" customHeight="1">
      <c r="A42" s="169" t="s">
        <v>563</v>
      </c>
      <c r="B42" s="169" t="s">
        <v>564</v>
      </c>
      <c r="C42" s="170" t="s">
        <v>234</v>
      </c>
      <c r="D42" s="235" t="s">
        <v>565</v>
      </c>
      <c r="E42" s="83">
        <f>F42+I42</f>
        <v>183064</v>
      </c>
      <c r="F42" s="83">
        <v>183064</v>
      </c>
      <c r="G42" s="83">
        <v>150000</v>
      </c>
      <c r="H42" s="83"/>
      <c r="I42" s="83"/>
      <c r="J42" s="83">
        <f>L42+O42</f>
        <v>0</v>
      </c>
      <c r="K42" s="83"/>
      <c r="L42" s="83"/>
      <c r="M42" s="83"/>
      <c r="N42" s="83"/>
      <c r="O42" s="83"/>
      <c r="P42" s="83">
        <f>E42+J42</f>
        <v>183064</v>
      </c>
    </row>
    <row r="43" spans="1:16" s="167" customFormat="1" ht="85.9" customHeight="1">
      <c r="A43" s="169" t="s">
        <v>96</v>
      </c>
      <c r="B43" s="169" t="s">
        <v>237</v>
      </c>
      <c r="C43" s="170" t="s">
        <v>234</v>
      </c>
      <c r="D43" s="235" t="s">
        <v>238</v>
      </c>
      <c r="E43" s="83">
        <f>F43+I43</f>
        <v>130000</v>
      </c>
      <c r="F43" s="83">
        <f>90000+40000</f>
        <v>130000</v>
      </c>
      <c r="G43" s="83"/>
      <c r="H43" s="83"/>
      <c r="I43" s="83"/>
      <c r="J43" s="83">
        <f>L43+O43</f>
        <v>0</v>
      </c>
      <c r="K43" s="83"/>
      <c r="L43" s="83"/>
      <c r="M43" s="83"/>
      <c r="N43" s="83"/>
      <c r="O43" s="83"/>
      <c r="P43" s="83">
        <f>E43+J43</f>
        <v>130000</v>
      </c>
    </row>
    <row r="44" spans="1:16" s="167" customFormat="1" ht="64.900000000000006" customHeight="1">
      <c r="A44" s="169" t="s">
        <v>100</v>
      </c>
      <c r="B44" s="169" t="s">
        <v>101</v>
      </c>
      <c r="C44" s="170" t="s">
        <v>234</v>
      </c>
      <c r="D44" s="235" t="s">
        <v>102</v>
      </c>
      <c r="E44" s="83">
        <f>F44+I44</f>
        <v>3500000</v>
      </c>
      <c r="F44" s="83">
        <v>3500000</v>
      </c>
      <c r="G44" s="83"/>
      <c r="H44" s="83"/>
      <c r="I44" s="83"/>
      <c r="J44" s="83">
        <f>L44+O44</f>
        <v>0</v>
      </c>
      <c r="K44" s="83"/>
      <c r="L44" s="83"/>
      <c r="M44" s="83"/>
      <c r="N44" s="83"/>
      <c r="O44" s="83"/>
      <c r="P44" s="83">
        <f>E44+J44</f>
        <v>3500000</v>
      </c>
    </row>
    <row r="45" spans="1:16" ht="76.900000000000006" customHeight="1">
      <c r="A45" s="128" t="s">
        <v>175</v>
      </c>
      <c r="B45" s="124" t="s">
        <v>158</v>
      </c>
      <c r="C45" s="124" t="s">
        <v>36</v>
      </c>
      <c r="D45" s="125" t="s">
        <v>159</v>
      </c>
      <c r="E45" s="83">
        <f t="shared" si="15"/>
        <v>951600</v>
      </c>
      <c r="F45" s="83">
        <v>951600</v>
      </c>
      <c r="G45" s="83"/>
      <c r="H45" s="83"/>
      <c r="I45" s="83"/>
      <c r="J45" s="83">
        <f t="shared" si="16"/>
        <v>0</v>
      </c>
      <c r="K45" s="83"/>
      <c r="L45" s="83"/>
      <c r="M45" s="83"/>
      <c r="N45" s="83"/>
      <c r="O45" s="83"/>
      <c r="P45" s="83">
        <f t="shared" si="17"/>
        <v>951600</v>
      </c>
    </row>
    <row r="46" spans="1:16" ht="70.900000000000006" customHeight="1">
      <c r="A46" s="55" t="s">
        <v>145</v>
      </c>
      <c r="B46" s="55" t="s">
        <v>18</v>
      </c>
      <c r="C46" s="55" t="s">
        <v>18</v>
      </c>
      <c r="D46" s="60" t="s">
        <v>146</v>
      </c>
      <c r="E46" s="88">
        <f>E47</f>
        <v>216600</v>
      </c>
      <c r="F46" s="88">
        <f t="shared" ref="F46:P46" si="18">F47</f>
        <v>216600</v>
      </c>
      <c r="G46" s="88">
        <f t="shared" si="18"/>
        <v>0</v>
      </c>
      <c r="H46" s="88">
        <f t="shared" si="18"/>
        <v>0</v>
      </c>
      <c r="I46" s="88">
        <f t="shared" si="18"/>
        <v>0</v>
      </c>
      <c r="J46" s="88">
        <f t="shared" si="18"/>
        <v>0</v>
      </c>
      <c r="K46" s="88">
        <f t="shared" si="18"/>
        <v>0</v>
      </c>
      <c r="L46" s="88">
        <f t="shared" si="18"/>
        <v>0</v>
      </c>
      <c r="M46" s="88">
        <f t="shared" si="18"/>
        <v>0</v>
      </c>
      <c r="N46" s="88">
        <f t="shared" si="18"/>
        <v>0</v>
      </c>
      <c r="O46" s="88">
        <f t="shared" si="18"/>
        <v>0</v>
      </c>
      <c r="P46" s="88">
        <f t="shared" si="18"/>
        <v>216600</v>
      </c>
    </row>
    <row r="47" spans="1:16" ht="75" customHeight="1">
      <c r="A47" s="55" t="s">
        <v>147</v>
      </c>
      <c r="B47" s="55" t="s">
        <v>18</v>
      </c>
      <c r="C47" s="55" t="s">
        <v>18</v>
      </c>
      <c r="D47" s="60" t="s">
        <v>146</v>
      </c>
      <c r="E47" s="88">
        <f t="shared" ref="E47:P47" si="19">SUM(E48:E48)</f>
        <v>216600</v>
      </c>
      <c r="F47" s="88">
        <f t="shared" si="19"/>
        <v>216600</v>
      </c>
      <c r="G47" s="88">
        <f t="shared" si="19"/>
        <v>0</v>
      </c>
      <c r="H47" s="88">
        <f t="shared" si="19"/>
        <v>0</v>
      </c>
      <c r="I47" s="88">
        <f t="shared" si="19"/>
        <v>0</v>
      </c>
      <c r="J47" s="88">
        <f t="shared" si="19"/>
        <v>0</v>
      </c>
      <c r="K47" s="88">
        <f t="shared" si="19"/>
        <v>0</v>
      </c>
      <c r="L47" s="88">
        <f t="shared" si="19"/>
        <v>0</v>
      </c>
      <c r="M47" s="88">
        <f t="shared" si="19"/>
        <v>0</v>
      </c>
      <c r="N47" s="88">
        <f t="shared" si="19"/>
        <v>0</v>
      </c>
      <c r="O47" s="88">
        <f t="shared" si="19"/>
        <v>0</v>
      </c>
      <c r="P47" s="88">
        <f t="shared" si="19"/>
        <v>216600</v>
      </c>
    </row>
    <row r="48" spans="1:16" ht="74.45" customHeight="1">
      <c r="A48" s="128" t="s">
        <v>176</v>
      </c>
      <c r="B48" s="124" t="s">
        <v>158</v>
      </c>
      <c r="C48" s="124" t="s">
        <v>36</v>
      </c>
      <c r="D48" s="125" t="s">
        <v>159</v>
      </c>
      <c r="E48" s="83">
        <f>F48+I48</f>
        <v>216600</v>
      </c>
      <c r="F48" s="83">
        <v>216600</v>
      </c>
      <c r="G48" s="83"/>
      <c r="H48" s="83"/>
      <c r="I48" s="83"/>
      <c r="J48" s="83">
        <f>L48+O48</f>
        <v>0</v>
      </c>
      <c r="K48" s="83"/>
      <c r="L48" s="83"/>
      <c r="M48" s="83"/>
      <c r="N48" s="83"/>
      <c r="O48" s="83"/>
      <c r="P48" s="83">
        <f>E48+J48</f>
        <v>216600</v>
      </c>
    </row>
    <row r="49" spans="1:16" ht="56.45" customHeight="1">
      <c r="A49" s="55" t="s">
        <v>123</v>
      </c>
      <c r="B49" s="55" t="s">
        <v>18</v>
      </c>
      <c r="C49" s="55" t="s">
        <v>18</v>
      </c>
      <c r="D49" s="60" t="s">
        <v>124</v>
      </c>
      <c r="E49" s="88">
        <f>E50</f>
        <v>3844900</v>
      </c>
      <c r="F49" s="88">
        <f t="shared" ref="F49:P49" si="20">F50</f>
        <v>1494800</v>
      </c>
      <c r="G49" s="88">
        <f t="shared" si="20"/>
        <v>0</v>
      </c>
      <c r="H49" s="88">
        <f t="shared" si="20"/>
        <v>0</v>
      </c>
      <c r="I49" s="88">
        <f t="shared" si="20"/>
        <v>2350100</v>
      </c>
      <c r="J49" s="88">
        <f t="shared" si="20"/>
        <v>0</v>
      </c>
      <c r="K49" s="88">
        <f t="shared" si="20"/>
        <v>0</v>
      </c>
      <c r="L49" s="88">
        <f t="shared" si="20"/>
        <v>0</v>
      </c>
      <c r="M49" s="88">
        <f t="shared" si="20"/>
        <v>0</v>
      </c>
      <c r="N49" s="88">
        <f t="shared" si="20"/>
        <v>0</v>
      </c>
      <c r="O49" s="88">
        <f t="shared" si="20"/>
        <v>0</v>
      </c>
      <c r="P49" s="88">
        <f t="shared" si="20"/>
        <v>3844900</v>
      </c>
    </row>
    <row r="50" spans="1:16" ht="64.900000000000006" customHeight="1">
      <c r="A50" s="55" t="s">
        <v>125</v>
      </c>
      <c r="B50" s="55" t="s">
        <v>18</v>
      </c>
      <c r="C50" s="55" t="s">
        <v>18</v>
      </c>
      <c r="D50" s="60" t="s">
        <v>124</v>
      </c>
      <c r="E50" s="88">
        <f t="shared" ref="E50:P50" si="21">SUM(E51:E54)</f>
        <v>3844900</v>
      </c>
      <c r="F50" s="88">
        <f t="shared" si="21"/>
        <v>1494800</v>
      </c>
      <c r="G50" s="88">
        <f t="shared" si="21"/>
        <v>0</v>
      </c>
      <c r="H50" s="88">
        <f t="shared" si="21"/>
        <v>0</v>
      </c>
      <c r="I50" s="88">
        <f t="shared" si="21"/>
        <v>2350100</v>
      </c>
      <c r="J50" s="88">
        <f t="shared" si="21"/>
        <v>0</v>
      </c>
      <c r="K50" s="88">
        <f t="shared" si="21"/>
        <v>0</v>
      </c>
      <c r="L50" s="88">
        <f t="shared" si="21"/>
        <v>0</v>
      </c>
      <c r="M50" s="88">
        <f t="shared" si="21"/>
        <v>0</v>
      </c>
      <c r="N50" s="88">
        <f t="shared" si="21"/>
        <v>0</v>
      </c>
      <c r="O50" s="88">
        <f t="shared" si="21"/>
        <v>0</v>
      </c>
      <c r="P50" s="88">
        <f t="shared" si="21"/>
        <v>3844900</v>
      </c>
    </row>
    <row r="51" spans="1:16" ht="38.450000000000003" customHeight="1">
      <c r="A51" s="169" t="s">
        <v>109</v>
      </c>
      <c r="B51" s="169" t="s">
        <v>110</v>
      </c>
      <c r="C51" s="170" t="s">
        <v>111</v>
      </c>
      <c r="D51" s="235" t="s">
        <v>112</v>
      </c>
      <c r="E51" s="83">
        <f>F51+I51</f>
        <v>850100</v>
      </c>
      <c r="F51" s="83">
        <v>500000</v>
      </c>
      <c r="G51" s="83"/>
      <c r="H51" s="83"/>
      <c r="I51" s="83">
        <v>350100</v>
      </c>
      <c r="J51" s="83">
        <f>L51+O51</f>
        <v>0</v>
      </c>
      <c r="K51" s="83"/>
      <c r="L51" s="83"/>
      <c r="M51" s="83"/>
      <c r="N51" s="83"/>
      <c r="O51" s="83"/>
      <c r="P51" s="83">
        <f>E51+J51</f>
        <v>850100</v>
      </c>
    </row>
    <row r="52" spans="1:16" ht="46.9" customHeight="1">
      <c r="A52" s="233" t="s">
        <v>298</v>
      </c>
      <c r="B52" s="233" t="s">
        <v>299</v>
      </c>
      <c r="C52" s="233" t="s">
        <v>300</v>
      </c>
      <c r="D52" s="234" t="s">
        <v>301</v>
      </c>
      <c r="E52" s="83">
        <f>F52+I52</f>
        <v>2300000</v>
      </c>
      <c r="F52" s="83">
        <v>300000</v>
      </c>
      <c r="G52" s="83"/>
      <c r="H52" s="83"/>
      <c r="I52" s="83">
        <v>2000000</v>
      </c>
      <c r="J52" s="83">
        <f>L52+O52</f>
        <v>0</v>
      </c>
      <c r="K52" s="83"/>
      <c r="L52" s="83"/>
      <c r="M52" s="83"/>
      <c r="N52" s="83"/>
      <c r="O52" s="83"/>
      <c r="P52" s="83">
        <f>E52+J52</f>
        <v>2300000</v>
      </c>
    </row>
    <row r="53" spans="1:16" ht="72.599999999999994" customHeight="1">
      <c r="A53" s="169" t="s">
        <v>566</v>
      </c>
      <c r="B53" s="169" t="s">
        <v>567</v>
      </c>
      <c r="C53" s="170" t="s">
        <v>568</v>
      </c>
      <c r="D53" s="235" t="s">
        <v>569</v>
      </c>
      <c r="E53" s="83">
        <f>F53+I53</f>
        <v>200000</v>
      </c>
      <c r="F53" s="83">
        <v>200000</v>
      </c>
      <c r="G53" s="83"/>
      <c r="H53" s="83"/>
      <c r="I53" s="83"/>
      <c r="J53" s="83">
        <f>L53+O53</f>
        <v>0</v>
      </c>
      <c r="K53" s="83"/>
      <c r="L53" s="83"/>
      <c r="M53" s="83"/>
      <c r="N53" s="83"/>
      <c r="O53" s="83"/>
      <c r="P53" s="83">
        <f>E53+J53</f>
        <v>200000</v>
      </c>
    </row>
    <row r="54" spans="1:16" ht="58.9" customHeight="1">
      <c r="A54" s="128" t="s">
        <v>177</v>
      </c>
      <c r="B54" s="124" t="s">
        <v>158</v>
      </c>
      <c r="C54" s="124" t="s">
        <v>36</v>
      </c>
      <c r="D54" s="125" t="s">
        <v>159</v>
      </c>
      <c r="E54" s="83">
        <f>F54+I54</f>
        <v>494800</v>
      </c>
      <c r="F54" s="83">
        <v>494800</v>
      </c>
      <c r="G54" s="83"/>
      <c r="H54" s="83"/>
      <c r="I54" s="83"/>
      <c r="J54" s="83">
        <f>L54+O54</f>
        <v>0</v>
      </c>
      <c r="K54" s="87"/>
      <c r="L54" s="83"/>
      <c r="M54" s="83"/>
      <c r="N54" s="83"/>
      <c r="O54" s="83"/>
      <c r="P54" s="83">
        <f>E54+J54</f>
        <v>494800</v>
      </c>
    </row>
    <row r="55" spans="1:16" ht="79.900000000000006" customHeight="1">
      <c r="A55" s="55" t="s">
        <v>148</v>
      </c>
      <c r="B55" s="55" t="s">
        <v>18</v>
      </c>
      <c r="C55" s="55" t="s">
        <v>18</v>
      </c>
      <c r="D55" s="60" t="s">
        <v>149</v>
      </c>
      <c r="E55" s="88">
        <f>E56</f>
        <v>270400</v>
      </c>
      <c r="F55" s="88">
        <f t="shared" ref="F55:P55" si="22">F56</f>
        <v>224400</v>
      </c>
      <c r="G55" s="88">
        <f t="shared" si="22"/>
        <v>0</v>
      </c>
      <c r="H55" s="88">
        <f t="shared" si="22"/>
        <v>0</v>
      </c>
      <c r="I55" s="88">
        <f t="shared" si="22"/>
        <v>46000</v>
      </c>
      <c r="J55" s="88">
        <f t="shared" si="22"/>
        <v>0</v>
      </c>
      <c r="K55" s="88">
        <f t="shared" si="22"/>
        <v>0</v>
      </c>
      <c r="L55" s="88">
        <f t="shared" si="22"/>
        <v>0</v>
      </c>
      <c r="M55" s="88">
        <f t="shared" si="22"/>
        <v>0</v>
      </c>
      <c r="N55" s="88">
        <f t="shared" si="22"/>
        <v>0</v>
      </c>
      <c r="O55" s="88">
        <f t="shared" si="22"/>
        <v>0</v>
      </c>
      <c r="P55" s="88">
        <f t="shared" si="22"/>
        <v>270400</v>
      </c>
    </row>
    <row r="56" spans="1:16" ht="84" customHeight="1">
      <c r="A56" s="55" t="s">
        <v>150</v>
      </c>
      <c r="B56" s="55" t="s">
        <v>18</v>
      </c>
      <c r="C56" s="55" t="s">
        <v>18</v>
      </c>
      <c r="D56" s="60" t="s">
        <v>149</v>
      </c>
      <c r="E56" s="88">
        <f t="shared" ref="E56:P56" si="23">SUM(E57:E57)</f>
        <v>270400</v>
      </c>
      <c r="F56" s="88">
        <f t="shared" si="23"/>
        <v>224400</v>
      </c>
      <c r="G56" s="88">
        <f t="shared" si="23"/>
        <v>0</v>
      </c>
      <c r="H56" s="88">
        <f t="shared" si="23"/>
        <v>0</v>
      </c>
      <c r="I56" s="88">
        <f t="shared" si="23"/>
        <v>46000</v>
      </c>
      <c r="J56" s="88">
        <f t="shared" si="23"/>
        <v>0</v>
      </c>
      <c r="K56" s="88">
        <f t="shared" si="23"/>
        <v>0</v>
      </c>
      <c r="L56" s="88">
        <f t="shared" si="23"/>
        <v>0</v>
      </c>
      <c r="M56" s="88">
        <f t="shared" si="23"/>
        <v>0</v>
      </c>
      <c r="N56" s="88">
        <f t="shared" si="23"/>
        <v>0</v>
      </c>
      <c r="O56" s="88">
        <f t="shared" si="23"/>
        <v>0</v>
      </c>
      <c r="P56" s="88">
        <f t="shared" si="23"/>
        <v>270400</v>
      </c>
    </row>
    <row r="57" spans="1:16" ht="67.150000000000006" customHeight="1">
      <c r="A57" s="128" t="s">
        <v>178</v>
      </c>
      <c r="B57" s="124" t="s">
        <v>158</v>
      </c>
      <c r="C57" s="124" t="s">
        <v>36</v>
      </c>
      <c r="D57" s="125" t="s">
        <v>159</v>
      </c>
      <c r="E57" s="83">
        <f>F57+I57</f>
        <v>270400</v>
      </c>
      <c r="F57" s="83">
        <f>270400-46000</f>
        <v>224400</v>
      </c>
      <c r="G57" s="83"/>
      <c r="H57" s="83"/>
      <c r="I57" s="83">
        <v>46000</v>
      </c>
      <c r="J57" s="83">
        <f>L57+O57</f>
        <v>0</v>
      </c>
      <c r="K57" s="83"/>
      <c r="L57" s="83"/>
      <c r="M57" s="83"/>
      <c r="N57" s="83"/>
      <c r="O57" s="83"/>
      <c r="P57" s="83">
        <f>E57+J57</f>
        <v>270400</v>
      </c>
    </row>
    <row r="58" spans="1:16" ht="72" customHeight="1">
      <c r="A58" s="55" t="s">
        <v>120</v>
      </c>
      <c r="B58" s="55" t="s">
        <v>18</v>
      </c>
      <c r="C58" s="55" t="s">
        <v>18</v>
      </c>
      <c r="D58" s="60" t="s">
        <v>121</v>
      </c>
      <c r="E58" s="88">
        <f>E59</f>
        <v>252400</v>
      </c>
      <c r="F58" s="88">
        <f t="shared" ref="F58:P59" si="24">F59</f>
        <v>252400</v>
      </c>
      <c r="G58" s="88">
        <f t="shared" si="24"/>
        <v>0</v>
      </c>
      <c r="H58" s="88">
        <f t="shared" si="24"/>
        <v>0</v>
      </c>
      <c r="I58" s="88">
        <f t="shared" si="24"/>
        <v>0</v>
      </c>
      <c r="J58" s="88">
        <f t="shared" si="24"/>
        <v>0</v>
      </c>
      <c r="K58" s="88">
        <f t="shared" si="24"/>
        <v>0</v>
      </c>
      <c r="L58" s="88">
        <f t="shared" si="24"/>
        <v>0</v>
      </c>
      <c r="M58" s="88">
        <f t="shared" si="24"/>
        <v>0</v>
      </c>
      <c r="N58" s="88">
        <f t="shared" si="24"/>
        <v>0</v>
      </c>
      <c r="O58" s="88">
        <f t="shared" si="24"/>
        <v>0</v>
      </c>
      <c r="P58" s="88">
        <f t="shared" si="24"/>
        <v>252400</v>
      </c>
    </row>
    <row r="59" spans="1:16" ht="69.599999999999994" customHeight="1">
      <c r="A59" s="55" t="s">
        <v>122</v>
      </c>
      <c r="B59" s="55" t="s">
        <v>18</v>
      </c>
      <c r="C59" s="55" t="s">
        <v>18</v>
      </c>
      <c r="D59" s="60" t="s">
        <v>121</v>
      </c>
      <c r="E59" s="88">
        <f>E60</f>
        <v>252400</v>
      </c>
      <c r="F59" s="88">
        <f t="shared" si="24"/>
        <v>252400</v>
      </c>
      <c r="G59" s="88">
        <f t="shared" si="24"/>
        <v>0</v>
      </c>
      <c r="H59" s="88">
        <f t="shared" si="24"/>
        <v>0</v>
      </c>
      <c r="I59" s="88">
        <f t="shared" si="24"/>
        <v>0</v>
      </c>
      <c r="J59" s="88">
        <f t="shared" si="24"/>
        <v>0</v>
      </c>
      <c r="K59" s="88">
        <f t="shared" si="24"/>
        <v>0</v>
      </c>
      <c r="L59" s="88">
        <f t="shared" si="24"/>
        <v>0</v>
      </c>
      <c r="M59" s="88">
        <f t="shared" si="24"/>
        <v>0</v>
      </c>
      <c r="N59" s="88">
        <f t="shared" si="24"/>
        <v>0</v>
      </c>
      <c r="O59" s="88">
        <f t="shared" si="24"/>
        <v>0</v>
      </c>
      <c r="P59" s="88">
        <f t="shared" si="24"/>
        <v>252400</v>
      </c>
    </row>
    <row r="60" spans="1:16" ht="76.150000000000006" customHeight="1">
      <c r="A60" s="128" t="s">
        <v>179</v>
      </c>
      <c r="B60" s="124" t="s">
        <v>158</v>
      </c>
      <c r="C60" s="124" t="s">
        <v>36</v>
      </c>
      <c r="D60" s="125" t="s">
        <v>159</v>
      </c>
      <c r="E60" s="83">
        <f>F60+I60</f>
        <v>252400</v>
      </c>
      <c r="F60" s="83">
        <v>252400</v>
      </c>
      <c r="G60" s="83"/>
      <c r="H60" s="83"/>
      <c r="I60" s="83"/>
      <c r="J60" s="83">
        <f>L60+O60</f>
        <v>0</v>
      </c>
      <c r="K60" s="83"/>
      <c r="L60" s="83"/>
      <c r="M60" s="83"/>
      <c r="N60" s="83"/>
      <c r="O60" s="83"/>
      <c r="P60" s="83">
        <f>E60+J60</f>
        <v>252400</v>
      </c>
    </row>
    <row r="61" spans="1:16" ht="101.45" customHeight="1">
      <c r="A61" s="55" t="s">
        <v>76</v>
      </c>
      <c r="B61" s="55" t="s">
        <v>18</v>
      </c>
      <c r="C61" s="55" t="s">
        <v>18</v>
      </c>
      <c r="D61" s="60" t="s">
        <v>151</v>
      </c>
      <c r="E61" s="88">
        <f>E62</f>
        <v>819700</v>
      </c>
      <c r="F61" s="88">
        <f t="shared" ref="F61:P61" si="25">F62</f>
        <v>819700</v>
      </c>
      <c r="G61" s="88">
        <f t="shared" si="25"/>
        <v>0</v>
      </c>
      <c r="H61" s="88">
        <f t="shared" si="25"/>
        <v>0</v>
      </c>
      <c r="I61" s="88">
        <f t="shared" si="25"/>
        <v>0</v>
      </c>
      <c r="J61" s="88">
        <f t="shared" si="25"/>
        <v>6685900</v>
      </c>
      <c r="K61" s="88">
        <f t="shared" si="25"/>
        <v>6685900</v>
      </c>
      <c r="L61" s="88">
        <f t="shared" si="25"/>
        <v>0</v>
      </c>
      <c r="M61" s="88">
        <f t="shared" si="25"/>
        <v>0</v>
      </c>
      <c r="N61" s="88">
        <f t="shared" si="25"/>
        <v>0</v>
      </c>
      <c r="O61" s="88">
        <f t="shared" si="25"/>
        <v>6685900</v>
      </c>
      <c r="P61" s="88">
        <f t="shared" si="25"/>
        <v>7505600</v>
      </c>
    </row>
    <row r="62" spans="1:16" ht="115.15" customHeight="1">
      <c r="A62" s="55" t="s">
        <v>78</v>
      </c>
      <c r="B62" s="55" t="s">
        <v>18</v>
      </c>
      <c r="C62" s="55" t="s">
        <v>18</v>
      </c>
      <c r="D62" s="60" t="s">
        <v>151</v>
      </c>
      <c r="E62" s="88">
        <f>SUM(E63:E64)</f>
        <v>819700</v>
      </c>
      <c r="F62" s="88">
        <f t="shared" ref="F62:P62" si="26">SUM(F63:F64)</f>
        <v>819700</v>
      </c>
      <c r="G62" s="88">
        <f t="shared" si="26"/>
        <v>0</v>
      </c>
      <c r="H62" s="88">
        <f t="shared" si="26"/>
        <v>0</v>
      </c>
      <c r="I62" s="88">
        <f t="shared" si="26"/>
        <v>0</v>
      </c>
      <c r="J62" s="88">
        <f t="shared" si="26"/>
        <v>6685900</v>
      </c>
      <c r="K62" s="88">
        <f t="shared" si="26"/>
        <v>6685900</v>
      </c>
      <c r="L62" s="88">
        <f t="shared" si="26"/>
        <v>0</v>
      </c>
      <c r="M62" s="88">
        <f t="shared" si="26"/>
        <v>0</v>
      </c>
      <c r="N62" s="88">
        <f t="shared" si="26"/>
        <v>0</v>
      </c>
      <c r="O62" s="88">
        <f t="shared" si="26"/>
        <v>6685900</v>
      </c>
      <c r="P62" s="88">
        <f t="shared" si="26"/>
        <v>7505600</v>
      </c>
    </row>
    <row r="63" spans="1:16" ht="97.15" customHeight="1">
      <c r="A63" s="84">
        <v>1911300</v>
      </c>
      <c r="B63" s="84" t="s">
        <v>235</v>
      </c>
      <c r="C63" s="84" t="s">
        <v>50</v>
      </c>
      <c r="D63" s="78" t="s">
        <v>296</v>
      </c>
      <c r="E63" s="83">
        <f>F63+I63</f>
        <v>0</v>
      </c>
      <c r="F63" s="83"/>
      <c r="G63" s="83"/>
      <c r="H63" s="83"/>
      <c r="I63" s="83"/>
      <c r="J63" s="83">
        <f>L63+O63</f>
        <v>6685900</v>
      </c>
      <c r="K63" s="83">
        <v>6685900</v>
      </c>
      <c r="L63" s="83"/>
      <c r="M63" s="83"/>
      <c r="N63" s="83"/>
      <c r="O63" s="83">
        <v>6685900</v>
      </c>
      <c r="P63" s="83">
        <f>E63+J63</f>
        <v>6685900</v>
      </c>
    </row>
    <row r="64" spans="1:16" ht="91.15" customHeight="1">
      <c r="A64" s="128" t="s">
        <v>180</v>
      </c>
      <c r="B64" s="124" t="s">
        <v>158</v>
      </c>
      <c r="C64" s="124" t="s">
        <v>36</v>
      </c>
      <c r="D64" s="125" t="s">
        <v>159</v>
      </c>
      <c r="E64" s="83">
        <f>F64+I64</f>
        <v>819700</v>
      </c>
      <c r="F64" s="83">
        <v>819700</v>
      </c>
      <c r="G64" s="83"/>
      <c r="H64" s="83"/>
      <c r="I64" s="83"/>
      <c r="J64" s="83">
        <f>L64+O64</f>
        <v>0</v>
      </c>
      <c r="K64" s="83"/>
      <c r="L64" s="83"/>
      <c r="M64" s="83"/>
      <c r="N64" s="83"/>
      <c r="O64" s="83"/>
      <c r="P64" s="83">
        <f>E64+J64</f>
        <v>819700</v>
      </c>
    </row>
    <row r="65" spans="1:16" ht="93.6" customHeight="1">
      <c r="A65" s="55" t="s">
        <v>181</v>
      </c>
      <c r="B65" s="55" t="s">
        <v>18</v>
      </c>
      <c r="C65" s="55" t="s">
        <v>18</v>
      </c>
      <c r="D65" s="60" t="s">
        <v>182</v>
      </c>
      <c r="E65" s="88">
        <f>E66</f>
        <v>1243500</v>
      </c>
      <c r="F65" s="88">
        <f t="shared" ref="F65:P65" si="27">F66</f>
        <v>243500</v>
      </c>
      <c r="G65" s="88">
        <f t="shared" si="27"/>
        <v>0</v>
      </c>
      <c r="H65" s="88">
        <f t="shared" si="27"/>
        <v>0</v>
      </c>
      <c r="I65" s="88">
        <f t="shared" si="27"/>
        <v>1000000</v>
      </c>
      <c r="J65" s="88">
        <f t="shared" si="27"/>
        <v>0</v>
      </c>
      <c r="K65" s="88">
        <f t="shared" si="27"/>
        <v>0</v>
      </c>
      <c r="L65" s="88">
        <f t="shared" si="27"/>
        <v>0</v>
      </c>
      <c r="M65" s="88">
        <f t="shared" si="27"/>
        <v>0</v>
      </c>
      <c r="N65" s="88">
        <f t="shared" si="27"/>
        <v>0</v>
      </c>
      <c r="O65" s="88">
        <f t="shared" si="27"/>
        <v>0</v>
      </c>
      <c r="P65" s="88">
        <f t="shared" si="27"/>
        <v>1243500</v>
      </c>
    </row>
    <row r="66" spans="1:16" ht="82.9" customHeight="1">
      <c r="A66" s="55" t="s">
        <v>183</v>
      </c>
      <c r="B66" s="55" t="s">
        <v>18</v>
      </c>
      <c r="C66" s="55" t="s">
        <v>18</v>
      </c>
      <c r="D66" s="60" t="s">
        <v>182</v>
      </c>
      <c r="E66" s="88">
        <f t="shared" ref="E66:P66" si="28">SUM(E67:E68)</f>
        <v>1243500</v>
      </c>
      <c r="F66" s="88">
        <f t="shared" si="28"/>
        <v>243500</v>
      </c>
      <c r="G66" s="88">
        <f t="shared" si="28"/>
        <v>0</v>
      </c>
      <c r="H66" s="88">
        <f t="shared" si="28"/>
        <v>0</v>
      </c>
      <c r="I66" s="88">
        <f t="shared" si="28"/>
        <v>1000000</v>
      </c>
      <c r="J66" s="88">
        <f t="shared" si="28"/>
        <v>0</v>
      </c>
      <c r="K66" s="88">
        <f t="shared" si="28"/>
        <v>0</v>
      </c>
      <c r="L66" s="88">
        <f t="shared" si="28"/>
        <v>0</v>
      </c>
      <c r="M66" s="88">
        <f t="shared" si="28"/>
        <v>0</v>
      </c>
      <c r="N66" s="88">
        <f t="shared" si="28"/>
        <v>0</v>
      </c>
      <c r="O66" s="88">
        <f t="shared" si="28"/>
        <v>0</v>
      </c>
      <c r="P66" s="88">
        <f t="shared" si="28"/>
        <v>1243500</v>
      </c>
    </row>
    <row r="67" spans="1:16" ht="72" customHeight="1">
      <c r="A67" s="233" t="s">
        <v>595</v>
      </c>
      <c r="B67" s="233" t="s">
        <v>596</v>
      </c>
      <c r="C67" s="233" t="s">
        <v>594</v>
      </c>
      <c r="D67" s="234" t="s">
        <v>597</v>
      </c>
      <c r="E67" s="83">
        <f>F67+I67</f>
        <v>1000000</v>
      </c>
      <c r="F67" s="83"/>
      <c r="G67" s="369"/>
      <c r="H67" s="83"/>
      <c r="I67" s="369">
        <v>1000000</v>
      </c>
      <c r="J67" s="83">
        <f>L67+O67</f>
        <v>0</v>
      </c>
      <c r="K67" s="83"/>
      <c r="L67" s="83"/>
      <c r="M67" s="83"/>
      <c r="N67" s="83"/>
      <c r="O67" s="83"/>
      <c r="P67" s="83">
        <f>E67+J67</f>
        <v>1000000</v>
      </c>
    </row>
    <row r="68" spans="1:16" ht="76.150000000000006" customHeight="1">
      <c r="A68" s="128" t="s">
        <v>184</v>
      </c>
      <c r="B68" s="124" t="s">
        <v>158</v>
      </c>
      <c r="C68" s="124" t="s">
        <v>36</v>
      </c>
      <c r="D68" s="125" t="s">
        <v>159</v>
      </c>
      <c r="E68" s="83">
        <f>F68+I68</f>
        <v>243500</v>
      </c>
      <c r="F68" s="83">
        <v>243500</v>
      </c>
      <c r="G68" s="83"/>
      <c r="H68" s="83"/>
      <c r="I68" s="83"/>
      <c r="J68" s="83">
        <f>L68+O68</f>
        <v>0</v>
      </c>
      <c r="K68" s="83"/>
      <c r="L68" s="83"/>
      <c r="M68" s="83"/>
      <c r="N68" s="83"/>
      <c r="O68" s="83"/>
      <c r="P68" s="83">
        <f>E68+J68</f>
        <v>243500</v>
      </c>
    </row>
    <row r="69" spans="1:16" ht="74.45" customHeight="1">
      <c r="A69" s="55" t="s">
        <v>185</v>
      </c>
      <c r="B69" s="55" t="s">
        <v>18</v>
      </c>
      <c r="C69" s="55" t="s">
        <v>18</v>
      </c>
      <c r="D69" s="60" t="s">
        <v>186</v>
      </c>
      <c r="E69" s="88">
        <f>E70</f>
        <v>534400</v>
      </c>
      <c r="F69" s="88">
        <f t="shared" ref="F69:P70" si="29">F70</f>
        <v>534400</v>
      </c>
      <c r="G69" s="88">
        <f t="shared" si="29"/>
        <v>0</v>
      </c>
      <c r="H69" s="88">
        <f t="shared" si="29"/>
        <v>0</v>
      </c>
      <c r="I69" s="88">
        <f t="shared" si="29"/>
        <v>0</v>
      </c>
      <c r="J69" s="88">
        <f t="shared" si="29"/>
        <v>0</v>
      </c>
      <c r="K69" s="88">
        <f t="shared" si="29"/>
        <v>0</v>
      </c>
      <c r="L69" s="88">
        <f t="shared" si="29"/>
        <v>0</v>
      </c>
      <c r="M69" s="88">
        <f t="shared" si="29"/>
        <v>0</v>
      </c>
      <c r="N69" s="88">
        <f t="shared" si="29"/>
        <v>0</v>
      </c>
      <c r="O69" s="88">
        <f t="shared" si="29"/>
        <v>0</v>
      </c>
      <c r="P69" s="88">
        <f t="shared" si="29"/>
        <v>534400</v>
      </c>
    </row>
    <row r="70" spans="1:16" ht="76.900000000000006" customHeight="1">
      <c r="A70" s="55" t="s">
        <v>187</v>
      </c>
      <c r="B70" s="55" t="s">
        <v>18</v>
      </c>
      <c r="C70" s="55" t="s">
        <v>18</v>
      </c>
      <c r="D70" s="60" t="s">
        <v>186</v>
      </c>
      <c r="E70" s="88">
        <f>E71</f>
        <v>534400</v>
      </c>
      <c r="F70" s="88">
        <f t="shared" si="29"/>
        <v>534400</v>
      </c>
      <c r="G70" s="88">
        <f t="shared" si="29"/>
        <v>0</v>
      </c>
      <c r="H70" s="88">
        <f t="shared" si="29"/>
        <v>0</v>
      </c>
      <c r="I70" s="88">
        <f t="shared" si="29"/>
        <v>0</v>
      </c>
      <c r="J70" s="88">
        <f t="shared" si="29"/>
        <v>0</v>
      </c>
      <c r="K70" s="88">
        <f t="shared" si="29"/>
        <v>0</v>
      </c>
      <c r="L70" s="88">
        <f t="shared" si="29"/>
        <v>0</v>
      </c>
      <c r="M70" s="88">
        <f t="shared" si="29"/>
        <v>0</v>
      </c>
      <c r="N70" s="88">
        <f t="shared" si="29"/>
        <v>0</v>
      </c>
      <c r="O70" s="88">
        <f t="shared" si="29"/>
        <v>0</v>
      </c>
      <c r="P70" s="88">
        <f t="shared" si="29"/>
        <v>534400</v>
      </c>
    </row>
    <row r="71" spans="1:16" ht="71.45" customHeight="1">
      <c r="A71" s="128" t="s">
        <v>188</v>
      </c>
      <c r="B71" s="124" t="s">
        <v>158</v>
      </c>
      <c r="C71" s="124" t="s">
        <v>36</v>
      </c>
      <c r="D71" s="125" t="s">
        <v>159</v>
      </c>
      <c r="E71" s="83">
        <f>F71+I71</f>
        <v>534400</v>
      </c>
      <c r="F71" s="83">
        <v>534400</v>
      </c>
      <c r="G71" s="83"/>
      <c r="H71" s="83"/>
      <c r="I71" s="83"/>
      <c r="J71" s="83">
        <f>L71+O71</f>
        <v>0</v>
      </c>
      <c r="K71" s="83"/>
      <c r="L71" s="83"/>
      <c r="M71" s="83"/>
      <c r="N71" s="83"/>
      <c r="O71" s="83"/>
      <c r="P71" s="83">
        <f>E71+J71</f>
        <v>534400</v>
      </c>
    </row>
    <row r="72" spans="1:16" ht="62.45" customHeight="1">
      <c r="A72" s="55" t="s">
        <v>189</v>
      </c>
      <c r="B72" s="55" t="s">
        <v>18</v>
      </c>
      <c r="C72" s="55" t="s">
        <v>18</v>
      </c>
      <c r="D72" s="60" t="s">
        <v>190</v>
      </c>
      <c r="E72" s="88">
        <f>E73</f>
        <v>435800</v>
      </c>
      <c r="F72" s="88">
        <f t="shared" ref="F72:P73" si="30">F73</f>
        <v>435800</v>
      </c>
      <c r="G72" s="88">
        <f t="shared" si="30"/>
        <v>0</v>
      </c>
      <c r="H72" s="88">
        <f t="shared" si="30"/>
        <v>0</v>
      </c>
      <c r="I72" s="88">
        <f t="shared" si="30"/>
        <v>0</v>
      </c>
      <c r="J72" s="88">
        <f t="shared" si="30"/>
        <v>0</v>
      </c>
      <c r="K72" s="88">
        <f t="shared" si="30"/>
        <v>0</v>
      </c>
      <c r="L72" s="88">
        <f t="shared" si="30"/>
        <v>0</v>
      </c>
      <c r="M72" s="88">
        <f t="shared" si="30"/>
        <v>0</v>
      </c>
      <c r="N72" s="88">
        <f t="shared" si="30"/>
        <v>0</v>
      </c>
      <c r="O72" s="88">
        <f t="shared" si="30"/>
        <v>0</v>
      </c>
      <c r="P72" s="88">
        <f t="shared" si="30"/>
        <v>435800</v>
      </c>
    </row>
    <row r="73" spans="1:16" ht="69" customHeight="1">
      <c r="A73" s="55" t="s">
        <v>191</v>
      </c>
      <c r="B73" s="55" t="s">
        <v>18</v>
      </c>
      <c r="C73" s="55" t="s">
        <v>18</v>
      </c>
      <c r="D73" s="60" t="s">
        <v>190</v>
      </c>
      <c r="E73" s="88">
        <f>E74</f>
        <v>435800</v>
      </c>
      <c r="F73" s="88">
        <f t="shared" si="30"/>
        <v>435800</v>
      </c>
      <c r="G73" s="88">
        <f t="shared" si="30"/>
        <v>0</v>
      </c>
      <c r="H73" s="88">
        <f t="shared" si="30"/>
        <v>0</v>
      </c>
      <c r="I73" s="88">
        <f t="shared" si="30"/>
        <v>0</v>
      </c>
      <c r="J73" s="88">
        <f t="shared" si="30"/>
        <v>0</v>
      </c>
      <c r="K73" s="88">
        <f t="shared" si="30"/>
        <v>0</v>
      </c>
      <c r="L73" s="88">
        <f t="shared" si="30"/>
        <v>0</v>
      </c>
      <c r="M73" s="88">
        <f t="shared" si="30"/>
        <v>0</v>
      </c>
      <c r="N73" s="88">
        <f t="shared" si="30"/>
        <v>0</v>
      </c>
      <c r="O73" s="88">
        <f t="shared" si="30"/>
        <v>0</v>
      </c>
      <c r="P73" s="88">
        <f t="shared" si="30"/>
        <v>435800</v>
      </c>
    </row>
    <row r="74" spans="1:16" ht="95.45" customHeight="1">
      <c r="A74" s="128" t="s">
        <v>192</v>
      </c>
      <c r="B74" s="124" t="s">
        <v>158</v>
      </c>
      <c r="C74" s="124" t="s">
        <v>36</v>
      </c>
      <c r="D74" s="125" t="s">
        <v>159</v>
      </c>
      <c r="E74" s="83">
        <f>F74+I74</f>
        <v>435800</v>
      </c>
      <c r="F74" s="83">
        <v>435800</v>
      </c>
      <c r="G74" s="83"/>
      <c r="H74" s="83"/>
      <c r="I74" s="83"/>
      <c r="J74" s="83">
        <f>L74+O74</f>
        <v>0</v>
      </c>
      <c r="K74" s="83"/>
      <c r="L74" s="83"/>
      <c r="M74" s="83"/>
      <c r="N74" s="83"/>
      <c r="O74" s="83"/>
      <c r="P74" s="83">
        <f>E74+J74</f>
        <v>435800</v>
      </c>
    </row>
    <row r="75" spans="1:16" ht="86.45" customHeight="1">
      <c r="A75" s="55" t="s">
        <v>193</v>
      </c>
      <c r="B75" s="55" t="s">
        <v>18</v>
      </c>
      <c r="C75" s="55" t="s">
        <v>18</v>
      </c>
      <c r="D75" s="60" t="s">
        <v>194</v>
      </c>
      <c r="E75" s="88">
        <f>E76</f>
        <v>215000</v>
      </c>
      <c r="F75" s="88">
        <f t="shared" ref="F75:P76" si="31">F76</f>
        <v>215000</v>
      </c>
      <c r="G75" s="88">
        <f t="shared" si="31"/>
        <v>0</v>
      </c>
      <c r="H75" s="88">
        <f t="shared" si="31"/>
        <v>0</v>
      </c>
      <c r="I75" s="88">
        <f t="shared" si="31"/>
        <v>0</v>
      </c>
      <c r="J75" s="88">
        <f t="shared" si="31"/>
        <v>0</v>
      </c>
      <c r="K75" s="88">
        <f t="shared" si="31"/>
        <v>0</v>
      </c>
      <c r="L75" s="88">
        <f t="shared" si="31"/>
        <v>0</v>
      </c>
      <c r="M75" s="88">
        <f t="shared" si="31"/>
        <v>0</v>
      </c>
      <c r="N75" s="88">
        <f t="shared" si="31"/>
        <v>0</v>
      </c>
      <c r="O75" s="88">
        <f t="shared" si="31"/>
        <v>0</v>
      </c>
      <c r="P75" s="88">
        <f t="shared" si="31"/>
        <v>215000</v>
      </c>
    </row>
    <row r="76" spans="1:16" ht="79.150000000000006" customHeight="1">
      <c r="A76" s="55" t="s">
        <v>195</v>
      </c>
      <c r="B76" s="55" t="s">
        <v>18</v>
      </c>
      <c r="C76" s="55" t="s">
        <v>18</v>
      </c>
      <c r="D76" s="60" t="s">
        <v>194</v>
      </c>
      <c r="E76" s="88">
        <f>E77</f>
        <v>215000</v>
      </c>
      <c r="F76" s="88">
        <f t="shared" si="31"/>
        <v>215000</v>
      </c>
      <c r="G76" s="88">
        <f t="shared" si="31"/>
        <v>0</v>
      </c>
      <c r="H76" s="88">
        <f t="shared" si="31"/>
        <v>0</v>
      </c>
      <c r="I76" s="88">
        <f t="shared" si="31"/>
        <v>0</v>
      </c>
      <c r="J76" s="88">
        <f t="shared" si="31"/>
        <v>0</v>
      </c>
      <c r="K76" s="88">
        <f t="shared" si="31"/>
        <v>0</v>
      </c>
      <c r="L76" s="88">
        <f t="shared" si="31"/>
        <v>0</v>
      </c>
      <c r="M76" s="88">
        <f t="shared" si="31"/>
        <v>0</v>
      </c>
      <c r="N76" s="88">
        <f t="shared" si="31"/>
        <v>0</v>
      </c>
      <c r="O76" s="88">
        <f t="shared" si="31"/>
        <v>0</v>
      </c>
      <c r="P76" s="88">
        <f t="shared" si="31"/>
        <v>215000</v>
      </c>
    </row>
    <row r="77" spans="1:16" ht="98.45" customHeight="1">
      <c r="A77" s="128" t="s">
        <v>199</v>
      </c>
      <c r="B77" s="124" t="s">
        <v>158</v>
      </c>
      <c r="C77" s="124" t="s">
        <v>36</v>
      </c>
      <c r="D77" s="125" t="s">
        <v>159</v>
      </c>
      <c r="E77" s="83">
        <f>F77+I77</f>
        <v>215000</v>
      </c>
      <c r="F77" s="83">
        <v>215000</v>
      </c>
      <c r="G77" s="83"/>
      <c r="H77" s="83"/>
      <c r="I77" s="83"/>
      <c r="J77" s="83">
        <f>L77+O77</f>
        <v>0</v>
      </c>
      <c r="K77" s="83"/>
      <c r="L77" s="83"/>
      <c r="M77" s="83"/>
      <c r="N77" s="83"/>
      <c r="O77" s="83"/>
      <c r="P77" s="83">
        <f>E77+J77</f>
        <v>215000</v>
      </c>
    </row>
    <row r="78" spans="1:16" ht="79.150000000000006" customHeight="1">
      <c r="A78" s="55" t="s">
        <v>196</v>
      </c>
      <c r="B78" s="55" t="s">
        <v>18</v>
      </c>
      <c r="C78" s="55" t="s">
        <v>18</v>
      </c>
      <c r="D78" s="60" t="s">
        <v>197</v>
      </c>
      <c r="E78" s="88">
        <f>E79</f>
        <v>268900</v>
      </c>
      <c r="F78" s="88">
        <f t="shared" ref="F78:P78" si="32">F79</f>
        <v>268900</v>
      </c>
      <c r="G78" s="88">
        <f t="shared" si="32"/>
        <v>0</v>
      </c>
      <c r="H78" s="88">
        <f t="shared" si="32"/>
        <v>0</v>
      </c>
      <c r="I78" s="88">
        <f t="shared" si="32"/>
        <v>0</v>
      </c>
      <c r="J78" s="88">
        <f t="shared" si="32"/>
        <v>0</v>
      </c>
      <c r="K78" s="88">
        <f t="shared" si="32"/>
        <v>0</v>
      </c>
      <c r="L78" s="88">
        <f t="shared" si="32"/>
        <v>0</v>
      </c>
      <c r="M78" s="88">
        <f t="shared" si="32"/>
        <v>0</v>
      </c>
      <c r="N78" s="88">
        <f t="shared" si="32"/>
        <v>0</v>
      </c>
      <c r="O78" s="88">
        <f t="shared" si="32"/>
        <v>0</v>
      </c>
      <c r="P78" s="88">
        <f t="shared" si="32"/>
        <v>268900</v>
      </c>
    </row>
    <row r="79" spans="1:16" ht="67.150000000000006" customHeight="1">
      <c r="A79" s="55" t="s">
        <v>198</v>
      </c>
      <c r="B79" s="55" t="s">
        <v>18</v>
      </c>
      <c r="C79" s="55" t="s">
        <v>18</v>
      </c>
      <c r="D79" s="60" t="s">
        <v>197</v>
      </c>
      <c r="E79" s="88">
        <f t="shared" ref="E79:P79" si="33">SUM(E80:E80)</f>
        <v>268900</v>
      </c>
      <c r="F79" s="88">
        <f t="shared" si="33"/>
        <v>268900</v>
      </c>
      <c r="G79" s="88">
        <f t="shared" si="33"/>
        <v>0</v>
      </c>
      <c r="H79" s="88">
        <f t="shared" si="33"/>
        <v>0</v>
      </c>
      <c r="I79" s="88">
        <f t="shared" si="33"/>
        <v>0</v>
      </c>
      <c r="J79" s="88">
        <f t="shared" si="33"/>
        <v>0</v>
      </c>
      <c r="K79" s="88">
        <f t="shared" si="33"/>
        <v>0</v>
      </c>
      <c r="L79" s="88">
        <f t="shared" si="33"/>
        <v>0</v>
      </c>
      <c r="M79" s="88">
        <f t="shared" si="33"/>
        <v>0</v>
      </c>
      <c r="N79" s="88">
        <f t="shared" si="33"/>
        <v>0</v>
      </c>
      <c r="O79" s="88">
        <f t="shared" si="33"/>
        <v>0</v>
      </c>
      <c r="P79" s="88">
        <f t="shared" si="33"/>
        <v>268900</v>
      </c>
    </row>
    <row r="80" spans="1:16" ht="94.15" customHeight="1">
      <c r="A80" s="128" t="s">
        <v>200</v>
      </c>
      <c r="B80" s="124" t="s">
        <v>158</v>
      </c>
      <c r="C80" s="124" t="s">
        <v>36</v>
      </c>
      <c r="D80" s="125" t="s">
        <v>159</v>
      </c>
      <c r="E80" s="83">
        <f>F80+I80</f>
        <v>268900</v>
      </c>
      <c r="F80" s="83">
        <v>268900</v>
      </c>
      <c r="G80" s="83"/>
      <c r="H80" s="83"/>
      <c r="I80" s="83"/>
      <c r="J80" s="83">
        <f>L80+O80</f>
        <v>0</v>
      </c>
      <c r="K80" s="83"/>
      <c r="L80" s="83"/>
      <c r="M80" s="83"/>
      <c r="N80" s="83"/>
      <c r="O80" s="83"/>
      <c r="P80" s="83">
        <f>E80+J80</f>
        <v>268900</v>
      </c>
    </row>
    <row r="81" spans="1:16" ht="79.900000000000006" customHeight="1">
      <c r="A81" s="55" t="s">
        <v>126</v>
      </c>
      <c r="B81" s="55" t="s">
        <v>18</v>
      </c>
      <c r="C81" s="55" t="s">
        <v>18</v>
      </c>
      <c r="D81" s="60" t="s">
        <v>127</v>
      </c>
      <c r="E81" s="88">
        <f>E82</f>
        <v>779200</v>
      </c>
      <c r="F81" s="88">
        <f t="shared" ref="F81:P81" si="34">F82</f>
        <v>779200</v>
      </c>
      <c r="G81" s="88">
        <f t="shared" si="34"/>
        <v>0</v>
      </c>
      <c r="H81" s="88">
        <f t="shared" si="34"/>
        <v>0</v>
      </c>
      <c r="I81" s="88">
        <f t="shared" si="34"/>
        <v>0</v>
      </c>
      <c r="J81" s="88">
        <f t="shared" si="34"/>
        <v>3000000</v>
      </c>
      <c r="K81" s="88">
        <f t="shared" si="34"/>
        <v>3000000</v>
      </c>
      <c r="L81" s="88">
        <f t="shared" si="34"/>
        <v>0</v>
      </c>
      <c r="M81" s="88">
        <f t="shared" si="34"/>
        <v>0</v>
      </c>
      <c r="N81" s="88">
        <f t="shared" si="34"/>
        <v>0</v>
      </c>
      <c r="O81" s="88">
        <f t="shared" si="34"/>
        <v>3000000</v>
      </c>
      <c r="P81" s="88">
        <f t="shared" si="34"/>
        <v>3779200</v>
      </c>
    </row>
    <row r="82" spans="1:16" ht="81" customHeight="1">
      <c r="A82" s="55" t="s">
        <v>128</v>
      </c>
      <c r="B82" s="55" t="s">
        <v>18</v>
      </c>
      <c r="C82" s="55" t="s">
        <v>18</v>
      </c>
      <c r="D82" s="60" t="s">
        <v>127</v>
      </c>
      <c r="E82" s="88">
        <f>SUM(E83:E84)</f>
        <v>779200</v>
      </c>
      <c r="F82" s="88">
        <f t="shared" ref="F82:P82" si="35">SUM(F83:F84)</f>
        <v>779200</v>
      </c>
      <c r="G82" s="88">
        <f t="shared" si="35"/>
        <v>0</v>
      </c>
      <c r="H82" s="88">
        <f t="shared" si="35"/>
        <v>0</v>
      </c>
      <c r="I82" s="88">
        <f t="shared" si="35"/>
        <v>0</v>
      </c>
      <c r="J82" s="88">
        <f t="shared" si="35"/>
        <v>3000000</v>
      </c>
      <c r="K82" s="88">
        <f t="shared" si="35"/>
        <v>3000000</v>
      </c>
      <c r="L82" s="88">
        <f t="shared" si="35"/>
        <v>0</v>
      </c>
      <c r="M82" s="88">
        <f t="shared" si="35"/>
        <v>0</v>
      </c>
      <c r="N82" s="88">
        <f t="shared" si="35"/>
        <v>0</v>
      </c>
      <c r="O82" s="88">
        <f t="shared" si="35"/>
        <v>3000000</v>
      </c>
      <c r="P82" s="88">
        <f t="shared" si="35"/>
        <v>3779200</v>
      </c>
    </row>
    <row r="83" spans="1:16" ht="77.45" customHeight="1">
      <c r="A83" s="169" t="s">
        <v>571</v>
      </c>
      <c r="B83" s="169" t="s">
        <v>235</v>
      </c>
      <c r="C83" s="170" t="s">
        <v>50</v>
      </c>
      <c r="D83" s="235" t="s">
        <v>296</v>
      </c>
      <c r="E83" s="83">
        <f>F83+I83</f>
        <v>0</v>
      </c>
      <c r="F83" s="83"/>
      <c r="G83" s="83"/>
      <c r="H83" s="83"/>
      <c r="I83" s="83"/>
      <c r="J83" s="83">
        <f>L83+O83</f>
        <v>3000000</v>
      </c>
      <c r="K83" s="83">
        <v>3000000</v>
      </c>
      <c r="L83" s="83"/>
      <c r="M83" s="83"/>
      <c r="N83" s="83"/>
      <c r="O83" s="83">
        <v>3000000</v>
      </c>
      <c r="P83" s="83">
        <f>E83+J83</f>
        <v>3000000</v>
      </c>
    </row>
    <row r="84" spans="1:16" ht="69" customHeight="1">
      <c r="A84" s="128" t="s">
        <v>201</v>
      </c>
      <c r="B84" s="124" t="s">
        <v>158</v>
      </c>
      <c r="C84" s="124" t="s">
        <v>36</v>
      </c>
      <c r="D84" s="125" t="s">
        <v>159</v>
      </c>
      <c r="E84" s="83">
        <f>F84+I84</f>
        <v>779200</v>
      </c>
      <c r="F84" s="83">
        <v>779200</v>
      </c>
      <c r="G84" s="83"/>
      <c r="H84" s="83"/>
      <c r="I84" s="83"/>
      <c r="J84" s="83">
        <f>L84+O84</f>
        <v>0</v>
      </c>
      <c r="K84" s="83"/>
      <c r="L84" s="83"/>
      <c r="M84" s="83"/>
      <c r="N84" s="83"/>
      <c r="O84" s="83"/>
      <c r="P84" s="83">
        <f>E84+J84</f>
        <v>779200</v>
      </c>
    </row>
    <row r="85" spans="1:16" ht="67.150000000000006" customHeight="1">
      <c r="A85" s="55" t="s">
        <v>202</v>
      </c>
      <c r="B85" s="55" t="s">
        <v>18</v>
      </c>
      <c r="C85" s="55" t="s">
        <v>18</v>
      </c>
      <c r="D85" s="60" t="s">
        <v>203</v>
      </c>
      <c r="E85" s="88">
        <f>E86</f>
        <v>444100</v>
      </c>
      <c r="F85" s="88">
        <f t="shared" ref="F85:P86" si="36">F86</f>
        <v>444100</v>
      </c>
      <c r="G85" s="88">
        <f t="shared" si="36"/>
        <v>0</v>
      </c>
      <c r="H85" s="88">
        <f t="shared" si="36"/>
        <v>0</v>
      </c>
      <c r="I85" s="88">
        <f t="shared" si="36"/>
        <v>0</v>
      </c>
      <c r="J85" s="88">
        <f t="shared" si="36"/>
        <v>0</v>
      </c>
      <c r="K85" s="88">
        <f t="shared" si="36"/>
        <v>0</v>
      </c>
      <c r="L85" s="88">
        <f t="shared" si="36"/>
        <v>0</v>
      </c>
      <c r="M85" s="88">
        <f t="shared" si="36"/>
        <v>0</v>
      </c>
      <c r="N85" s="88">
        <f t="shared" si="36"/>
        <v>0</v>
      </c>
      <c r="O85" s="88">
        <f t="shared" si="36"/>
        <v>0</v>
      </c>
      <c r="P85" s="88">
        <f t="shared" si="36"/>
        <v>444100</v>
      </c>
    </row>
    <row r="86" spans="1:16" ht="73.150000000000006" customHeight="1">
      <c r="A86" s="55" t="s">
        <v>204</v>
      </c>
      <c r="B86" s="55" t="s">
        <v>18</v>
      </c>
      <c r="C86" s="55" t="s">
        <v>18</v>
      </c>
      <c r="D86" s="60" t="s">
        <v>203</v>
      </c>
      <c r="E86" s="88">
        <f>E87</f>
        <v>444100</v>
      </c>
      <c r="F86" s="88">
        <f t="shared" si="36"/>
        <v>444100</v>
      </c>
      <c r="G86" s="88">
        <f t="shared" si="36"/>
        <v>0</v>
      </c>
      <c r="H86" s="88">
        <f t="shared" si="36"/>
        <v>0</v>
      </c>
      <c r="I86" s="88">
        <f t="shared" si="36"/>
        <v>0</v>
      </c>
      <c r="J86" s="88">
        <f t="shared" si="36"/>
        <v>0</v>
      </c>
      <c r="K86" s="88">
        <f t="shared" si="36"/>
        <v>0</v>
      </c>
      <c r="L86" s="88">
        <f t="shared" si="36"/>
        <v>0</v>
      </c>
      <c r="M86" s="88">
        <f t="shared" si="36"/>
        <v>0</v>
      </c>
      <c r="N86" s="88">
        <f t="shared" si="36"/>
        <v>0</v>
      </c>
      <c r="O86" s="88">
        <f t="shared" si="36"/>
        <v>0</v>
      </c>
      <c r="P86" s="88">
        <f t="shared" si="36"/>
        <v>444100</v>
      </c>
    </row>
    <row r="87" spans="1:16" ht="66" customHeight="1">
      <c r="A87" s="128" t="s">
        <v>205</v>
      </c>
      <c r="B87" s="124" t="s">
        <v>158</v>
      </c>
      <c r="C87" s="124" t="s">
        <v>36</v>
      </c>
      <c r="D87" s="125" t="s">
        <v>159</v>
      </c>
      <c r="E87" s="83">
        <f>F87+I87</f>
        <v>444100</v>
      </c>
      <c r="F87" s="83">
        <v>444100</v>
      </c>
      <c r="G87" s="83"/>
      <c r="H87" s="83"/>
      <c r="I87" s="83"/>
      <c r="J87" s="83">
        <f>L87+O87</f>
        <v>0</v>
      </c>
      <c r="K87" s="83"/>
      <c r="L87" s="83"/>
      <c r="M87" s="83"/>
      <c r="N87" s="83"/>
      <c r="O87" s="83"/>
      <c r="P87" s="83">
        <f>E87+J87</f>
        <v>444100</v>
      </c>
    </row>
    <row r="88" spans="1:16" ht="64.900000000000006" customHeight="1">
      <c r="A88" s="55" t="s">
        <v>52</v>
      </c>
      <c r="B88" s="55" t="s">
        <v>18</v>
      </c>
      <c r="C88" s="55" t="s">
        <v>18</v>
      </c>
      <c r="D88" s="60" t="s">
        <v>206</v>
      </c>
      <c r="E88" s="88">
        <f>E89</f>
        <v>7158600</v>
      </c>
      <c r="F88" s="88">
        <f t="shared" ref="F88:P88" si="37">F89</f>
        <v>4611600</v>
      </c>
      <c r="G88" s="88">
        <f t="shared" si="37"/>
        <v>410000</v>
      </c>
      <c r="H88" s="88">
        <f t="shared" si="37"/>
        <v>0</v>
      </c>
      <c r="I88" s="88">
        <f t="shared" si="37"/>
        <v>2547000</v>
      </c>
      <c r="J88" s="88">
        <f t="shared" si="37"/>
        <v>0</v>
      </c>
      <c r="K88" s="88">
        <f t="shared" si="37"/>
        <v>0</v>
      </c>
      <c r="L88" s="88">
        <f t="shared" si="37"/>
        <v>0</v>
      </c>
      <c r="M88" s="88">
        <f t="shared" si="37"/>
        <v>0</v>
      </c>
      <c r="N88" s="88">
        <f t="shared" si="37"/>
        <v>0</v>
      </c>
      <c r="O88" s="88">
        <f t="shared" si="37"/>
        <v>0</v>
      </c>
      <c r="P88" s="88">
        <f t="shared" si="37"/>
        <v>7158600</v>
      </c>
    </row>
    <row r="89" spans="1:16" ht="69.599999999999994" customHeight="1">
      <c r="A89" s="55" t="s">
        <v>53</v>
      </c>
      <c r="B89" s="55" t="s">
        <v>18</v>
      </c>
      <c r="C89" s="55" t="s">
        <v>18</v>
      </c>
      <c r="D89" s="60" t="s">
        <v>206</v>
      </c>
      <c r="E89" s="88">
        <f t="shared" ref="E89:P89" si="38">SUM(E90:E91)</f>
        <v>7158600</v>
      </c>
      <c r="F89" s="88">
        <f t="shared" si="38"/>
        <v>4611600</v>
      </c>
      <c r="G89" s="88">
        <f t="shared" si="38"/>
        <v>410000</v>
      </c>
      <c r="H89" s="88">
        <f t="shared" si="38"/>
        <v>0</v>
      </c>
      <c r="I89" s="88">
        <f t="shared" si="38"/>
        <v>2547000</v>
      </c>
      <c r="J89" s="88">
        <f t="shared" si="38"/>
        <v>0</v>
      </c>
      <c r="K89" s="88">
        <f t="shared" si="38"/>
        <v>0</v>
      </c>
      <c r="L89" s="88">
        <f t="shared" si="38"/>
        <v>0</v>
      </c>
      <c r="M89" s="88">
        <f t="shared" si="38"/>
        <v>0</v>
      </c>
      <c r="N89" s="88">
        <f t="shared" si="38"/>
        <v>0</v>
      </c>
      <c r="O89" s="88">
        <f t="shared" si="38"/>
        <v>0</v>
      </c>
      <c r="P89" s="88">
        <f t="shared" si="38"/>
        <v>7158600</v>
      </c>
    </row>
    <row r="90" spans="1:16" ht="54.6" customHeight="1">
      <c r="A90" s="169" t="s">
        <v>573</v>
      </c>
      <c r="B90" s="169" t="s">
        <v>574</v>
      </c>
      <c r="C90" s="170" t="s">
        <v>575</v>
      </c>
      <c r="D90" s="235" t="s">
        <v>576</v>
      </c>
      <c r="E90" s="83">
        <f>F90+I90</f>
        <v>500000</v>
      </c>
      <c r="F90" s="83">
        <v>500000</v>
      </c>
      <c r="G90" s="369">
        <v>410000</v>
      </c>
      <c r="H90" s="83"/>
      <c r="I90" s="83"/>
      <c r="J90" s="83">
        <f>L90+O90</f>
        <v>0</v>
      </c>
      <c r="K90" s="83"/>
      <c r="L90" s="83"/>
      <c r="M90" s="83"/>
      <c r="N90" s="83"/>
      <c r="O90" s="83"/>
      <c r="P90" s="83">
        <f>E90+J90</f>
        <v>500000</v>
      </c>
    </row>
    <row r="91" spans="1:16" ht="71.45" customHeight="1">
      <c r="A91" s="128" t="s">
        <v>207</v>
      </c>
      <c r="B91" s="124" t="s">
        <v>158</v>
      </c>
      <c r="C91" s="124" t="s">
        <v>36</v>
      </c>
      <c r="D91" s="125" t="s">
        <v>159</v>
      </c>
      <c r="E91" s="83">
        <f>F91+I91</f>
        <v>6658600</v>
      </c>
      <c r="F91" s="83">
        <f>2000000+158600-47000+2000000</f>
        <v>4111600</v>
      </c>
      <c r="G91" s="83"/>
      <c r="H91" s="83"/>
      <c r="I91" s="83">
        <f>2500000+47000</f>
        <v>2547000</v>
      </c>
      <c r="J91" s="83">
        <f>L91+O91</f>
        <v>0</v>
      </c>
      <c r="K91" s="83"/>
      <c r="L91" s="83"/>
      <c r="M91" s="83"/>
      <c r="N91" s="83"/>
      <c r="O91" s="83"/>
      <c r="P91" s="83">
        <f>E91+J91</f>
        <v>6658600</v>
      </c>
    </row>
    <row r="92" spans="1:16" ht="70.150000000000006" customHeight="1">
      <c r="A92" s="55" t="s">
        <v>118</v>
      </c>
      <c r="B92" s="55" t="s">
        <v>18</v>
      </c>
      <c r="C92" s="55" t="s">
        <v>18</v>
      </c>
      <c r="D92" s="60" t="s">
        <v>208</v>
      </c>
      <c r="E92" s="88">
        <f>E93</f>
        <v>1092400</v>
      </c>
      <c r="F92" s="88">
        <f t="shared" ref="F92:P92" si="39">F93</f>
        <v>1042900</v>
      </c>
      <c r="G92" s="88">
        <f t="shared" si="39"/>
        <v>0</v>
      </c>
      <c r="H92" s="88">
        <f t="shared" si="39"/>
        <v>0</v>
      </c>
      <c r="I92" s="88">
        <f t="shared" si="39"/>
        <v>49500</v>
      </c>
      <c r="J92" s="88">
        <f t="shared" si="39"/>
        <v>400000</v>
      </c>
      <c r="K92" s="88">
        <f t="shared" si="39"/>
        <v>0</v>
      </c>
      <c r="L92" s="88">
        <f t="shared" si="39"/>
        <v>400000</v>
      </c>
      <c r="M92" s="88">
        <f t="shared" si="39"/>
        <v>0</v>
      </c>
      <c r="N92" s="88">
        <f t="shared" si="39"/>
        <v>0</v>
      </c>
      <c r="O92" s="88">
        <f t="shared" si="39"/>
        <v>0</v>
      </c>
      <c r="P92" s="88">
        <f t="shared" si="39"/>
        <v>1492400</v>
      </c>
    </row>
    <row r="93" spans="1:16" ht="73.900000000000006" customHeight="1">
      <c r="A93" s="55" t="s">
        <v>119</v>
      </c>
      <c r="B93" s="55" t="s">
        <v>18</v>
      </c>
      <c r="C93" s="55" t="s">
        <v>18</v>
      </c>
      <c r="D93" s="60" t="s">
        <v>208</v>
      </c>
      <c r="E93" s="88">
        <f>SUM(E94:E95)</f>
        <v>1092400</v>
      </c>
      <c r="F93" s="88">
        <f t="shared" ref="F93:P93" si="40">SUM(F94:F95)</f>
        <v>1042900</v>
      </c>
      <c r="G93" s="88">
        <f t="shared" si="40"/>
        <v>0</v>
      </c>
      <c r="H93" s="88">
        <f t="shared" si="40"/>
        <v>0</v>
      </c>
      <c r="I93" s="88">
        <f t="shared" si="40"/>
        <v>49500</v>
      </c>
      <c r="J93" s="88">
        <f t="shared" si="40"/>
        <v>400000</v>
      </c>
      <c r="K93" s="88">
        <f t="shared" si="40"/>
        <v>0</v>
      </c>
      <c r="L93" s="88">
        <f t="shared" si="40"/>
        <v>400000</v>
      </c>
      <c r="M93" s="88">
        <f t="shared" si="40"/>
        <v>0</v>
      </c>
      <c r="N93" s="88">
        <f t="shared" si="40"/>
        <v>0</v>
      </c>
      <c r="O93" s="88">
        <f t="shared" si="40"/>
        <v>0</v>
      </c>
      <c r="P93" s="88">
        <f t="shared" si="40"/>
        <v>1492400</v>
      </c>
    </row>
    <row r="94" spans="1:16" ht="31.9" customHeight="1">
      <c r="A94" s="218" t="s">
        <v>603</v>
      </c>
      <c r="B94" s="153">
        <v>9770</v>
      </c>
      <c r="C94" s="124" t="s">
        <v>36</v>
      </c>
      <c r="D94" s="238" t="s">
        <v>17</v>
      </c>
      <c r="E94" s="83">
        <f>F94+I94</f>
        <v>0</v>
      </c>
      <c r="F94" s="256"/>
      <c r="G94" s="83"/>
      <c r="H94" s="83"/>
      <c r="I94" s="83"/>
      <c r="J94" s="83">
        <f>L94+O94</f>
        <v>400000</v>
      </c>
      <c r="K94" s="83"/>
      <c r="L94" s="83">
        <v>400000</v>
      </c>
      <c r="M94" s="83"/>
      <c r="N94" s="83"/>
      <c r="O94" s="83"/>
      <c r="P94" s="83">
        <f>E94+J94</f>
        <v>400000</v>
      </c>
    </row>
    <row r="95" spans="1:16" ht="66" customHeight="1">
      <c r="A95" s="128" t="s">
        <v>209</v>
      </c>
      <c r="B95" s="124" t="s">
        <v>158</v>
      </c>
      <c r="C95" s="124" t="s">
        <v>36</v>
      </c>
      <c r="D95" s="125" t="s">
        <v>159</v>
      </c>
      <c r="E95" s="83">
        <f>F95+I95</f>
        <v>1092400</v>
      </c>
      <c r="F95" s="83">
        <v>1042900</v>
      </c>
      <c r="G95" s="83"/>
      <c r="H95" s="83"/>
      <c r="I95" s="83">
        <v>49500</v>
      </c>
      <c r="J95" s="83">
        <f>L95+O95</f>
        <v>0</v>
      </c>
      <c r="K95" s="83"/>
      <c r="L95" s="83"/>
      <c r="M95" s="83"/>
      <c r="N95" s="83"/>
      <c r="O95" s="83"/>
      <c r="P95" s="83">
        <f>E95+J95</f>
        <v>1092400</v>
      </c>
    </row>
    <row r="96" spans="1:16" ht="57" customHeight="1">
      <c r="A96" s="55">
        <v>5100000</v>
      </c>
      <c r="B96" s="84"/>
      <c r="C96" s="84"/>
      <c r="D96" s="60" t="s">
        <v>213</v>
      </c>
      <c r="E96" s="88">
        <f>E97</f>
        <v>699100</v>
      </c>
      <c r="F96" s="88">
        <f t="shared" ref="F96:P96" si="41">F97</f>
        <v>699100</v>
      </c>
      <c r="G96" s="88">
        <f t="shared" si="41"/>
        <v>0</v>
      </c>
      <c r="H96" s="88">
        <f t="shared" si="41"/>
        <v>100000</v>
      </c>
      <c r="I96" s="88">
        <f t="shared" si="41"/>
        <v>0</v>
      </c>
      <c r="J96" s="88">
        <f t="shared" si="41"/>
        <v>0</v>
      </c>
      <c r="K96" s="88">
        <f t="shared" si="41"/>
        <v>0</v>
      </c>
      <c r="L96" s="88">
        <f t="shared" si="41"/>
        <v>0</v>
      </c>
      <c r="M96" s="88">
        <f t="shared" si="41"/>
        <v>0</v>
      </c>
      <c r="N96" s="88">
        <f t="shared" si="41"/>
        <v>0</v>
      </c>
      <c r="O96" s="88">
        <f t="shared" si="41"/>
        <v>0</v>
      </c>
      <c r="P96" s="88">
        <f t="shared" si="41"/>
        <v>699100</v>
      </c>
    </row>
    <row r="97" spans="1:16" ht="58.15" customHeight="1">
      <c r="A97" s="55">
        <v>5110000</v>
      </c>
      <c r="B97" s="84"/>
      <c r="C97" s="84"/>
      <c r="D97" s="60" t="s">
        <v>213</v>
      </c>
      <c r="E97" s="88">
        <f>SUM(E98:E99)</f>
        <v>699100</v>
      </c>
      <c r="F97" s="88">
        <f t="shared" ref="F97:P97" si="42">SUM(F98:F99)</f>
        <v>699100</v>
      </c>
      <c r="G97" s="88">
        <f t="shared" si="42"/>
        <v>0</v>
      </c>
      <c r="H97" s="88">
        <f t="shared" si="42"/>
        <v>100000</v>
      </c>
      <c r="I97" s="88">
        <f t="shared" si="42"/>
        <v>0</v>
      </c>
      <c r="J97" s="88">
        <f t="shared" si="42"/>
        <v>0</v>
      </c>
      <c r="K97" s="88">
        <f t="shared" si="42"/>
        <v>0</v>
      </c>
      <c r="L97" s="88">
        <f t="shared" si="42"/>
        <v>0</v>
      </c>
      <c r="M97" s="88">
        <f t="shared" si="42"/>
        <v>0</v>
      </c>
      <c r="N97" s="88">
        <f t="shared" si="42"/>
        <v>0</v>
      </c>
      <c r="O97" s="88">
        <f t="shared" si="42"/>
        <v>0</v>
      </c>
      <c r="P97" s="88">
        <f t="shared" si="42"/>
        <v>699100</v>
      </c>
    </row>
    <row r="98" spans="1:16" ht="77.45" customHeight="1">
      <c r="A98" s="169" t="s">
        <v>585</v>
      </c>
      <c r="B98" s="169" t="s">
        <v>237</v>
      </c>
      <c r="C98" s="170" t="s">
        <v>234</v>
      </c>
      <c r="D98" s="235" t="s">
        <v>238</v>
      </c>
      <c r="E98" s="83">
        <f>F98+I98</f>
        <v>100000</v>
      </c>
      <c r="F98" s="83">
        <v>100000</v>
      </c>
      <c r="G98" s="83"/>
      <c r="H98" s="83">
        <v>100000</v>
      </c>
      <c r="I98" s="83"/>
      <c r="J98" s="83">
        <f>L98+O98</f>
        <v>0</v>
      </c>
      <c r="K98" s="83"/>
      <c r="L98" s="83"/>
      <c r="M98" s="83"/>
      <c r="N98" s="83"/>
      <c r="O98" s="83"/>
      <c r="P98" s="83">
        <f>E98+J98</f>
        <v>100000</v>
      </c>
    </row>
    <row r="99" spans="1:16" ht="82.9" customHeight="1">
      <c r="A99" s="128" t="s">
        <v>214</v>
      </c>
      <c r="B99" s="124" t="s">
        <v>158</v>
      </c>
      <c r="C99" s="124" t="s">
        <v>36</v>
      </c>
      <c r="D99" s="125" t="s">
        <v>159</v>
      </c>
      <c r="E99" s="83">
        <f>F99+I99</f>
        <v>599100</v>
      </c>
      <c r="F99" s="83">
        <v>599100</v>
      </c>
      <c r="G99" s="83"/>
      <c r="H99" s="83"/>
      <c r="I99" s="83"/>
      <c r="J99" s="83">
        <f>L99+O99</f>
        <v>0</v>
      </c>
      <c r="K99" s="83"/>
      <c r="L99" s="83"/>
      <c r="M99" s="83"/>
      <c r="N99" s="83"/>
      <c r="O99" s="83"/>
      <c r="P99" s="83">
        <f>E99+J99</f>
        <v>599100</v>
      </c>
    </row>
    <row r="100" spans="1:16" ht="47.45" customHeight="1">
      <c r="A100" s="459" t="s">
        <v>407</v>
      </c>
      <c r="B100" s="459"/>
      <c r="C100" s="459"/>
      <c r="D100" s="459"/>
      <c r="E100" s="93">
        <f>E104+E110+E107+E113+E101</f>
        <v>9534356</v>
      </c>
      <c r="F100" s="93">
        <f t="shared" ref="F100:P100" si="43">F104+F110+F107+F113+F101</f>
        <v>404356</v>
      </c>
      <c r="G100" s="93">
        <f t="shared" si="43"/>
        <v>0</v>
      </c>
      <c r="H100" s="93">
        <f t="shared" si="43"/>
        <v>0</v>
      </c>
      <c r="I100" s="93">
        <f t="shared" si="43"/>
        <v>9130000</v>
      </c>
      <c r="J100" s="93">
        <f t="shared" si="43"/>
        <v>950000</v>
      </c>
      <c r="K100" s="93">
        <f t="shared" si="43"/>
        <v>950000</v>
      </c>
      <c r="L100" s="93">
        <f t="shared" si="43"/>
        <v>0</v>
      </c>
      <c r="M100" s="93">
        <f t="shared" si="43"/>
        <v>0</v>
      </c>
      <c r="N100" s="93">
        <f t="shared" si="43"/>
        <v>0</v>
      </c>
      <c r="O100" s="93">
        <f t="shared" si="43"/>
        <v>950000</v>
      </c>
      <c r="P100" s="93">
        <f t="shared" si="43"/>
        <v>10484356</v>
      </c>
    </row>
    <row r="101" spans="1:16" s="397" customFormat="1" ht="82.9" customHeight="1">
      <c r="A101" s="55" t="s">
        <v>37</v>
      </c>
      <c r="B101" s="55" t="s">
        <v>18</v>
      </c>
      <c r="C101" s="55" t="s">
        <v>18</v>
      </c>
      <c r="D101" s="60" t="s">
        <v>49</v>
      </c>
      <c r="E101" s="398">
        <f>E102</f>
        <v>0</v>
      </c>
      <c r="F101" s="398">
        <f t="shared" ref="F101:P102" si="44">F102</f>
        <v>0</v>
      </c>
      <c r="G101" s="398">
        <f t="shared" si="44"/>
        <v>0</v>
      </c>
      <c r="H101" s="398">
        <f t="shared" si="44"/>
        <v>0</v>
      </c>
      <c r="I101" s="398">
        <f t="shared" si="44"/>
        <v>0</v>
      </c>
      <c r="J101" s="398">
        <f t="shared" si="44"/>
        <v>950000</v>
      </c>
      <c r="K101" s="398">
        <f t="shared" si="44"/>
        <v>950000</v>
      </c>
      <c r="L101" s="398">
        <f t="shared" si="44"/>
        <v>0</v>
      </c>
      <c r="M101" s="398">
        <f t="shared" si="44"/>
        <v>0</v>
      </c>
      <c r="N101" s="398">
        <f t="shared" si="44"/>
        <v>0</v>
      </c>
      <c r="O101" s="398">
        <f t="shared" si="44"/>
        <v>950000</v>
      </c>
      <c r="P101" s="398">
        <f t="shared" si="44"/>
        <v>950000</v>
      </c>
    </row>
    <row r="102" spans="1:16" s="397" customFormat="1" ht="68.45" customHeight="1">
      <c r="A102" s="55" t="s">
        <v>38</v>
      </c>
      <c r="B102" s="55" t="s">
        <v>18</v>
      </c>
      <c r="C102" s="55" t="s">
        <v>18</v>
      </c>
      <c r="D102" s="60" t="s">
        <v>49</v>
      </c>
      <c r="E102" s="398">
        <f>E103</f>
        <v>0</v>
      </c>
      <c r="F102" s="398">
        <f t="shared" si="44"/>
        <v>0</v>
      </c>
      <c r="G102" s="398">
        <f t="shared" si="44"/>
        <v>0</v>
      </c>
      <c r="H102" s="398">
        <f t="shared" si="44"/>
        <v>0</v>
      </c>
      <c r="I102" s="398">
        <f t="shared" si="44"/>
        <v>0</v>
      </c>
      <c r="J102" s="398">
        <f t="shared" si="44"/>
        <v>950000</v>
      </c>
      <c r="K102" s="398">
        <f t="shared" si="44"/>
        <v>950000</v>
      </c>
      <c r="L102" s="398">
        <f t="shared" si="44"/>
        <v>0</v>
      </c>
      <c r="M102" s="398">
        <f t="shared" si="44"/>
        <v>0</v>
      </c>
      <c r="N102" s="398">
        <f t="shared" si="44"/>
        <v>0</v>
      </c>
      <c r="O102" s="398">
        <f t="shared" si="44"/>
        <v>950000</v>
      </c>
      <c r="P102" s="398">
        <f t="shared" si="44"/>
        <v>950000</v>
      </c>
    </row>
    <row r="103" spans="1:16" s="397" customFormat="1" ht="119.45" customHeight="1">
      <c r="A103" s="91" t="s">
        <v>264</v>
      </c>
      <c r="B103" s="84">
        <v>1251</v>
      </c>
      <c r="C103" s="91" t="s">
        <v>50</v>
      </c>
      <c r="D103" s="78" t="s">
        <v>265</v>
      </c>
      <c r="E103" s="369"/>
      <c r="F103" s="369"/>
      <c r="G103" s="369"/>
      <c r="H103" s="369"/>
      <c r="I103" s="369"/>
      <c r="J103" s="369">
        <f>L103+O103</f>
        <v>950000</v>
      </c>
      <c r="K103" s="369">
        <f>500000+450000</f>
        <v>950000</v>
      </c>
      <c r="L103" s="369"/>
      <c r="M103" s="369"/>
      <c r="N103" s="369"/>
      <c r="O103" s="369">
        <f>500000+450000</f>
        <v>950000</v>
      </c>
      <c r="P103" s="369">
        <f>J103</f>
        <v>950000</v>
      </c>
    </row>
    <row r="104" spans="1:16" ht="91.15" customHeight="1">
      <c r="A104" s="55" t="s">
        <v>52</v>
      </c>
      <c r="B104" s="55" t="s">
        <v>18</v>
      </c>
      <c r="C104" s="55" t="s">
        <v>18</v>
      </c>
      <c r="D104" s="60" t="s">
        <v>206</v>
      </c>
      <c r="E104" s="88">
        <f>E105</f>
        <v>200000</v>
      </c>
      <c r="F104" s="88">
        <f t="shared" ref="F104:P105" si="45">F105</f>
        <v>200000</v>
      </c>
      <c r="G104" s="88">
        <f t="shared" si="45"/>
        <v>0</v>
      </c>
      <c r="H104" s="88">
        <f t="shared" si="45"/>
        <v>0</v>
      </c>
      <c r="I104" s="88">
        <f t="shared" si="45"/>
        <v>0</v>
      </c>
      <c r="J104" s="88">
        <f t="shared" si="45"/>
        <v>0</v>
      </c>
      <c r="K104" s="88">
        <f t="shared" si="45"/>
        <v>0</v>
      </c>
      <c r="L104" s="88">
        <f t="shared" si="45"/>
        <v>0</v>
      </c>
      <c r="M104" s="88">
        <f t="shared" si="45"/>
        <v>0</v>
      </c>
      <c r="N104" s="88">
        <f t="shared" si="45"/>
        <v>0</v>
      </c>
      <c r="O104" s="88">
        <f t="shared" si="45"/>
        <v>0</v>
      </c>
      <c r="P104" s="88">
        <f t="shared" si="45"/>
        <v>200000</v>
      </c>
    </row>
    <row r="105" spans="1:16" ht="71.45" customHeight="1">
      <c r="A105" s="55" t="s">
        <v>53</v>
      </c>
      <c r="B105" s="55" t="s">
        <v>18</v>
      </c>
      <c r="C105" s="55" t="s">
        <v>18</v>
      </c>
      <c r="D105" s="60" t="s">
        <v>206</v>
      </c>
      <c r="E105" s="88">
        <f>E106</f>
        <v>200000</v>
      </c>
      <c r="F105" s="88">
        <f t="shared" si="45"/>
        <v>200000</v>
      </c>
      <c r="G105" s="88">
        <f t="shared" si="45"/>
        <v>0</v>
      </c>
      <c r="H105" s="88">
        <f t="shared" si="45"/>
        <v>0</v>
      </c>
      <c r="I105" s="88">
        <f t="shared" si="45"/>
        <v>0</v>
      </c>
      <c r="J105" s="88">
        <f t="shared" si="45"/>
        <v>0</v>
      </c>
      <c r="K105" s="88">
        <f t="shared" si="45"/>
        <v>0</v>
      </c>
      <c r="L105" s="88">
        <f t="shared" si="45"/>
        <v>0</v>
      </c>
      <c r="M105" s="88">
        <f t="shared" si="45"/>
        <v>0</v>
      </c>
      <c r="N105" s="88">
        <f t="shared" si="45"/>
        <v>0</v>
      </c>
      <c r="O105" s="88">
        <f t="shared" si="45"/>
        <v>0</v>
      </c>
      <c r="P105" s="88">
        <f t="shared" si="45"/>
        <v>200000</v>
      </c>
    </row>
    <row r="106" spans="1:16" ht="50.45" customHeight="1">
      <c r="A106" s="233" t="s">
        <v>538</v>
      </c>
      <c r="B106" s="233" t="s">
        <v>539</v>
      </c>
      <c r="C106" s="233" t="s">
        <v>540</v>
      </c>
      <c r="D106" s="234" t="s">
        <v>586</v>
      </c>
      <c r="E106" s="83">
        <f>F106+I106</f>
        <v>200000</v>
      </c>
      <c r="F106" s="83">
        <v>200000</v>
      </c>
      <c r="G106" s="88"/>
      <c r="H106" s="88"/>
      <c r="I106" s="88"/>
      <c r="J106" s="83">
        <f>L106+O106</f>
        <v>0</v>
      </c>
      <c r="K106" s="83"/>
      <c r="L106" s="83"/>
      <c r="M106" s="83"/>
      <c r="N106" s="83"/>
      <c r="O106" s="83"/>
      <c r="P106" s="83">
        <f>E106</f>
        <v>200000</v>
      </c>
    </row>
    <row r="107" spans="1:16" ht="76.900000000000006" customHeight="1">
      <c r="A107" s="236" t="s">
        <v>126</v>
      </c>
      <c r="B107" s="236" t="s">
        <v>18</v>
      </c>
      <c r="C107" s="236" t="s">
        <v>18</v>
      </c>
      <c r="D107" s="237" t="s">
        <v>133</v>
      </c>
      <c r="E107" s="88">
        <f>E108</f>
        <v>134356</v>
      </c>
      <c r="F107" s="88">
        <f t="shared" ref="F107:P108" si="46">F108</f>
        <v>134356</v>
      </c>
      <c r="G107" s="88">
        <f t="shared" si="46"/>
        <v>0</v>
      </c>
      <c r="H107" s="88">
        <f t="shared" si="46"/>
        <v>0</v>
      </c>
      <c r="I107" s="88">
        <f t="shared" si="46"/>
        <v>0</v>
      </c>
      <c r="J107" s="88">
        <f t="shared" si="46"/>
        <v>0</v>
      </c>
      <c r="K107" s="88">
        <f t="shared" si="46"/>
        <v>0</v>
      </c>
      <c r="L107" s="88">
        <f t="shared" si="46"/>
        <v>0</v>
      </c>
      <c r="M107" s="88">
        <f t="shared" si="46"/>
        <v>0</v>
      </c>
      <c r="N107" s="88">
        <f t="shared" si="46"/>
        <v>0</v>
      </c>
      <c r="O107" s="88">
        <f t="shared" si="46"/>
        <v>0</v>
      </c>
      <c r="P107" s="88">
        <f t="shared" si="46"/>
        <v>134356</v>
      </c>
    </row>
    <row r="108" spans="1:16" ht="88.9" customHeight="1">
      <c r="A108" s="236" t="s">
        <v>128</v>
      </c>
      <c r="B108" s="236" t="s">
        <v>18</v>
      </c>
      <c r="C108" s="236" t="s">
        <v>18</v>
      </c>
      <c r="D108" s="237" t="s">
        <v>133</v>
      </c>
      <c r="E108" s="88">
        <f>E109</f>
        <v>134356</v>
      </c>
      <c r="F108" s="88">
        <f t="shared" si="46"/>
        <v>134356</v>
      </c>
      <c r="G108" s="88">
        <f t="shared" si="46"/>
        <v>0</v>
      </c>
      <c r="H108" s="88">
        <f t="shared" si="46"/>
        <v>0</v>
      </c>
      <c r="I108" s="88">
        <f t="shared" si="46"/>
        <v>0</v>
      </c>
      <c r="J108" s="88">
        <f t="shared" si="46"/>
        <v>0</v>
      </c>
      <c r="K108" s="88">
        <f t="shared" si="46"/>
        <v>0</v>
      </c>
      <c r="L108" s="88">
        <f t="shared" si="46"/>
        <v>0</v>
      </c>
      <c r="M108" s="88">
        <f t="shared" si="46"/>
        <v>0</v>
      </c>
      <c r="N108" s="88">
        <f t="shared" si="46"/>
        <v>0</v>
      </c>
      <c r="O108" s="88">
        <f t="shared" si="46"/>
        <v>0</v>
      </c>
      <c r="P108" s="88">
        <f t="shared" si="46"/>
        <v>134356</v>
      </c>
    </row>
    <row r="109" spans="1:16" ht="57.6" customHeight="1">
      <c r="A109" s="84" t="s">
        <v>686</v>
      </c>
      <c r="B109" s="84" t="s">
        <v>687</v>
      </c>
      <c r="C109" s="84" t="s">
        <v>688</v>
      </c>
      <c r="D109" s="122" t="s">
        <v>689</v>
      </c>
      <c r="E109" s="83">
        <f>F109</f>
        <v>134356</v>
      </c>
      <c r="F109" s="83">
        <v>134356</v>
      </c>
      <c r="G109" s="88"/>
      <c r="H109" s="88"/>
      <c r="I109" s="88"/>
      <c r="J109" s="83"/>
      <c r="K109" s="83"/>
      <c r="L109" s="83"/>
      <c r="M109" s="83"/>
      <c r="N109" s="83"/>
      <c r="O109" s="83"/>
      <c r="P109" s="83">
        <f>E109</f>
        <v>134356</v>
      </c>
    </row>
    <row r="110" spans="1:16" ht="59.45" customHeight="1">
      <c r="A110" s="258" t="s">
        <v>118</v>
      </c>
      <c r="B110" s="259"/>
      <c r="C110" s="260"/>
      <c r="D110" s="261" t="s">
        <v>134</v>
      </c>
      <c r="E110" s="88">
        <f>E111</f>
        <v>9100000</v>
      </c>
      <c r="F110" s="88">
        <f t="shared" ref="F110:P111" si="47">F111</f>
        <v>0</v>
      </c>
      <c r="G110" s="88">
        <f t="shared" si="47"/>
        <v>0</v>
      </c>
      <c r="H110" s="88">
        <f t="shared" si="47"/>
        <v>0</v>
      </c>
      <c r="I110" s="88">
        <f t="shared" si="47"/>
        <v>9100000</v>
      </c>
      <c r="J110" s="88">
        <f t="shared" si="47"/>
        <v>0</v>
      </c>
      <c r="K110" s="88">
        <f t="shared" si="47"/>
        <v>0</v>
      </c>
      <c r="L110" s="88">
        <f t="shared" si="47"/>
        <v>0</v>
      </c>
      <c r="M110" s="88">
        <f t="shared" si="47"/>
        <v>0</v>
      </c>
      <c r="N110" s="88">
        <f t="shared" si="47"/>
        <v>0</v>
      </c>
      <c r="O110" s="88">
        <f t="shared" si="47"/>
        <v>0</v>
      </c>
      <c r="P110" s="88">
        <f t="shared" si="47"/>
        <v>9100000</v>
      </c>
    </row>
    <row r="111" spans="1:16" ht="59.45" customHeight="1">
      <c r="A111" s="258" t="s">
        <v>119</v>
      </c>
      <c r="B111" s="259"/>
      <c r="C111" s="260"/>
      <c r="D111" s="261" t="s">
        <v>134</v>
      </c>
      <c r="E111" s="88">
        <f>E112</f>
        <v>9100000</v>
      </c>
      <c r="F111" s="88">
        <f t="shared" si="47"/>
        <v>0</v>
      </c>
      <c r="G111" s="88">
        <f t="shared" si="47"/>
        <v>0</v>
      </c>
      <c r="H111" s="88">
        <f t="shared" si="47"/>
        <v>0</v>
      </c>
      <c r="I111" s="88">
        <f t="shared" si="47"/>
        <v>9100000</v>
      </c>
      <c r="J111" s="88">
        <f t="shared" si="47"/>
        <v>0</v>
      </c>
      <c r="K111" s="88">
        <f t="shared" si="47"/>
        <v>0</v>
      </c>
      <c r="L111" s="88">
        <f t="shared" si="47"/>
        <v>0</v>
      </c>
      <c r="M111" s="88">
        <f t="shared" si="47"/>
        <v>0</v>
      </c>
      <c r="N111" s="88">
        <f t="shared" si="47"/>
        <v>0</v>
      </c>
      <c r="O111" s="88">
        <f t="shared" si="47"/>
        <v>0</v>
      </c>
      <c r="P111" s="88">
        <f t="shared" si="47"/>
        <v>9100000</v>
      </c>
    </row>
    <row r="112" spans="1:16" ht="39" customHeight="1">
      <c r="A112" s="218">
        <v>3719150</v>
      </c>
      <c r="B112" s="153">
        <v>9150</v>
      </c>
      <c r="C112" s="124" t="s">
        <v>36</v>
      </c>
      <c r="D112" s="238" t="s">
        <v>547</v>
      </c>
      <c r="E112" s="83">
        <f>F112+I112</f>
        <v>9100000</v>
      </c>
      <c r="F112" s="83"/>
      <c r="G112" s="83"/>
      <c r="H112" s="88"/>
      <c r="I112" s="83">
        <v>9100000</v>
      </c>
      <c r="J112" s="83">
        <f>L112+O112</f>
        <v>0</v>
      </c>
      <c r="K112" s="83"/>
      <c r="L112" s="83"/>
      <c r="M112" s="83"/>
      <c r="N112" s="83"/>
      <c r="O112" s="83"/>
      <c r="P112" s="83">
        <f>J112+E112</f>
        <v>9100000</v>
      </c>
    </row>
    <row r="113" spans="1:16" ht="67.900000000000006" customHeight="1">
      <c r="A113" s="55">
        <v>5100000</v>
      </c>
      <c r="B113" s="84"/>
      <c r="C113" s="84"/>
      <c r="D113" s="60" t="s">
        <v>213</v>
      </c>
      <c r="E113" s="88">
        <f>E114</f>
        <v>100000</v>
      </c>
      <c r="F113" s="88">
        <f t="shared" ref="F113:P114" si="48">F114</f>
        <v>70000</v>
      </c>
      <c r="G113" s="88">
        <f t="shared" si="48"/>
        <v>0</v>
      </c>
      <c r="H113" s="88">
        <f t="shared" si="48"/>
        <v>0</v>
      </c>
      <c r="I113" s="88">
        <f t="shared" si="48"/>
        <v>30000</v>
      </c>
      <c r="J113" s="88">
        <f t="shared" si="48"/>
        <v>0</v>
      </c>
      <c r="K113" s="88">
        <f t="shared" si="48"/>
        <v>0</v>
      </c>
      <c r="L113" s="88">
        <f t="shared" si="48"/>
        <v>0</v>
      </c>
      <c r="M113" s="88">
        <f t="shared" si="48"/>
        <v>0</v>
      </c>
      <c r="N113" s="88">
        <f t="shared" si="48"/>
        <v>0</v>
      </c>
      <c r="O113" s="88">
        <f t="shared" si="48"/>
        <v>0</v>
      </c>
      <c r="P113" s="88">
        <f t="shared" si="48"/>
        <v>100000</v>
      </c>
    </row>
    <row r="114" spans="1:16" ht="76.150000000000006" customHeight="1">
      <c r="A114" s="55">
        <v>5110000</v>
      </c>
      <c r="B114" s="84"/>
      <c r="C114" s="84"/>
      <c r="D114" s="60" t="s">
        <v>213</v>
      </c>
      <c r="E114" s="88">
        <f>E115</f>
        <v>100000</v>
      </c>
      <c r="F114" s="88">
        <f t="shared" si="48"/>
        <v>70000</v>
      </c>
      <c r="G114" s="88">
        <f t="shared" si="48"/>
        <v>0</v>
      </c>
      <c r="H114" s="88">
        <f t="shared" si="48"/>
        <v>0</v>
      </c>
      <c r="I114" s="88">
        <f t="shared" si="48"/>
        <v>30000</v>
      </c>
      <c r="J114" s="88">
        <f t="shared" si="48"/>
        <v>0</v>
      </c>
      <c r="K114" s="88">
        <f t="shared" si="48"/>
        <v>0</v>
      </c>
      <c r="L114" s="88">
        <f t="shared" si="48"/>
        <v>0</v>
      </c>
      <c r="M114" s="88">
        <f t="shared" si="48"/>
        <v>0</v>
      </c>
      <c r="N114" s="88">
        <f t="shared" si="48"/>
        <v>0</v>
      </c>
      <c r="O114" s="88">
        <f t="shared" si="48"/>
        <v>0</v>
      </c>
      <c r="P114" s="88">
        <f t="shared" si="48"/>
        <v>100000</v>
      </c>
    </row>
    <row r="115" spans="1:16" ht="75" customHeight="1">
      <c r="A115" s="169" t="s">
        <v>585</v>
      </c>
      <c r="B115" s="169" t="s">
        <v>237</v>
      </c>
      <c r="C115" s="170" t="s">
        <v>234</v>
      </c>
      <c r="D115" s="235" t="s">
        <v>238</v>
      </c>
      <c r="E115" s="83">
        <f>F115+I115</f>
        <v>100000</v>
      </c>
      <c r="F115" s="83">
        <v>70000</v>
      </c>
      <c r="G115" s="83"/>
      <c r="H115" s="88"/>
      <c r="I115" s="83">
        <v>30000</v>
      </c>
      <c r="J115" s="83"/>
      <c r="K115" s="83"/>
      <c r="L115" s="83"/>
      <c r="M115" s="83"/>
      <c r="N115" s="83"/>
      <c r="O115" s="83"/>
      <c r="P115" s="83">
        <f>J115+E115</f>
        <v>100000</v>
      </c>
    </row>
    <row r="116" spans="1:16" ht="102.6" customHeight="1">
      <c r="A116" s="463" t="s">
        <v>411</v>
      </c>
      <c r="B116" s="463"/>
      <c r="C116" s="463"/>
      <c r="D116" s="463"/>
      <c r="E116" s="399">
        <f>E117</f>
        <v>0</v>
      </c>
      <c r="F116" s="399">
        <f t="shared" ref="F116:P118" si="49">F117</f>
        <v>0</v>
      </c>
      <c r="G116" s="399">
        <f t="shared" si="49"/>
        <v>0</v>
      </c>
      <c r="H116" s="399">
        <f t="shared" si="49"/>
        <v>0</v>
      </c>
      <c r="I116" s="399">
        <f t="shared" si="49"/>
        <v>0</v>
      </c>
      <c r="J116" s="399">
        <f t="shared" si="49"/>
        <v>19912580</v>
      </c>
      <c r="K116" s="399">
        <f t="shared" si="49"/>
        <v>19912580</v>
      </c>
      <c r="L116" s="399">
        <f t="shared" si="49"/>
        <v>852600</v>
      </c>
      <c r="M116" s="399">
        <f t="shared" si="49"/>
        <v>0</v>
      </c>
      <c r="N116" s="399">
        <f t="shared" si="49"/>
        <v>0</v>
      </c>
      <c r="O116" s="399">
        <f t="shared" si="49"/>
        <v>19059980</v>
      </c>
      <c r="P116" s="399">
        <f t="shared" si="49"/>
        <v>19912580</v>
      </c>
    </row>
    <row r="117" spans="1:16" ht="72.599999999999994" customHeight="1">
      <c r="A117" s="55" t="s">
        <v>37</v>
      </c>
      <c r="B117" s="55" t="s">
        <v>18</v>
      </c>
      <c r="C117" s="55" t="s">
        <v>18</v>
      </c>
      <c r="D117" s="60" t="s">
        <v>49</v>
      </c>
      <c r="E117" s="88">
        <f>E118</f>
        <v>0</v>
      </c>
      <c r="F117" s="88">
        <f t="shared" si="49"/>
        <v>0</v>
      </c>
      <c r="G117" s="88">
        <f t="shared" si="49"/>
        <v>0</v>
      </c>
      <c r="H117" s="88">
        <f t="shared" si="49"/>
        <v>0</v>
      </c>
      <c r="I117" s="88">
        <f t="shared" si="49"/>
        <v>0</v>
      </c>
      <c r="J117" s="88">
        <f t="shared" si="49"/>
        <v>19912580</v>
      </c>
      <c r="K117" s="88">
        <f t="shared" si="49"/>
        <v>19912580</v>
      </c>
      <c r="L117" s="88">
        <f t="shared" si="49"/>
        <v>852600</v>
      </c>
      <c r="M117" s="88">
        <f t="shared" si="49"/>
        <v>0</v>
      </c>
      <c r="N117" s="88">
        <f t="shared" si="49"/>
        <v>0</v>
      </c>
      <c r="O117" s="88">
        <f t="shared" si="49"/>
        <v>19059980</v>
      </c>
      <c r="P117" s="88">
        <f t="shared" si="49"/>
        <v>19912580</v>
      </c>
    </row>
    <row r="118" spans="1:16" ht="81" customHeight="1">
      <c r="A118" s="55" t="s">
        <v>38</v>
      </c>
      <c r="B118" s="55" t="s">
        <v>18</v>
      </c>
      <c r="C118" s="55" t="s">
        <v>18</v>
      </c>
      <c r="D118" s="60" t="s">
        <v>49</v>
      </c>
      <c r="E118" s="88">
        <f>E119</f>
        <v>0</v>
      </c>
      <c r="F118" s="88">
        <f t="shared" si="49"/>
        <v>0</v>
      </c>
      <c r="G118" s="88">
        <f t="shared" si="49"/>
        <v>0</v>
      </c>
      <c r="H118" s="88">
        <f t="shared" si="49"/>
        <v>0</v>
      </c>
      <c r="I118" s="88">
        <f t="shared" si="49"/>
        <v>0</v>
      </c>
      <c r="J118" s="88">
        <f t="shared" si="49"/>
        <v>19912580</v>
      </c>
      <c r="K118" s="88">
        <f t="shared" si="49"/>
        <v>19912580</v>
      </c>
      <c r="L118" s="88">
        <f t="shared" si="49"/>
        <v>852600</v>
      </c>
      <c r="M118" s="88">
        <f t="shared" si="49"/>
        <v>0</v>
      </c>
      <c r="N118" s="88">
        <f t="shared" si="49"/>
        <v>0</v>
      </c>
      <c r="O118" s="88">
        <f t="shared" si="49"/>
        <v>19059980</v>
      </c>
      <c r="P118" s="88">
        <f t="shared" si="49"/>
        <v>19912580</v>
      </c>
    </row>
    <row r="119" spans="1:16" ht="143.44999999999999" customHeight="1">
      <c r="A119" s="283" t="s">
        <v>645</v>
      </c>
      <c r="B119" s="284">
        <v>1222</v>
      </c>
      <c r="C119" s="284" t="s">
        <v>50</v>
      </c>
      <c r="D119" s="285" t="s">
        <v>410</v>
      </c>
      <c r="E119" s="83">
        <f>F119+I119</f>
        <v>0</v>
      </c>
      <c r="F119" s="83"/>
      <c r="G119" s="83"/>
      <c r="H119" s="88"/>
      <c r="I119" s="83"/>
      <c r="J119" s="83">
        <f>L119+O119</f>
        <v>19912580</v>
      </c>
      <c r="K119" s="67">
        <v>19912580</v>
      </c>
      <c r="L119" s="83">
        <v>852600</v>
      </c>
      <c r="M119" s="83"/>
      <c r="N119" s="83"/>
      <c r="O119" s="67">
        <v>19059980</v>
      </c>
      <c r="P119" s="83">
        <f>J119+E119</f>
        <v>19912580</v>
      </c>
    </row>
    <row r="120" spans="1:16" ht="77.45" customHeight="1">
      <c r="A120" s="464" t="s">
        <v>414</v>
      </c>
      <c r="B120" s="464"/>
      <c r="C120" s="464"/>
      <c r="D120" s="464"/>
      <c r="E120" s="291">
        <f>E121+E124+E127</f>
        <v>20100000</v>
      </c>
      <c r="F120" s="291">
        <f t="shared" ref="F120:P120" si="50">F121+F124+F127</f>
        <v>9000000</v>
      </c>
      <c r="G120" s="291">
        <f t="shared" si="50"/>
        <v>0</v>
      </c>
      <c r="H120" s="291">
        <f t="shared" si="50"/>
        <v>0</v>
      </c>
      <c r="I120" s="291">
        <f t="shared" si="50"/>
        <v>11100000</v>
      </c>
      <c r="J120" s="291">
        <f t="shared" si="50"/>
        <v>0</v>
      </c>
      <c r="K120" s="291">
        <f t="shared" si="50"/>
        <v>0</v>
      </c>
      <c r="L120" s="291">
        <f t="shared" si="50"/>
        <v>0</v>
      </c>
      <c r="M120" s="291">
        <f t="shared" si="50"/>
        <v>0</v>
      </c>
      <c r="N120" s="291">
        <f t="shared" si="50"/>
        <v>0</v>
      </c>
      <c r="O120" s="291">
        <f t="shared" si="50"/>
        <v>0</v>
      </c>
      <c r="P120" s="291">
        <f t="shared" si="50"/>
        <v>20100000</v>
      </c>
    </row>
    <row r="121" spans="1:16" ht="84.6" customHeight="1">
      <c r="A121" s="55" t="s">
        <v>52</v>
      </c>
      <c r="B121" s="55" t="s">
        <v>18</v>
      </c>
      <c r="C121" s="55" t="s">
        <v>18</v>
      </c>
      <c r="D121" s="60" t="s">
        <v>206</v>
      </c>
      <c r="E121" s="88">
        <f>E122</f>
        <v>2000000</v>
      </c>
      <c r="F121" s="88">
        <f t="shared" ref="F121:P122" si="51">F122</f>
        <v>2000000</v>
      </c>
      <c r="G121" s="88">
        <f t="shared" si="51"/>
        <v>0</v>
      </c>
      <c r="H121" s="88">
        <f t="shared" si="51"/>
        <v>0</v>
      </c>
      <c r="I121" s="88">
        <f t="shared" si="51"/>
        <v>0</v>
      </c>
      <c r="J121" s="88">
        <f t="shared" si="51"/>
        <v>0</v>
      </c>
      <c r="K121" s="88">
        <f t="shared" si="51"/>
        <v>0</v>
      </c>
      <c r="L121" s="88">
        <f t="shared" si="51"/>
        <v>0</v>
      </c>
      <c r="M121" s="88">
        <f t="shared" si="51"/>
        <v>0</v>
      </c>
      <c r="N121" s="88">
        <f t="shared" si="51"/>
        <v>0</v>
      </c>
      <c r="O121" s="88">
        <f t="shared" si="51"/>
        <v>0</v>
      </c>
      <c r="P121" s="88">
        <f t="shared" si="51"/>
        <v>2000000</v>
      </c>
    </row>
    <row r="122" spans="1:16" ht="90.6" customHeight="1">
      <c r="A122" s="55" t="s">
        <v>53</v>
      </c>
      <c r="B122" s="55" t="s">
        <v>18</v>
      </c>
      <c r="C122" s="55" t="s">
        <v>18</v>
      </c>
      <c r="D122" s="60" t="s">
        <v>206</v>
      </c>
      <c r="E122" s="88">
        <f>E123</f>
        <v>2000000</v>
      </c>
      <c r="F122" s="88">
        <f t="shared" si="51"/>
        <v>2000000</v>
      </c>
      <c r="G122" s="88">
        <f t="shared" si="51"/>
        <v>0</v>
      </c>
      <c r="H122" s="88">
        <f t="shared" si="51"/>
        <v>0</v>
      </c>
      <c r="I122" s="88">
        <f t="shared" si="51"/>
        <v>0</v>
      </c>
      <c r="J122" s="88">
        <f t="shared" si="51"/>
        <v>0</v>
      </c>
      <c r="K122" s="88">
        <f t="shared" si="51"/>
        <v>0</v>
      </c>
      <c r="L122" s="88">
        <f t="shared" si="51"/>
        <v>0</v>
      </c>
      <c r="M122" s="88">
        <f t="shared" si="51"/>
        <v>0</v>
      </c>
      <c r="N122" s="88">
        <f t="shared" si="51"/>
        <v>0</v>
      </c>
      <c r="O122" s="88">
        <f t="shared" si="51"/>
        <v>0</v>
      </c>
      <c r="P122" s="88">
        <f t="shared" si="51"/>
        <v>2000000</v>
      </c>
    </row>
    <row r="123" spans="1:16" ht="78.599999999999994" customHeight="1">
      <c r="A123" s="128" t="s">
        <v>207</v>
      </c>
      <c r="B123" s="124" t="s">
        <v>158</v>
      </c>
      <c r="C123" s="124" t="s">
        <v>36</v>
      </c>
      <c r="D123" s="125" t="s">
        <v>159</v>
      </c>
      <c r="E123" s="83">
        <f>F123+I123</f>
        <v>2000000</v>
      </c>
      <c r="F123" s="83">
        <v>2000000</v>
      </c>
      <c r="G123" s="83"/>
      <c r="H123" s="83"/>
      <c r="I123" s="83"/>
      <c r="J123" s="83">
        <f>L123+O123</f>
        <v>0</v>
      </c>
      <c r="K123" s="83"/>
      <c r="L123" s="83"/>
      <c r="M123" s="83"/>
      <c r="N123" s="83"/>
      <c r="O123" s="83"/>
      <c r="P123" s="83">
        <f>E123+J123</f>
        <v>2000000</v>
      </c>
    </row>
    <row r="124" spans="1:16" ht="58.15" customHeight="1">
      <c r="A124" s="258" t="s">
        <v>118</v>
      </c>
      <c r="B124" s="259"/>
      <c r="C124" s="260"/>
      <c r="D124" s="261" t="s">
        <v>134</v>
      </c>
      <c r="E124" s="88">
        <f>E125</f>
        <v>11100000</v>
      </c>
      <c r="F124" s="88">
        <f t="shared" ref="F124:P125" si="52">F125</f>
        <v>0</v>
      </c>
      <c r="G124" s="88">
        <f t="shared" si="52"/>
        <v>0</v>
      </c>
      <c r="H124" s="88">
        <f t="shared" si="52"/>
        <v>0</v>
      </c>
      <c r="I124" s="88">
        <f t="shared" si="52"/>
        <v>11100000</v>
      </c>
      <c r="J124" s="88">
        <f t="shared" si="52"/>
        <v>0</v>
      </c>
      <c r="K124" s="88">
        <f t="shared" si="52"/>
        <v>0</v>
      </c>
      <c r="L124" s="88">
        <f t="shared" si="52"/>
        <v>0</v>
      </c>
      <c r="M124" s="88">
        <f t="shared" si="52"/>
        <v>0</v>
      </c>
      <c r="N124" s="88">
        <f t="shared" si="52"/>
        <v>0</v>
      </c>
      <c r="O124" s="88">
        <f t="shared" si="52"/>
        <v>0</v>
      </c>
      <c r="P124" s="88">
        <f t="shared" si="52"/>
        <v>11100000</v>
      </c>
    </row>
    <row r="125" spans="1:16" ht="84.6" customHeight="1">
      <c r="A125" s="258" t="s">
        <v>119</v>
      </c>
      <c r="B125" s="259"/>
      <c r="C125" s="260"/>
      <c r="D125" s="261" t="s">
        <v>134</v>
      </c>
      <c r="E125" s="88">
        <f>E126</f>
        <v>11100000</v>
      </c>
      <c r="F125" s="88">
        <f t="shared" si="52"/>
        <v>0</v>
      </c>
      <c r="G125" s="88">
        <f t="shared" si="52"/>
        <v>0</v>
      </c>
      <c r="H125" s="88">
        <f t="shared" si="52"/>
        <v>0</v>
      </c>
      <c r="I125" s="88">
        <f t="shared" si="52"/>
        <v>11100000</v>
      </c>
      <c r="J125" s="88">
        <f t="shared" si="52"/>
        <v>0</v>
      </c>
      <c r="K125" s="88">
        <f t="shared" si="52"/>
        <v>0</v>
      </c>
      <c r="L125" s="88">
        <f t="shared" si="52"/>
        <v>0</v>
      </c>
      <c r="M125" s="88">
        <f t="shared" si="52"/>
        <v>0</v>
      </c>
      <c r="N125" s="88">
        <f t="shared" si="52"/>
        <v>0</v>
      </c>
      <c r="O125" s="88">
        <f t="shared" si="52"/>
        <v>0</v>
      </c>
      <c r="P125" s="88">
        <f t="shared" si="52"/>
        <v>11100000</v>
      </c>
    </row>
    <row r="126" spans="1:16" ht="48.6" customHeight="1">
      <c r="A126" s="218">
        <v>3719150</v>
      </c>
      <c r="B126" s="153">
        <v>9150</v>
      </c>
      <c r="C126" s="124" t="s">
        <v>36</v>
      </c>
      <c r="D126" s="238" t="s">
        <v>547</v>
      </c>
      <c r="E126" s="83">
        <f>F126+I126</f>
        <v>11100000</v>
      </c>
      <c r="F126" s="83"/>
      <c r="G126" s="83"/>
      <c r="H126" s="83"/>
      <c r="I126" s="83">
        <v>11100000</v>
      </c>
      <c r="J126" s="83">
        <f>L126+O126</f>
        <v>0</v>
      </c>
      <c r="K126" s="83"/>
      <c r="L126" s="83"/>
      <c r="M126" s="83"/>
      <c r="N126" s="83"/>
      <c r="O126" s="83"/>
      <c r="P126" s="83">
        <f>E126+J126</f>
        <v>11100000</v>
      </c>
    </row>
    <row r="127" spans="1:16" ht="91.9" customHeight="1">
      <c r="A127" s="55">
        <v>5100000</v>
      </c>
      <c r="B127" s="84"/>
      <c r="C127" s="84"/>
      <c r="D127" s="60" t="s">
        <v>213</v>
      </c>
      <c r="E127" s="88">
        <f>E128</f>
        <v>7000000</v>
      </c>
      <c r="F127" s="88">
        <f t="shared" ref="F127:P128" si="53">F128</f>
        <v>7000000</v>
      </c>
      <c r="G127" s="88">
        <f t="shared" si="53"/>
        <v>0</v>
      </c>
      <c r="H127" s="88">
        <f t="shared" si="53"/>
        <v>0</v>
      </c>
      <c r="I127" s="88">
        <f t="shared" si="53"/>
        <v>0</v>
      </c>
      <c r="J127" s="88">
        <f t="shared" si="53"/>
        <v>0</v>
      </c>
      <c r="K127" s="88">
        <f t="shared" si="53"/>
        <v>0</v>
      </c>
      <c r="L127" s="88">
        <f t="shared" si="53"/>
        <v>0</v>
      </c>
      <c r="M127" s="88">
        <f t="shared" si="53"/>
        <v>0</v>
      </c>
      <c r="N127" s="88">
        <f t="shared" si="53"/>
        <v>0</v>
      </c>
      <c r="O127" s="88">
        <f t="shared" si="53"/>
        <v>0</v>
      </c>
      <c r="P127" s="88">
        <f t="shared" si="53"/>
        <v>7000000</v>
      </c>
    </row>
    <row r="128" spans="1:16" ht="73.900000000000006" customHeight="1">
      <c r="A128" s="55">
        <v>5110000</v>
      </c>
      <c r="B128" s="84"/>
      <c r="C128" s="84"/>
      <c r="D128" s="60" t="s">
        <v>213</v>
      </c>
      <c r="E128" s="88">
        <f>E129</f>
        <v>7000000</v>
      </c>
      <c r="F128" s="88">
        <f t="shared" si="53"/>
        <v>7000000</v>
      </c>
      <c r="G128" s="88">
        <f t="shared" si="53"/>
        <v>0</v>
      </c>
      <c r="H128" s="88">
        <f t="shared" si="53"/>
        <v>0</v>
      </c>
      <c r="I128" s="88">
        <f t="shared" si="53"/>
        <v>0</v>
      </c>
      <c r="J128" s="88">
        <f t="shared" si="53"/>
        <v>0</v>
      </c>
      <c r="K128" s="88">
        <f t="shared" si="53"/>
        <v>0</v>
      </c>
      <c r="L128" s="88">
        <f t="shared" si="53"/>
        <v>0</v>
      </c>
      <c r="M128" s="88">
        <f t="shared" si="53"/>
        <v>0</v>
      </c>
      <c r="N128" s="88">
        <f t="shared" si="53"/>
        <v>0</v>
      </c>
      <c r="O128" s="88">
        <f t="shared" si="53"/>
        <v>0</v>
      </c>
      <c r="P128" s="88">
        <f t="shared" si="53"/>
        <v>7000000</v>
      </c>
    </row>
    <row r="129" spans="1:16" ht="60.6" customHeight="1">
      <c r="A129" s="233" t="s">
        <v>600</v>
      </c>
      <c r="B129" s="233" t="s">
        <v>601</v>
      </c>
      <c r="C129" s="233" t="s">
        <v>231</v>
      </c>
      <c r="D129" s="234" t="s">
        <v>602</v>
      </c>
      <c r="E129" s="83">
        <f>F129+I129</f>
        <v>7000000</v>
      </c>
      <c r="F129" s="83">
        <v>7000000</v>
      </c>
      <c r="G129" s="83"/>
      <c r="H129" s="83"/>
      <c r="I129" s="83"/>
      <c r="J129" s="83">
        <f>L129+O129</f>
        <v>0</v>
      </c>
      <c r="K129" s="83"/>
      <c r="L129" s="83"/>
      <c r="M129" s="83"/>
      <c r="N129" s="83"/>
      <c r="O129" s="83"/>
      <c r="P129" s="83">
        <f>E129+J129</f>
        <v>7000000</v>
      </c>
    </row>
    <row r="130" spans="1:16" s="86" customFormat="1" ht="45.6" customHeight="1">
      <c r="A130" s="462" t="s">
        <v>413</v>
      </c>
      <c r="B130" s="462"/>
      <c r="C130" s="462"/>
      <c r="D130" s="462"/>
      <c r="E130" s="250">
        <f>E131+E137+E146+E151+E155+E158+E161+E166+E170</f>
        <v>7552752.9100000001</v>
      </c>
      <c r="F130" s="250">
        <f t="shared" ref="F130:P130" si="54">F131+F137+F146+F151+F155+F158+F161+F166+F170</f>
        <v>5371200</v>
      </c>
      <c r="G130" s="250">
        <f t="shared" si="54"/>
        <v>2600000</v>
      </c>
      <c r="H130" s="250">
        <f t="shared" si="54"/>
        <v>0</v>
      </c>
      <c r="I130" s="250">
        <f t="shared" si="54"/>
        <v>2181552.91</v>
      </c>
      <c r="J130" s="250">
        <f t="shared" si="54"/>
        <v>-7552752.9100000001</v>
      </c>
      <c r="K130" s="250">
        <f t="shared" si="54"/>
        <v>-7552752.9100000001</v>
      </c>
      <c r="L130" s="250">
        <f t="shared" si="54"/>
        <v>2933069</v>
      </c>
      <c r="M130" s="250">
        <f t="shared" si="54"/>
        <v>0</v>
      </c>
      <c r="N130" s="250">
        <f t="shared" si="54"/>
        <v>0</v>
      </c>
      <c r="O130" s="250">
        <f t="shared" si="54"/>
        <v>-10485821.91</v>
      </c>
      <c r="P130" s="250">
        <f t="shared" si="54"/>
        <v>0</v>
      </c>
    </row>
    <row r="131" spans="1:16" s="287" customFormat="1" ht="45.6" customHeight="1">
      <c r="A131" s="236" t="s">
        <v>136</v>
      </c>
      <c r="B131" s="236" t="s">
        <v>18</v>
      </c>
      <c r="C131" s="236" t="s">
        <v>18</v>
      </c>
      <c r="D131" s="237" t="s">
        <v>137</v>
      </c>
      <c r="E131" s="286">
        <f>E132</f>
        <v>3783769.91</v>
      </c>
      <c r="F131" s="286">
        <f t="shared" ref="F131:P131" si="55">F132</f>
        <v>2191200</v>
      </c>
      <c r="G131" s="286">
        <f t="shared" si="55"/>
        <v>1800000</v>
      </c>
      <c r="H131" s="286">
        <f t="shared" si="55"/>
        <v>0</v>
      </c>
      <c r="I131" s="286">
        <f t="shared" si="55"/>
        <v>1592569.91</v>
      </c>
      <c r="J131" s="286">
        <f t="shared" si="55"/>
        <v>8756230.0899999999</v>
      </c>
      <c r="K131" s="286">
        <f t="shared" si="55"/>
        <v>8756230.0899999999</v>
      </c>
      <c r="L131" s="286">
        <f t="shared" si="55"/>
        <v>0</v>
      </c>
      <c r="M131" s="286">
        <f t="shared" si="55"/>
        <v>0</v>
      </c>
      <c r="N131" s="286">
        <f t="shared" si="55"/>
        <v>0</v>
      </c>
      <c r="O131" s="286">
        <f t="shared" si="55"/>
        <v>8756230.0899999999</v>
      </c>
      <c r="P131" s="286">
        <f t="shared" si="55"/>
        <v>12540000</v>
      </c>
    </row>
    <row r="132" spans="1:16" s="287" customFormat="1" ht="70.900000000000006" customHeight="1">
      <c r="A132" s="121" t="s">
        <v>138</v>
      </c>
      <c r="B132" s="55"/>
      <c r="C132" s="135"/>
      <c r="D132" s="136" t="s">
        <v>215</v>
      </c>
      <c r="E132" s="286">
        <f>SUM(E133:E136)</f>
        <v>3783769.91</v>
      </c>
      <c r="F132" s="286">
        <f t="shared" ref="F132:P132" si="56">SUM(F133:F136)</f>
        <v>2191200</v>
      </c>
      <c r="G132" s="286">
        <f t="shared" si="56"/>
        <v>1800000</v>
      </c>
      <c r="H132" s="286">
        <f t="shared" si="56"/>
        <v>0</v>
      </c>
      <c r="I132" s="286">
        <f t="shared" si="56"/>
        <v>1592569.91</v>
      </c>
      <c r="J132" s="286">
        <f t="shared" si="56"/>
        <v>8756230.0899999999</v>
      </c>
      <c r="K132" s="286">
        <f t="shared" si="56"/>
        <v>8756230.0899999999</v>
      </c>
      <c r="L132" s="286">
        <f t="shared" si="56"/>
        <v>0</v>
      </c>
      <c r="M132" s="286">
        <f t="shared" si="56"/>
        <v>0</v>
      </c>
      <c r="N132" s="286">
        <f t="shared" si="56"/>
        <v>0</v>
      </c>
      <c r="O132" s="286">
        <f t="shared" si="56"/>
        <v>8756230.0899999999</v>
      </c>
      <c r="P132" s="286">
        <f t="shared" si="56"/>
        <v>12540000</v>
      </c>
    </row>
    <row r="133" spans="1:16" s="290" customFormat="1" ht="49.15" customHeight="1">
      <c r="A133" s="120" t="s">
        <v>216</v>
      </c>
      <c r="B133" s="120" t="s">
        <v>36</v>
      </c>
      <c r="C133" s="215" t="s">
        <v>152</v>
      </c>
      <c r="D133" s="129" t="s">
        <v>153</v>
      </c>
      <c r="E133" s="83">
        <f>F133+I133</f>
        <v>3783769.91</v>
      </c>
      <c r="F133" s="83">
        <v>2191200</v>
      </c>
      <c r="G133" s="83">
        <v>1800000</v>
      </c>
      <c r="H133" s="83"/>
      <c r="I133" s="83">
        <f>228200+228200+1000000+136169.91</f>
        <v>1592569.91</v>
      </c>
      <c r="J133" s="83">
        <f>L133+O133</f>
        <v>0</v>
      </c>
      <c r="K133" s="83"/>
      <c r="L133" s="83"/>
      <c r="M133" s="83"/>
      <c r="N133" s="83"/>
      <c r="O133" s="83"/>
      <c r="P133" s="83">
        <f>E133+J133</f>
        <v>3783769.91</v>
      </c>
    </row>
    <row r="134" spans="1:16" s="290" customFormat="1" ht="87.6" customHeight="1">
      <c r="A134" s="169" t="s">
        <v>241</v>
      </c>
      <c r="B134" s="169" t="s">
        <v>235</v>
      </c>
      <c r="C134" s="170" t="s">
        <v>50</v>
      </c>
      <c r="D134" s="235" t="s">
        <v>296</v>
      </c>
      <c r="E134" s="83">
        <f>F134+I134</f>
        <v>0</v>
      </c>
      <c r="F134" s="83"/>
      <c r="G134" s="83"/>
      <c r="H134" s="83"/>
      <c r="I134" s="83"/>
      <c r="J134" s="83">
        <f>L134+O134</f>
        <v>6692400</v>
      </c>
      <c r="K134" s="83">
        <f>-3647600+10340000</f>
        <v>6692400</v>
      </c>
      <c r="L134" s="83"/>
      <c r="M134" s="83"/>
      <c r="N134" s="83"/>
      <c r="O134" s="83">
        <f>-3647600+10340000</f>
        <v>6692400</v>
      </c>
      <c r="P134" s="83">
        <f>E134+J134</f>
        <v>6692400</v>
      </c>
    </row>
    <row r="135" spans="1:16" s="290" customFormat="1" ht="87.6" customHeight="1">
      <c r="A135" s="169" t="s">
        <v>240</v>
      </c>
      <c r="B135" s="169" t="s">
        <v>142</v>
      </c>
      <c r="C135" s="170" t="s">
        <v>143</v>
      </c>
      <c r="D135" s="235" t="s">
        <v>339</v>
      </c>
      <c r="E135" s="83">
        <f>F135+I135</f>
        <v>0</v>
      </c>
      <c r="F135" s="83"/>
      <c r="G135" s="83"/>
      <c r="H135" s="83"/>
      <c r="I135" s="83"/>
      <c r="J135" s="83">
        <f>L135+O135</f>
        <v>-136169.91</v>
      </c>
      <c r="K135" s="83">
        <v>-136169.91</v>
      </c>
      <c r="L135" s="83"/>
      <c r="M135" s="83"/>
      <c r="N135" s="83"/>
      <c r="O135" s="83">
        <v>-136169.91</v>
      </c>
      <c r="P135" s="83">
        <f>E135+J135</f>
        <v>-136169.91</v>
      </c>
    </row>
    <row r="136" spans="1:16" s="290" customFormat="1" ht="81.599999999999994" customHeight="1">
      <c r="A136" s="288" t="s">
        <v>592</v>
      </c>
      <c r="B136" s="288">
        <v>4083</v>
      </c>
      <c r="C136" s="288" t="s">
        <v>412</v>
      </c>
      <c r="D136" s="289" t="s">
        <v>469</v>
      </c>
      <c r="E136" s="83">
        <f>F136+I136</f>
        <v>0</v>
      </c>
      <c r="F136" s="83"/>
      <c r="G136" s="83"/>
      <c r="H136" s="83"/>
      <c r="I136" s="83"/>
      <c r="J136" s="83">
        <f>L136+O136</f>
        <v>2200000</v>
      </c>
      <c r="K136" s="83">
        <v>2200000</v>
      </c>
      <c r="L136" s="83"/>
      <c r="M136" s="83"/>
      <c r="N136" s="83"/>
      <c r="O136" s="83">
        <v>2200000</v>
      </c>
      <c r="P136" s="83">
        <f>E136+J136</f>
        <v>2200000</v>
      </c>
    </row>
    <row r="137" spans="1:16" s="86" customFormat="1" ht="70.150000000000006" customHeight="1">
      <c r="A137" s="55" t="s">
        <v>37</v>
      </c>
      <c r="B137" s="55" t="s">
        <v>18</v>
      </c>
      <c r="C137" s="55" t="s">
        <v>18</v>
      </c>
      <c r="D137" s="60" t="s">
        <v>49</v>
      </c>
      <c r="E137" s="251">
        <f>E138</f>
        <v>-3580117</v>
      </c>
      <c r="F137" s="251">
        <f t="shared" ref="F137:P137" si="57">F138</f>
        <v>680000</v>
      </c>
      <c r="G137" s="251">
        <f t="shared" si="57"/>
        <v>0</v>
      </c>
      <c r="H137" s="251">
        <f t="shared" si="57"/>
        <v>0</v>
      </c>
      <c r="I137" s="251">
        <f t="shared" si="57"/>
        <v>-4260117</v>
      </c>
      <c r="J137" s="251">
        <f t="shared" si="57"/>
        <v>-6059883</v>
      </c>
      <c r="K137" s="251">
        <f t="shared" si="57"/>
        <v>-6059883</v>
      </c>
      <c r="L137" s="251">
        <f t="shared" si="57"/>
        <v>2933069</v>
      </c>
      <c r="M137" s="251">
        <f t="shared" si="57"/>
        <v>0</v>
      </c>
      <c r="N137" s="251">
        <f t="shared" si="57"/>
        <v>0</v>
      </c>
      <c r="O137" s="251">
        <f t="shared" si="57"/>
        <v>-8992952</v>
      </c>
      <c r="P137" s="251">
        <f t="shared" si="57"/>
        <v>-9640000</v>
      </c>
    </row>
    <row r="138" spans="1:16" s="86" customFormat="1" ht="79.150000000000006" customHeight="1">
      <c r="A138" s="55" t="s">
        <v>38</v>
      </c>
      <c r="B138" s="55" t="s">
        <v>18</v>
      </c>
      <c r="C138" s="55" t="s">
        <v>18</v>
      </c>
      <c r="D138" s="60" t="s">
        <v>49</v>
      </c>
      <c r="E138" s="251">
        <f>SUM(E139:E145)</f>
        <v>-3580117</v>
      </c>
      <c r="F138" s="251">
        <f t="shared" ref="F138:P138" si="58">SUM(F139:F145)</f>
        <v>680000</v>
      </c>
      <c r="G138" s="251">
        <f t="shared" si="58"/>
        <v>0</v>
      </c>
      <c r="H138" s="251">
        <f t="shared" si="58"/>
        <v>0</v>
      </c>
      <c r="I138" s="251">
        <f t="shared" si="58"/>
        <v>-4260117</v>
      </c>
      <c r="J138" s="251">
        <f t="shared" si="58"/>
        <v>-6059883</v>
      </c>
      <c r="K138" s="251">
        <f t="shared" si="58"/>
        <v>-6059883</v>
      </c>
      <c r="L138" s="251">
        <f t="shared" si="58"/>
        <v>2933069</v>
      </c>
      <c r="M138" s="251">
        <f t="shared" si="58"/>
        <v>0</v>
      </c>
      <c r="N138" s="251">
        <f t="shared" si="58"/>
        <v>0</v>
      </c>
      <c r="O138" s="251">
        <f t="shared" si="58"/>
        <v>-8992952</v>
      </c>
      <c r="P138" s="251">
        <f t="shared" si="58"/>
        <v>-9640000</v>
      </c>
    </row>
    <row r="139" spans="1:16" s="86" customFormat="1" ht="79.150000000000006" customHeight="1">
      <c r="A139" s="169" t="s">
        <v>764</v>
      </c>
      <c r="B139" s="169" t="s">
        <v>765</v>
      </c>
      <c r="C139" s="170" t="s">
        <v>766</v>
      </c>
      <c r="D139" s="235" t="s">
        <v>767</v>
      </c>
      <c r="E139" s="83">
        <f t="shared" ref="E139:E145" si="59">F139+I139</f>
        <v>0</v>
      </c>
      <c r="F139" s="419">
        <v>-20000</v>
      </c>
      <c r="G139" s="419"/>
      <c r="H139" s="419"/>
      <c r="I139" s="419">
        <v>20000</v>
      </c>
      <c r="J139" s="83">
        <f t="shared" ref="J139:J145" si="60">L139+O139</f>
        <v>0</v>
      </c>
      <c r="K139" s="251"/>
      <c r="L139" s="251"/>
      <c r="M139" s="251"/>
      <c r="N139" s="251"/>
      <c r="O139" s="251"/>
      <c r="P139" s="83">
        <f t="shared" ref="P139:P145" si="61">E139+J139</f>
        <v>0</v>
      </c>
    </row>
    <row r="140" spans="1:16" s="167" customFormat="1" ht="147" customHeight="1">
      <c r="A140" s="169" t="s">
        <v>560</v>
      </c>
      <c r="B140" s="169">
        <v>1184</v>
      </c>
      <c r="C140" s="288" t="s">
        <v>50</v>
      </c>
      <c r="D140" s="275" t="s">
        <v>561</v>
      </c>
      <c r="E140" s="83">
        <f t="shared" si="59"/>
        <v>0</v>
      </c>
      <c r="F140" s="83"/>
      <c r="G140" s="83"/>
      <c r="H140" s="83"/>
      <c r="I140" s="297"/>
      <c r="J140" s="83">
        <f t="shared" si="60"/>
        <v>4280117</v>
      </c>
      <c r="K140" s="83">
        <v>4280117</v>
      </c>
      <c r="L140" s="83">
        <v>326069</v>
      </c>
      <c r="M140" s="83"/>
      <c r="N140" s="83"/>
      <c r="O140" s="83">
        <v>3954048</v>
      </c>
      <c r="P140" s="83">
        <f t="shared" si="61"/>
        <v>4280117</v>
      </c>
    </row>
    <row r="141" spans="1:16" s="86" customFormat="1" ht="159" customHeight="1">
      <c r="A141" s="91" t="s">
        <v>556</v>
      </c>
      <c r="B141" s="84">
        <v>1221</v>
      </c>
      <c r="C141" s="91" t="s">
        <v>50</v>
      </c>
      <c r="D141" s="78" t="s">
        <v>557</v>
      </c>
      <c r="E141" s="83">
        <f t="shared" si="59"/>
        <v>0</v>
      </c>
      <c r="F141" s="83"/>
      <c r="G141" s="83"/>
      <c r="H141" s="83"/>
      <c r="I141" s="83"/>
      <c r="J141" s="83">
        <f t="shared" si="60"/>
        <v>15365000</v>
      </c>
      <c r="K141" s="83">
        <f>480000+800000+67000+1260000+12758000</f>
        <v>15365000</v>
      </c>
      <c r="L141" s="83">
        <f>2902700-295700</f>
        <v>2607000</v>
      </c>
      <c r="M141" s="83"/>
      <c r="N141" s="83"/>
      <c r="O141" s="83">
        <f>12462300+295700</f>
        <v>12758000</v>
      </c>
      <c r="P141" s="369">
        <f t="shared" si="61"/>
        <v>15365000</v>
      </c>
    </row>
    <row r="142" spans="1:16" s="86" customFormat="1" ht="117" customHeight="1">
      <c r="A142" s="91" t="s">
        <v>306</v>
      </c>
      <c r="B142" s="84">
        <v>1277</v>
      </c>
      <c r="C142" s="91" t="s">
        <v>50</v>
      </c>
      <c r="D142" s="78" t="s">
        <v>305</v>
      </c>
      <c r="E142" s="83">
        <f t="shared" si="59"/>
        <v>0</v>
      </c>
      <c r="F142" s="83"/>
      <c r="G142" s="83"/>
      <c r="H142" s="83"/>
      <c r="I142" s="83"/>
      <c r="J142" s="83">
        <f t="shared" si="60"/>
        <v>-67000</v>
      </c>
      <c r="K142" s="83">
        <v>-67000</v>
      </c>
      <c r="L142" s="83"/>
      <c r="M142" s="83"/>
      <c r="N142" s="83"/>
      <c r="O142" s="83">
        <v>-67000</v>
      </c>
      <c r="P142" s="83">
        <f t="shared" si="61"/>
        <v>-67000</v>
      </c>
    </row>
    <row r="143" spans="1:16" s="86" customFormat="1" ht="91.9" customHeight="1">
      <c r="A143" s="169" t="s">
        <v>343</v>
      </c>
      <c r="B143" s="169" t="s">
        <v>235</v>
      </c>
      <c r="C143" s="170" t="s">
        <v>50</v>
      </c>
      <c r="D143" s="235" t="s">
        <v>296</v>
      </c>
      <c r="E143" s="83">
        <f t="shared" si="59"/>
        <v>0</v>
      </c>
      <c r="F143" s="83"/>
      <c r="G143" s="83"/>
      <c r="H143" s="83"/>
      <c r="I143" s="83"/>
      <c r="J143" s="83">
        <f t="shared" si="60"/>
        <v>-25638000</v>
      </c>
      <c r="K143" s="83">
        <f>-480000-800000-1260000-12758000-10340000</f>
        <v>-25638000</v>
      </c>
      <c r="L143" s="83"/>
      <c r="M143" s="83"/>
      <c r="N143" s="83"/>
      <c r="O143" s="83">
        <f>-480000-800000-1260000-12758000-10340000</f>
        <v>-25638000</v>
      </c>
      <c r="P143" s="83">
        <f t="shared" si="61"/>
        <v>-25638000</v>
      </c>
    </row>
    <row r="144" spans="1:16" s="167" customFormat="1" ht="82.15" customHeight="1">
      <c r="A144" s="169" t="s">
        <v>624</v>
      </c>
      <c r="B144" s="169" t="s">
        <v>625</v>
      </c>
      <c r="C144" s="170" t="s">
        <v>590</v>
      </c>
      <c r="D144" s="235" t="s">
        <v>626</v>
      </c>
      <c r="E144" s="83">
        <f t="shared" si="59"/>
        <v>700000</v>
      </c>
      <c r="F144" s="83">
        <v>700000</v>
      </c>
      <c r="G144" s="83"/>
      <c r="H144" s="83"/>
      <c r="I144" s="297"/>
      <c r="J144" s="83">
        <f t="shared" si="60"/>
        <v>0</v>
      </c>
      <c r="K144" s="83"/>
      <c r="L144" s="83"/>
      <c r="M144" s="83"/>
      <c r="N144" s="83"/>
      <c r="O144" s="83"/>
      <c r="P144" s="83">
        <f t="shared" si="61"/>
        <v>700000</v>
      </c>
    </row>
    <row r="145" spans="1:16" s="86" customFormat="1" ht="144.6" customHeight="1">
      <c r="A145" s="288" t="s">
        <v>422</v>
      </c>
      <c r="B145" s="288" t="s">
        <v>423</v>
      </c>
      <c r="C145" s="288" t="s">
        <v>36</v>
      </c>
      <c r="D145" s="275" t="s">
        <v>424</v>
      </c>
      <c r="E145" s="83">
        <f t="shared" si="59"/>
        <v>-4280117</v>
      </c>
      <c r="F145" s="83"/>
      <c r="G145" s="83"/>
      <c r="H145" s="83"/>
      <c r="I145" s="297">
        <v>-4280117</v>
      </c>
      <c r="J145" s="83">
        <f t="shared" si="60"/>
        <v>0</v>
      </c>
      <c r="K145" s="83"/>
      <c r="L145" s="83"/>
      <c r="M145" s="83"/>
      <c r="N145" s="83"/>
      <c r="O145" s="83"/>
      <c r="P145" s="83">
        <f t="shared" si="61"/>
        <v>-4280117</v>
      </c>
    </row>
    <row r="146" spans="1:16" s="86" customFormat="1" ht="61.15" customHeight="1">
      <c r="A146" s="121" t="s">
        <v>139</v>
      </c>
      <c r="B146" s="55"/>
      <c r="C146" s="135"/>
      <c r="D146" s="136" t="s">
        <v>218</v>
      </c>
      <c r="E146" s="88">
        <f>E147</f>
        <v>7349100</v>
      </c>
      <c r="F146" s="88">
        <f t="shared" ref="F146:P146" si="62">F147</f>
        <v>2500000</v>
      </c>
      <c r="G146" s="88">
        <f t="shared" si="62"/>
        <v>0</v>
      </c>
      <c r="H146" s="88">
        <f t="shared" si="62"/>
        <v>0</v>
      </c>
      <c r="I146" s="88">
        <f t="shared" si="62"/>
        <v>4849100</v>
      </c>
      <c r="J146" s="88">
        <f t="shared" si="62"/>
        <v>-8049100</v>
      </c>
      <c r="K146" s="88">
        <f t="shared" si="62"/>
        <v>-8049100</v>
      </c>
      <c r="L146" s="88">
        <f t="shared" si="62"/>
        <v>0</v>
      </c>
      <c r="M146" s="88">
        <f t="shared" si="62"/>
        <v>0</v>
      </c>
      <c r="N146" s="88">
        <f t="shared" si="62"/>
        <v>0</v>
      </c>
      <c r="O146" s="88">
        <f t="shared" si="62"/>
        <v>-8049100</v>
      </c>
      <c r="P146" s="88">
        <f t="shared" si="62"/>
        <v>-700000</v>
      </c>
    </row>
    <row r="147" spans="1:16" s="86" customFormat="1" ht="79.900000000000006" customHeight="1">
      <c r="A147" s="121" t="s">
        <v>141</v>
      </c>
      <c r="B147" s="55"/>
      <c r="C147" s="135"/>
      <c r="D147" s="136" t="s">
        <v>219</v>
      </c>
      <c r="E147" s="252">
        <f t="shared" ref="E147:P147" si="63">SUM(E148:E150)</f>
        <v>7349100</v>
      </c>
      <c r="F147" s="252">
        <f t="shared" si="63"/>
        <v>2500000</v>
      </c>
      <c r="G147" s="252">
        <f t="shared" si="63"/>
        <v>0</v>
      </c>
      <c r="H147" s="252">
        <f t="shared" si="63"/>
        <v>0</v>
      </c>
      <c r="I147" s="252">
        <f t="shared" si="63"/>
        <v>4849100</v>
      </c>
      <c r="J147" s="252">
        <f t="shared" si="63"/>
        <v>-8049100</v>
      </c>
      <c r="K147" s="252">
        <f t="shared" si="63"/>
        <v>-8049100</v>
      </c>
      <c r="L147" s="252">
        <f t="shared" si="63"/>
        <v>0</v>
      </c>
      <c r="M147" s="252">
        <f t="shared" si="63"/>
        <v>0</v>
      </c>
      <c r="N147" s="252">
        <f t="shared" si="63"/>
        <v>0</v>
      </c>
      <c r="O147" s="252">
        <f t="shared" si="63"/>
        <v>-8049100</v>
      </c>
      <c r="P147" s="252">
        <f t="shared" si="63"/>
        <v>-700000</v>
      </c>
    </row>
    <row r="148" spans="1:16" s="86" customFormat="1" ht="55.15" customHeight="1">
      <c r="A148" s="169" t="s">
        <v>161</v>
      </c>
      <c r="B148" s="169" t="s">
        <v>162</v>
      </c>
      <c r="C148" s="170" t="s">
        <v>163</v>
      </c>
      <c r="D148" s="235" t="s">
        <v>164</v>
      </c>
      <c r="E148" s="83">
        <f>F148+I148</f>
        <v>2500000</v>
      </c>
      <c r="F148" s="83">
        <f>1200000+1300000</f>
        <v>2500000</v>
      </c>
      <c r="G148" s="83"/>
      <c r="H148" s="83"/>
      <c r="I148" s="83"/>
      <c r="J148" s="83">
        <f>L148+O148</f>
        <v>0</v>
      </c>
      <c r="K148" s="83"/>
      <c r="L148" s="83"/>
      <c r="M148" s="83"/>
      <c r="N148" s="83"/>
      <c r="O148" s="83"/>
      <c r="P148" s="83">
        <f>E148+J148</f>
        <v>2500000</v>
      </c>
    </row>
    <row r="149" spans="1:16" s="86" customFormat="1" ht="94.9" customHeight="1">
      <c r="A149" s="169" t="s">
        <v>393</v>
      </c>
      <c r="B149" s="169" t="s">
        <v>142</v>
      </c>
      <c r="C149" s="170" t="s">
        <v>143</v>
      </c>
      <c r="D149" s="235" t="s">
        <v>339</v>
      </c>
      <c r="E149" s="83">
        <f>F149+I149</f>
        <v>0</v>
      </c>
      <c r="F149" s="83"/>
      <c r="G149" s="83"/>
      <c r="H149" s="83"/>
      <c r="I149" s="83"/>
      <c r="J149" s="83">
        <f>L149+O149</f>
        <v>-8049100</v>
      </c>
      <c r="K149" s="83">
        <f>-13209600+4903000+257500</f>
        <v>-8049100</v>
      </c>
      <c r="L149" s="83"/>
      <c r="M149" s="83"/>
      <c r="N149" s="83"/>
      <c r="O149" s="83">
        <f>-13209600+4903000+257500</f>
        <v>-8049100</v>
      </c>
      <c r="P149" s="83">
        <f>E149+J149</f>
        <v>-8049100</v>
      </c>
    </row>
    <row r="150" spans="1:16" s="86" customFormat="1" ht="67.150000000000006" customHeight="1">
      <c r="A150" s="91" t="s">
        <v>562</v>
      </c>
      <c r="B150" s="84">
        <v>9770</v>
      </c>
      <c r="C150" s="84" t="s">
        <v>36</v>
      </c>
      <c r="D150" s="122" t="s">
        <v>17</v>
      </c>
      <c r="E150" s="83">
        <f>F150+I150</f>
        <v>4849100</v>
      </c>
      <c r="F150" s="83"/>
      <c r="G150" s="83"/>
      <c r="H150" s="83"/>
      <c r="I150" s="83">
        <f>2630000+2219100</f>
        <v>4849100</v>
      </c>
      <c r="J150" s="83">
        <f>L150+O150</f>
        <v>0</v>
      </c>
      <c r="K150" s="83"/>
      <c r="L150" s="83"/>
      <c r="M150" s="83"/>
      <c r="N150" s="83"/>
      <c r="O150" s="83"/>
      <c r="P150" s="83">
        <f>E150+J150</f>
        <v>4849100</v>
      </c>
    </row>
    <row r="151" spans="1:16" s="86" customFormat="1" ht="97.15" customHeight="1">
      <c r="A151" s="121" t="s">
        <v>166</v>
      </c>
      <c r="B151" s="55"/>
      <c r="C151" s="135"/>
      <c r="D151" s="136" t="s">
        <v>167</v>
      </c>
      <c r="E151" s="83"/>
      <c r="F151" s="83"/>
      <c r="G151" s="83"/>
      <c r="H151" s="83"/>
      <c r="I151" s="83"/>
      <c r="J151" s="83"/>
      <c r="K151" s="83"/>
      <c r="L151" s="83"/>
      <c r="M151" s="83"/>
      <c r="N151" s="83"/>
      <c r="O151" s="83"/>
      <c r="P151" s="83"/>
    </row>
    <row r="152" spans="1:16" s="86" customFormat="1" ht="87.6" customHeight="1">
      <c r="A152" s="121" t="s">
        <v>168</v>
      </c>
      <c r="B152" s="55"/>
      <c r="C152" s="135"/>
      <c r="D152" s="136" t="s">
        <v>167</v>
      </c>
      <c r="E152" s="83"/>
      <c r="F152" s="83"/>
      <c r="G152" s="83"/>
      <c r="H152" s="83"/>
      <c r="I152" s="83"/>
      <c r="J152" s="83"/>
      <c r="K152" s="83"/>
      <c r="L152" s="83"/>
      <c r="M152" s="83"/>
      <c r="N152" s="83"/>
      <c r="O152" s="83"/>
      <c r="P152" s="83"/>
    </row>
    <row r="153" spans="1:16" s="86" customFormat="1" ht="94.9" customHeight="1">
      <c r="A153" s="169" t="s">
        <v>528</v>
      </c>
      <c r="B153" s="169" t="s">
        <v>529</v>
      </c>
      <c r="C153" s="170" t="s">
        <v>530</v>
      </c>
      <c r="D153" s="235" t="s">
        <v>531</v>
      </c>
      <c r="E153" s="83">
        <f>F153+I153</f>
        <v>-2100000</v>
      </c>
      <c r="F153" s="83">
        <v>-2100000</v>
      </c>
      <c r="G153" s="83"/>
      <c r="H153" s="83"/>
      <c r="I153" s="83"/>
      <c r="J153" s="83">
        <f>L153+O153</f>
        <v>0</v>
      </c>
      <c r="K153" s="83"/>
      <c r="L153" s="83"/>
      <c r="M153" s="83"/>
      <c r="N153" s="83"/>
      <c r="O153" s="83"/>
      <c r="P153" s="83">
        <f>E153+J153</f>
        <v>-2100000</v>
      </c>
    </row>
    <row r="154" spans="1:16" s="86" customFormat="1" ht="106.9" customHeight="1">
      <c r="A154" s="169" t="s">
        <v>96</v>
      </c>
      <c r="B154" s="169" t="s">
        <v>237</v>
      </c>
      <c r="C154" s="170" t="s">
        <v>234</v>
      </c>
      <c r="D154" s="235" t="s">
        <v>238</v>
      </c>
      <c r="E154" s="83">
        <f>F154+I154</f>
        <v>2100000</v>
      </c>
      <c r="F154" s="83">
        <v>2100000</v>
      </c>
      <c r="G154" s="83"/>
      <c r="H154" s="83"/>
      <c r="I154" s="83"/>
      <c r="J154" s="83">
        <f>L154+O154</f>
        <v>0</v>
      </c>
      <c r="K154" s="83"/>
      <c r="L154" s="83"/>
      <c r="M154" s="83"/>
      <c r="N154" s="83"/>
      <c r="O154" s="83"/>
      <c r="P154" s="83">
        <f>E154+J154</f>
        <v>2100000</v>
      </c>
    </row>
    <row r="155" spans="1:16" s="86" customFormat="1" ht="66" customHeight="1">
      <c r="A155" s="311" t="s">
        <v>123</v>
      </c>
      <c r="B155" s="236"/>
      <c r="C155" s="312"/>
      <c r="D155" s="313" t="s">
        <v>124</v>
      </c>
      <c r="E155" s="88">
        <f>E156</f>
        <v>0</v>
      </c>
      <c r="F155" s="88">
        <f t="shared" ref="F155:P156" si="64">F156</f>
        <v>0</v>
      </c>
      <c r="G155" s="88">
        <f t="shared" si="64"/>
        <v>0</v>
      </c>
      <c r="H155" s="88">
        <f t="shared" si="64"/>
        <v>0</v>
      </c>
      <c r="I155" s="88">
        <f t="shared" si="64"/>
        <v>0</v>
      </c>
      <c r="J155" s="88">
        <f t="shared" si="64"/>
        <v>-2200000</v>
      </c>
      <c r="K155" s="88">
        <f t="shared" si="64"/>
        <v>-2200000</v>
      </c>
      <c r="L155" s="88">
        <f t="shared" si="64"/>
        <v>0</v>
      </c>
      <c r="M155" s="88">
        <f t="shared" si="64"/>
        <v>0</v>
      </c>
      <c r="N155" s="88">
        <f t="shared" si="64"/>
        <v>0</v>
      </c>
      <c r="O155" s="88">
        <f t="shared" si="64"/>
        <v>-2200000</v>
      </c>
      <c r="P155" s="88">
        <f t="shared" si="64"/>
        <v>-2200000</v>
      </c>
    </row>
    <row r="156" spans="1:16" s="86" customFormat="1" ht="76.900000000000006" customHeight="1">
      <c r="A156" s="311" t="s">
        <v>125</v>
      </c>
      <c r="B156" s="236"/>
      <c r="C156" s="312"/>
      <c r="D156" s="313" t="s">
        <v>124</v>
      </c>
      <c r="E156" s="88">
        <f>E157</f>
        <v>0</v>
      </c>
      <c r="F156" s="88">
        <f t="shared" si="64"/>
        <v>0</v>
      </c>
      <c r="G156" s="88">
        <f t="shared" si="64"/>
        <v>0</v>
      </c>
      <c r="H156" s="88">
        <f t="shared" si="64"/>
        <v>0</v>
      </c>
      <c r="I156" s="88">
        <f t="shared" si="64"/>
        <v>0</v>
      </c>
      <c r="J156" s="88">
        <f t="shared" si="64"/>
        <v>-2200000</v>
      </c>
      <c r="K156" s="88">
        <f t="shared" si="64"/>
        <v>-2200000</v>
      </c>
      <c r="L156" s="88">
        <f t="shared" si="64"/>
        <v>0</v>
      </c>
      <c r="M156" s="88">
        <f t="shared" si="64"/>
        <v>0</v>
      </c>
      <c r="N156" s="88">
        <f t="shared" si="64"/>
        <v>0</v>
      </c>
      <c r="O156" s="88">
        <f t="shared" si="64"/>
        <v>-2200000</v>
      </c>
      <c r="P156" s="88">
        <f t="shared" si="64"/>
        <v>-2200000</v>
      </c>
    </row>
    <row r="157" spans="1:16" s="86" customFormat="1" ht="78" customHeight="1">
      <c r="A157" s="169" t="s">
        <v>468</v>
      </c>
      <c r="B157" s="169" t="s">
        <v>436</v>
      </c>
      <c r="C157" s="170" t="s">
        <v>412</v>
      </c>
      <c r="D157" s="235" t="s">
        <v>469</v>
      </c>
      <c r="E157" s="83">
        <f>F157+I157</f>
        <v>0</v>
      </c>
      <c r="F157" s="83"/>
      <c r="G157" s="83"/>
      <c r="H157" s="83"/>
      <c r="I157" s="83"/>
      <c r="J157" s="83">
        <f>L157+O157</f>
        <v>-2200000</v>
      </c>
      <c r="K157" s="83">
        <v>-2200000</v>
      </c>
      <c r="L157" s="83"/>
      <c r="M157" s="83"/>
      <c r="N157" s="83"/>
      <c r="O157" s="83">
        <v>-2200000</v>
      </c>
      <c r="P157" s="83">
        <f>E157+J157</f>
        <v>-2200000</v>
      </c>
    </row>
    <row r="158" spans="1:16" s="86" customFormat="1" ht="74.45" customHeight="1">
      <c r="A158" s="311" t="s">
        <v>148</v>
      </c>
      <c r="B158" s="236"/>
      <c r="C158" s="312"/>
      <c r="D158" s="313" t="s">
        <v>149</v>
      </c>
      <c r="E158" s="88">
        <f>E159</f>
        <v>2500000</v>
      </c>
      <c r="F158" s="88">
        <f t="shared" ref="F158:P159" si="65">F159</f>
        <v>0</v>
      </c>
      <c r="G158" s="88">
        <f t="shared" si="65"/>
        <v>0</v>
      </c>
      <c r="H158" s="88">
        <f t="shared" si="65"/>
        <v>0</v>
      </c>
      <c r="I158" s="88">
        <f t="shared" si="65"/>
        <v>2500000</v>
      </c>
      <c r="J158" s="88">
        <f t="shared" si="65"/>
        <v>0</v>
      </c>
      <c r="K158" s="88">
        <f t="shared" si="65"/>
        <v>0</v>
      </c>
      <c r="L158" s="88">
        <f t="shared" si="65"/>
        <v>0</v>
      </c>
      <c r="M158" s="88">
        <f t="shared" si="65"/>
        <v>0</v>
      </c>
      <c r="N158" s="88">
        <f t="shared" si="65"/>
        <v>0</v>
      </c>
      <c r="O158" s="88">
        <f t="shared" si="65"/>
        <v>0</v>
      </c>
      <c r="P158" s="88">
        <f t="shared" si="65"/>
        <v>2500000</v>
      </c>
    </row>
    <row r="159" spans="1:16" s="86" customFormat="1" ht="82.9" customHeight="1">
      <c r="A159" s="311" t="s">
        <v>150</v>
      </c>
      <c r="B159" s="236"/>
      <c r="C159" s="312"/>
      <c r="D159" s="313" t="s">
        <v>149</v>
      </c>
      <c r="E159" s="88">
        <f>E160</f>
        <v>2500000</v>
      </c>
      <c r="F159" s="88">
        <f t="shared" si="65"/>
        <v>0</v>
      </c>
      <c r="G159" s="88">
        <f t="shared" si="65"/>
        <v>0</v>
      </c>
      <c r="H159" s="88">
        <f t="shared" si="65"/>
        <v>0</v>
      </c>
      <c r="I159" s="88">
        <f t="shared" si="65"/>
        <v>2500000</v>
      </c>
      <c r="J159" s="88">
        <f t="shared" si="65"/>
        <v>0</v>
      </c>
      <c r="K159" s="88">
        <f t="shared" si="65"/>
        <v>0</v>
      </c>
      <c r="L159" s="88">
        <f t="shared" si="65"/>
        <v>0</v>
      </c>
      <c r="M159" s="88">
        <f t="shared" si="65"/>
        <v>0</v>
      </c>
      <c r="N159" s="88">
        <f t="shared" si="65"/>
        <v>0</v>
      </c>
      <c r="O159" s="88">
        <f t="shared" si="65"/>
        <v>0</v>
      </c>
      <c r="P159" s="88">
        <f t="shared" si="65"/>
        <v>2500000</v>
      </c>
    </row>
    <row r="160" spans="1:16" s="86" customFormat="1" ht="54" customHeight="1">
      <c r="A160" s="91" t="s">
        <v>443</v>
      </c>
      <c r="B160" s="84">
        <v>9770</v>
      </c>
      <c r="C160" s="84" t="s">
        <v>36</v>
      </c>
      <c r="D160" s="122" t="s">
        <v>17</v>
      </c>
      <c r="E160" s="83">
        <f>F160+I160</f>
        <v>2500000</v>
      </c>
      <c r="F160" s="83"/>
      <c r="G160" s="83"/>
      <c r="H160" s="83"/>
      <c r="I160" s="83">
        <v>2500000</v>
      </c>
      <c r="J160" s="88">
        <f t="shared" ref="J160:O160" si="66">J161</f>
        <v>0</v>
      </c>
      <c r="K160" s="88">
        <f t="shared" si="66"/>
        <v>0</v>
      </c>
      <c r="L160" s="88">
        <f t="shared" si="66"/>
        <v>0</v>
      </c>
      <c r="M160" s="88">
        <f t="shared" si="66"/>
        <v>0</v>
      </c>
      <c r="N160" s="88">
        <f t="shared" si="66"/>
        <v>0</v>
      </c>
      <c r="O160" s="88">
        <f t="shared" si="66"/>
        <v>0</v>
      </c>
      <c r="P160" s="83">
        <f>E160</f>
        <v>2500000</v>
      </c>
    </row>
    <row r="161" spans="1:16" s="167" customFormat="1" ht="104.45" customHeight="1">
      <c r="A161" s="311" t="s">
        <v>76</v>
      </c>
      <c r="B161" s="236"/>
      <c r="C161" s="312"/>
      <c r="D161" s="313" t="s">
        <v>115</v>
      </c>
      <c r="E161" s="88">
        <f>E162</f>
        <v>-2500000</v>
      </c>
      <c r="F161" s="88">
        <f t="shared" ref="F161:P161" si="67">F162</f>
        <v>0</v>
      </c>
      <c r="G161" s="88">
        <f t="shared" si="67"/>
        <v>0</v>
      </c>
      <c r="H161" s="88">
        <f t="shared" si="67"/>
        <v>0</v>
      </c>
      <c r="I161" s="88">
        <f t="shared" si="67"/>
        <v>-2500000</v>
      </c>
      <c r="J161" s="88">
        <f t="shared" si="67"/>
        <v>0</v>
      </c>
      <c r="K161" s="88">
        <f t="shared" si="67"/>
        <v>0</v>
      </c>
      <c r="L161" s="88">
        <f t="shared" si="67"/>
        <v>0</v>
      </c>
      <c r="M161" s="88">
        <f t="shared" si="67"/>
        <v>0</v>
      </c>
      <c r="N161" s="88">
        <f t="shared" si="67"/>
        <v>0</v>
      </c>
      <c r="O161" s="88">
        <f t="shared" si="67"/>
        <v>0</v>
      </c>
      <c r="P161" s="88">
        <f t="shared" si="67"/>
        <v>-2500000</v>
      </c>
    </row>
    <row r="162" spans="1:16" s="86" customFormat="1" ht="112.9" customHeight="1">
      <c r="A162" s="311" t="s">
        <v>78</v>
      </c>
      <c r="B162" s="236"/>
      <c r="C162" s="312"/>
      <c r="D162" s="313" t="s">
        <v>115</v>
      </c>
      <c r="E162" s="88">
        <f>SUM(E163:E165)</f>
        <v>-2500000</v>
      </c>
      <c r="F162" s="88">
        <f t="shared" ref="F162:P162" si="68">SUM(F163:F165)</f>
        <v>0</v>
      </c>
      <c r="G162" s="88">
        <f t="shared" si="68"/>
        <v>0</v>
      </c>
      <c r="H162" s="88">
        <f t="shared" si="68"/>
        <v>0</v>
      </c>
      <c r="I162" s="88">
        <f t="shared" si="68"/>
        <v>-2500000</v>
      </c>
      <c r="J162" s="88">
        <f t="shared" si="68"/>
        <v>0</v>
      </c>
      <c r="K162" s="88">
        <f t="shared" si="68"/>
        <v>0</v>
      </c>
      <c r="L162" s="88">
        <f t="shared" si="68"/>
        <v>0</v>
      </c>
      <c r="M162" s="88">
        <f t="shared" si="68"/>
        <v>0</v>
      </c>
      <c r="N162" s="88">
        <f t="shared" si="68"/>
        <v>0</v>
      </c>
      <c r="O162" s="88">
        <f t="shared" si="68"/>
        <v>0</v>
      </c>
      <c r="P162" s="88">
        <f t="shared" si="68"/>
        <v>-2500000</v>
      </c>
    </row>
    <row r="163" spans="1:16" s="86" customFormat="1" ht="70.900000000000006" customHeight="1">
      <c r="A163" s="169">
        <v>1916096</v>
      </c>
      <c r="B163" s="233">
        <v>6096</v>
      </c>
      <c r="C163" s="288" t="s">
        <v>429</v>
      </c>
      <c r="D163" s="289" t="s">
        <v>428</v>
      </c>
      <c r="E163" s="83">
        <f>F163+I163</f>
        <v>4500000</v>
      </c>
      <c r="F163" s="83"/>
      <c r="G163" s="83"/>
      <c r="H163" s="83"/>
      <c r="I163" s="83">
        <v>4500000</v>
      </c>
      <c r="J163" s="83"/>
      <c r="K163" s="83"/>
      <c r="L163" s="83"/>
      <c r="M163" s="83"/>
      <c r="N163" s="83"/>
      <c r="O163" s="83"/>
      <c r="P163" s="83">
        <f>E163</f>
        <v>4500000</v>
      </c>
    </row>
    <row r="164" spans="1:16" s="86" customFormat="1" ht="70.900000000000006" customHeight="1">
      <c r="A164" s="169" t="s">
        <v>430</v>
      </c>
      <c r="B164" s="169" t="s">
        <v>431</v>
      </c>
      <c r="C164" s="170" t="s">
        <v>432</v>
      </c>
      <c r="D164" s="235" t="s">
        <v>433</v>
      </c>
      <c r="E164" s="83">
        <f>F164+I164</f>
        <v>1000000</v>
      </c>
      <c r="F164" s="83"/>
      <c r="G164" s="83"/>
      <c r="H164" s="83"/>
      <c r="I164" s="83">
        <v>1000000</v>
      </c>
      <c r="J164" s="83"/>
      <c r="K164" s="83"/>
      <c r="L164" s="83"/>
      <c r="M164" s="83"/>
      <c r="N164" s="83"/>
      <c r="O164" s="83"/>
      <c r="P164" s="83">
        <f>E164</f>
        <v>1000000</v>
      </c>
    </row>
    <row r="165" spans="1:16" s="86" customFormat="1" ht="70.900000000000006" customHeight="1">
      <c r="A165" s="233">
        <v>1917611</v>
      </c>
      <c r="B165" s="233">
        <v>7611</v>
      </c>
      <c r="C165" s="288" t="s">
        <v>89</v>
      </c>
      <c r="D165" s="289" t="s">
        <v>427</v>
      </c>
      <c r="E165" s="83">
        <f>F165+I165</f>
        <v>-8000000</v>
      </c>
      <c r="F165" s="83"/>
      <c r="G165" s="83"/>
      <c r="H165" s="83"/>
      <c r="I165" s="83">
        <v>-8000000</v>
      </c>
      <c r="J165" s="83"/>
      <c r="K165" s="83"/>
      <c r="L165" s="83"/>
      <c r="M165" s="83"/>
      <c r="N165" s="83"/>
      <c r="O165" s="83"/>
      <c r="P165" s="83">
        <f>E165</f>
        <v>-8000000</v>
      </c>
    </row>
    <row r="166" spans="1:16" ht="82.15" customHeight="1">
      <c r="A166" s="311" t="s">
        <v>202</v>
      </c>
      <c r="B166" s="236"/>
      <c r="C166" s="312"/>
      <c r="D166" s="313" t="s">
        <v>222</v>
      </c>
      <c r="E166" s="88">
        <f>E167</f>
        <v>0</v>
      </c>
      <c r="F166" s="88">
        <f t="shared" ref="F166:P166" si="69">F167</f>
        <v>0</v>
      </c>
      <c r="G166" s="88">
        <f t="shared" si="69"/>
        <v>0</v>
      </c>
      <c r="H166" s="88">
        <f t="shared" si="69"/>
        <v>0</v>
      </c>
      <c r="I166" s="88">
        <f t="shared" si="69"/>
        <v>0</v>
      </c>
      <c r="J166" s="88">
        <f t="shared" si="69"/>
        <v>0</v>
      </c>
      <c r="K166" s="88">
        <f t="shared" si="69"/>
        <v>0</v>
      </c>
      <c r="L166" s="88">
        <f t="shared" si="69"/>
        <v>0</v>
      </c>
      <c r="M166" s="88">
        <f t="shared" si="69"/>
        <v>0</v>
      </c>
      <c r="N166" s="88">
        <f t="shared" si="69"/>
        <v>0</v>
      </c>
      <c r="O166" s="88">
        <f t="shared" si="69"/>
        <v>0</v>
      </c>
      <c r="P166" s="88">
        <f t="shared" si="69"/>
        <v>0</v>
      </c>
    </row>
    <row r="167" spans="1:16" ht="91.9" customHeight="1">
      <c r="A167" s="311" t="s">
        <v>204</v>
      </c>
      <c r="B167" s="236"/>
      <c r="C167" s="312"/>
      <c r="D167" s="313" t="s">
        <v>222</v>
      </c>
      <c r="E167" s="88">
        <f>E168+E169</f>
        <v>0</v>
      </c>
      <c r="F167" s="88">
        <f t="shared" ref="F167:P167" si="70">F168+F169</f>
        <v>0</v>
      </c>
      <c r="G167" s="88">
        <f t="shared" si="70"/>
        <v>0</v>
      </c>
      <c r="H167" s="88">
        <f t="shared" si="70"/>
        <v>0</v>
      </c>
      <c r="I167" s="88">
        <f t="shared" si="70"/>
        <v>0</v>
      </c>
      <c r="J167" s="88">
        <f t="shared" si="70"/>
        <v>0</v>
      </c>
      <c r="K167" s="88">
        <f t="shared" si="70"/>
        <v>0</v>
      </c>
      <c r="L167" s="88">
        <f t="shared" si="70"/>
        <v>0</v>
      </c>
      <c r="M167" s="88">
        <f t="shared" si="70"/>
        <v>0</v>
      </c>
      <c r="N167" s="88">
        <f t="shared" si="70"/>
        <v>0</v>
      </c>
      <c r="O167" s="88">
        <f t="shared" si="70"/>
        <v>0</v>
      </c>
      <c r="P167" s="88">
        <f t="shared" si="70"/>
        <v>0</v>
      </c>
    </row>
    <row r="168" spans="1:16" ht="54.6" customHeight="1">
      <c r="A168" s="169" t="s">
        <v>447</v>
      </c>
      <c r="B168" s="169" t="s">
        <v>448</v>
      </c>
      <c r="C168" s="170" t="s">
        <v>449</v>
      </c>
      <c r="D168" s="235" t="s">
        <v>450</v>
      </c>
      <c r="E168" s="83">
        <f>F168+I168</f>
        <v>0</v>
      </c>
      <c r="F168" s="83"/>
      <c r="G168" s="83"/>
      <c r="H168" s="83"/>
      <c r="I168" s="83"/>
      <c r="J168" s="83">
        <f>L168+O168</f>
        <v>-150000</v>
      </c>
      <c r="K168" s="83"/>
      <c r="L168" s="83">
        <v>-150000</v>
      </c>
      <c r="M168" s="83"/>
      <c r="N168" s="83"/>
      <c r="O168" s="83"/>
      <c r="P168" s="83">
        <f>E168+J168</f>
        <v>-150000</v>
      </c>
    </row>
    <row r="169" spans="1:16" ht="79.900000000000006" customHeight="1">
      <c r="A169" s="128" t="s">
        <v>205</v>
      </c>
      <c r="B169" s="124" t="s">
        <v>158</v>
      </c>
      <c r="C169" s="124" t="s">
        <v>36</v>
      </c>
      <c r="D169" s="125" t="s">
        <v>159</v>
      </c>
      <c r="E169" s="83">
        <f>F169+I169</f>
        <v>0</v>
      </c>
      <c r="F169" s="83"/>
      <c r="G169" s="83"/>
      <c r="H169" s="83"/>
      <c r="I169" s="83"/>
      <c r="J169" s="83">
        <f>L169+O169</f>
        <v>150000</v>
      </c>
      <c r="K169" s="83"/>
      <c r="L169" s="83">
        <v>150000</v>
      </c>
      <c r="M169" s="83"/>
      <c r="N169" s="83"/>
      <c r="O169" s="83"/>
      <c r="P169" s="83">
        <f>E169+J169</f>
        <v>150000</v>
      </c>
    </row>
    <row r="170" spans="1:16" ht="70.150000000000006" customHeight="1">
      <c r="A170" s="55" t="s">
        <v>52</v>
      </c>
      <c r="B170" s="55" t="s">
        <v>18</v>
      </c>
      <c r="C170" s="55" t="s">
        <v>18</v>
      </c>
      <c r="D170" s="60" t="s">
        <v>206</v>
      </c>
      <c r="E170" s="88">
        <f>E171</f>
        <v>0</v>
      </c>
      <c r="F170" s="88">
        <f t="shared" ref="F170:P171" si="71">F171</f>
        <v>0</v>
      </c>
      <c r="G170" s="88">
        <f t="shared" si="71"/>
        <v>800000</v>
      </c>
      <c r="H170" s="88">
        <f t="shared" si="71"/>
        <v>0</v>
      </c>
      <c r="I170" s="88">
        <f t="shared" si="71"/>
        <v>0</v>
      </c>
      <c r="J170" s="88">
        <f t="shared" si="71"/>
        <v>0</v>
      </c>
      <c r="K170" s="88">
        <f t="shared" si="71"/>
        <v>0</v>
      </c>
      <c r="L170" s="88">
        <f t="shared" si="71"/>
        <v>0</v>
      </c>
      <c r="M170" s="88">
        <f t="shared" si="71"/>
        <v>0</v>
      </c>
      <c r="N170" s="88">
        <f t="shared" si="71"/>
        <v>0</v>
      </c>
      <c r="O170" s="88">
        <f t="shared" si="71"/>
        <v>0</v>
      </c>
      <c r="P170" s="88">
        <f t="shared" si="71"/>
        <v>0</v>
      </c>
    </row>
    <row r="171" spans="1:16" ht="75" customHeight="1">
      <c r="A171" s="55" t="s">
        <v>53</v>
      </c>
      <c r="B171" s="55" t="s">
        <v>18</v>
      </c>
      <c r="C171" s="55" t="s">
        <v>18</v>
      </c>
      <c r="D171" s="60" t="s">
        <v>206</v>
      </c>
      <c r="E171" s="88">
        <f>E172</f>
        <v>0</v>
      </c>
      <c r="F171" s="88">
        <f t="shared" si="71"/>
        <v>0</v>
      </c>
      <c r="G171" s="88">
        <f t="shared" si="71"/>
        <v>800000</v>
      </c>
      <c r="H171" s="88">
        <f t="shared" si="71"/>
        <v>0</v>
      </c>
      <c r="I171" s="88">
        <f t="shared" si="71"/>
        <v>0</v>
      </c>
      <c r="J171" s="88">
        <f t="shared" si="71"/>
        <v>0</v>
      </c>
      <c r="K171" s="88">
        <f t="shared" si="71"/>
        <v>0</v>
      </c>
      <c r="L171" s="88">
        <f t="shared" si="71"/>
        <v>0</v>
      </c>
      <c r="M171" s="88">
        <f t="shared" si="71"/>
        <v>0</v>
      </c>
      <c r="N171" s="88">
        <f t="shared" si="71"/>
        <v>0</v>
      </c>
      <c r="O171" s="88">
        <f t="shared" si="71"/>
        <v>0</v>
      </c>
      <c r="P171" s="88">
        <f t="shared" si="71"/>
        <v>0</v>
      </c>
    </row>
    <row r="172" spans="1:16" ht="41.45" customHeight="1">
      <c r="A172" s="233" t="s">
        <v>538</v>
      </c>
      <c r="B172" s="233" t="s">
        <v>539</v>
      </c>
      <c r="C172" s="233" t="s">
        <v>540</v>
      </c>
      <c r="D172" s="234" t="s">
        <v>586</v>
      </c>
      <c r="E172" s="234"/>
      <c r="F172" s="83"/>
      <c r="G172" s="83">
        <v>800000</v>
      </c>
      <c r="H172" s="83"/>
      <c r="I172" s="83"/>
      <c r="J172" s="83"/>
      <c r="K172" s="83"/>
      <c r="L172" s="83"/>
      <c r="M172" s="83"/>
      <c r="N172" s="83"/>
      <c r="O172" s="83"/>
      <c r="P172" s="83"/>
    </row>
    <row r="173" spans="1:16" ht="37.9" customHeight="1">
      <c r="A173" s="253" t="s">
        <v>631</v>
      </c>
      <c r="B173" s="254" t="s">
        <v>631</v>
      </c>
      <c r="C173" s="253" t="s">
        <v>631</v>
      </c>
      <c r="D173" s="255" t="s">
        <v>630</v>
      </c>
      <c r="E173" s="88">
        <f>E14+E130+E120</f>
        <v>75716772.909999996</v>
      </c>
      <c r="F173" s="88">
        <f t="shared" ref="F173:P173" si="72">F14+F130+F120</f>
        <v>39410620</v>
      </c>
      <c r="G173" s="88">
        <f t="shared" si="72"/>
        <v>3160000</v>
      </c>
      <c r="H173" s="88">
        <f t="shared" si="72"/>
        <v>100000</v>
      </c>
      <c r="I173" s="88">
        <f t="shared" si="72"/>
        <v>36306152.909999996</v>
      </c>
      <c r="J173" s="88">
        <f t="shared" si="72"/>
        <v>27801263.09</v>
      </c>
      <c r="K173" s="88">
        <f t="shared" si="72"/>
        <v>27401263.09</v>
      </c>
      <c r="L173" s="88">
        <f t="shared" si="72"/>
        <v>4809602</v>
      </c>
      <c r="M173" s="88">
        <f t="shared" si="72"/>
        <v>0</v>
      </c>
      <c r="N173" s="88">
        <f t="shared" si="72"/>
        <v>0</v>
      </c>
      <c r="O173" s="88">
        <f t="shared" si="72"/>
        <v>22991661.09</v>
      </c>
      <c r="P173" s="88">
        <f t="shared" si="72"/>
        <v>103518036</v>
      </c>
    </row>
    <row r="174" spans="1:16" ht="37.9" customHeight="1">
      <c r="A174" s="239"/>
      <c r="B174" s="240"/>
      <c r="C174" s="239"/>
      <c r="D174" s="241"/>
      <c r="E174" s="242"/>
      <c r="F174" s="242"/>
      <c r="G174" s="242"/>
      <c r="H174" s="242"/>
      <c r="I174" s="242"/>
      <c r="J174" s="242"/>
      <c r="K174" s="242"/>
      <c r="L174" s="242"/>
      <c r="M174" s="242"/>
      <c r="N174" s="242"/>
      <c r="O174" s="242"/>
      <c r="P174" s="242"/>
    </row>
    <row r="175" spans="1:16" ht="59.45" customHeight="1">
      <c r="A175" s="40"/>
      <c r="B175" s="449" t="s">
        <v>672</v>
      </c>
      <c r="C175" s="449"/>
      <c r="D175" s="450"/>
      <c r="E175"/>
      <c r="F175" s="112"/>
      <c r="G175" s="22"/>
      <c r="H175" s="22"/>
      <c r="I175" s="22"/>
      <c r="J175" s="33"/>
      <c r="K175" s="112"/>
      <c r="L175" s="436" t="s">
        <v>550</v>
      </c>
      <c r="M175" s="436"/>
      <c r="N175" s="436"/>
      <c r="O175" s="168"/>
      <c r="P175" s="168"/>
    </row>
    <row r="176" spans="1:16" ht="37.9" customHeight="1">
      <c r="A176" s="40"/>
      <c r="E176" s="168"/>
      <c r="F176" s="168"/>
      <c r="G176" s="168"/>
      <c r="H176" s="168"/>
      <c r="I176" s="168"/>
      <c r="J176" s="168"/>
      <c r="K176" s="168"/>
      <c r="L176" s="168"/>
      <c r="M176" s="168"/>
      <c r="N176" s="168"/>
      <c r="O176" s="168"/>
      <c r="P176" s="168"/>
    </row>
    <row r="177" spans="1:16" ht="32.450000000000003" customHeight="1">
      <c r="A177" s="40"/>
      <c r="B177" s="171"/>
      <c r="C177" s="40"/>
      <c r="D177" s="172"/>
      <c r="E177" s="168"/>
      <c r="F177" s="168"/>
      <c r="G177" s="168"/>
      <c r="H177" s="168"/>
      <c r="I177" s="168"/>
      <c r="J177" s="168"/>
      <c r="K177" s="168"/>
      <c r="L177" s="168"/>
      <c r="M177" s="168"/>
      <c r="N177" s="168"/>
      <c r="O177" s="168"/>
      <c r="P177" s="168"/>
    </row>
    <row r="178" spans="1:16" ht="32.450000000000003" customHeight="1">
      <c r="A178" s="40"/>
      <c r="B178" s="171"/>
      <c r="C178" s="40"/>
      <c r="D178" s="172"/>
      <c r="E178" s="168"/>
      <c r="F178" s="168"/>
      <c r="G178" s="168"/>
      <c r="H178" s="168"/>
      <c r="I178" s="168"/>
      <c r="J178" s="168"/>
      <c r="K178" s="168"/>
      <c r="L178" s="168"/>
      <c r="M178" s="168"/>
      <c r="N178" s="168"/>
      <c r="O178" s="168"/>
      <c r="P178" s="168"/>
    </row>
    <row r="179" spans="1:16" ht="32.450000000000003" customHeight="1">
      <c r="A179" s="40"/>
      <c r="B179" s="171"/>
      <c r="C179" s="40"/>
      <c r="D179" s="172"/>
      <c r="E179" s="168"/>
      <c r="F179" s="168"/>
      <c r="G179" s="168"/>
      <c r="H179" s="168"/>
      <c r="I179" s="168"/>
      <c r="J179" s="168"/>
      <c r="K179" s="168"/>
      <c r="L179" s="168"/>
      <c r="M179" s="168"/>
      <c r="N179" s="168"/>
      <c r="O179" s="168"/>
      <c r="P179" s="168"/>
    </row>
    <row r="180" spans="1:16" ht="32.450000000000003" customHeight="1">
      <c r="A180" s="40"/>
      <c r="B180" s="171"/>
      <c r="C180" s="40"/>
      <c r="D180" s="172"/>
      <c r="E180" s="168"/>
      <c r="F180" s="168"/>
      <c r="G180" s="168"/>
      <c r="H180" s="168"/>
      <c r="I180" s="168"/>
      <c r="J180" s="168"/>
      <c r="K180" s="168"/>
      <c r="L180" s="168"/>
      <c r="M180" s="168"/>
      <c r="N180" s="168"/>
      <c r="O180" s="168"/>
      <c r="P180" s="168"/>
    </row>
    <row r="181" spans="1:16" ht="32.450000000000003" customHeight="1">
      <c r="A181" s="40"/>
      <c r="B181" s="171"/>
      <c r="C181" s="40"/>
      <c r="D181" s="172"/>
      <c r="E181" s="168"/>
      <c r="F181" s="168"/>
      <c r="G181" s="168"/>
      <c r="H181" s="168"/>
      <c r="I181" s="168"/>
      <c r="J181" s="168"/>
      <c r="K181" s="168"/>
      <c r="L181" s="168"/>
      <c r="M181" s="168"/>
      <c r="N181" s="168"/>
      <c r="O181" s="168"/>
      <c r="P181" s="168"/>
    </row>
    <row r="182" spans="1:16" ht="32.450000000000003" customHeight="1">
      <c r="A182" s="40"/>
      <c r="B182" s="171"/>
      <c r="C182" s="40"/>
      <c r="D182" s="172"/>
      <c r="E182" s="168"/>
      <c r="F182" s="168"/>
      <c r="G182" s="168"/>
      <c r="H182" s="168"/>
      <c r="I182" s="168"/>
      <c r="J182" s="168"/>
      <c r="K182" s="168"/>
      <c r="L182" s="168"/>
      <c r="M182" s="168"/>
      <c r="N182" s="168"/>
      <c r="O182" s="168"/>
      <c r="P182" s="168"/>
    </row>
    <row r="183" spans="1:16" ht="32.450000000000003" customHeight="1">
      <c r="A183" s="40"/>
      <c r="B183" s="171"/>
      <c r="C183" s="40"/>
      <c r="D183" s="172"/>
      <c r="E183" s="168"/>
      <c r="F183" s="168"/>
      <c r="G183" s="168"/>
      <c r="H183" s="168"/>
      <c r="I183" s="168"/>
      <c r="J183" s="168"/>
      <c r="K183" s="168"/>
      <c r="L183" s="168"/>
      <c r="M183" s="168"/>
      <c r="N183" s="168"/>
      <c r="O183" s="168"/>
      <c r="P183" s="168"/>
    </row>
    <row r="184" spans="1:16" ht="82.15" customHeight="1">
      <c r="A184" s="40"/>
      <c r="B184" s="171"/>
      <c r="C184" s="40"/>
      <c r="D184" s="172"/>
      <c r="O184" s="41"/>
      <c r="P184" s="41"/>
    </row>
    <row r="185" spans="1:16" ht="15.75">
      <c r="A185" s="40"/>
      <c r="E185" s="8"/>
      <c r="F185" s="8"/>
      <c r="G185" s="8"/>
      <c r="H185" s="8"/>
      <c r="I185" s="8"/>
      <c r="J185" s="8"/>
      <c r="K185" s="26"/>
      <c r="L185" s="8"/>
      <c r="M185" s="8"/>
      <c r="N185" s="8"/>
      <c r="O185" s="8"/>
      <c r="P185" s="8"/>
    </row>
    <row r="186" spans="1:16">
      <c r="E186" s="8"/>
      <c r="F186" s="8"/>
      <c r="G186" s="8"/>
      <c r="H186" s="8"/>
      <c r="I186" s="8"/>
      <c r="J186" s="8"/>
      <c r="K186" s="26"/>
      <c r="L186" s="8"/>
      <c r="M186" s="8"/>
      <c r="N186" s="8"/>
      <c r="O186" s="8"/>
      <c r="P186" s="8"/>
    </row>
    <row r="187" spans="1:16">
      <c r="E187" s="8"/>
      <c r="F187" s="8"/>
      <c r="G187" s="8"/>
      <c r="H187" s="8"/>
      <c r="I187" s="8"/>
      <c r="J187" s="8"/>
      <c r="K187" s="26"/>
      <c r="L187" s="8"/>
      <c r="M187" s="8"/>
      <c r="N187" s="8"/>
      <c r="O187" s="8"/>
      <c r="P187" s="8"/>
    </row>
    <row r="188" spans="1:16">
      <c r="E188" s="8"/>
      <c r="F188" s="8"/>
      <c r="G188" s="8"/>
      <c r="H188" s="8"/>
      <c r="I188" s="8"/>
      <c r="J188" s="8"/>
      <c r="K188" s="8"/>
      <c r="L188" s="8"/>
      <c r="M188" s="8"/>
      <c r="N188" s="8"/>
      <c r="O188" s="8"/>
      <c r="P188" s="8"/>
    </row>
    <row r="189" spans="1:16">
      <c r="E189" s="8"/>
      <c r="F189" s="8"/>
      <c r="G189" s="8"/>
      <c r="H189" s="8"/>
      <c r="I189" s="8"/>
      <c r="J189" s="8"/>
      <c r="K189" s="26"/>
      <c r="L189" s="8"/>
      <c r="M189" s="8"/>
      <c r="N189" s="8"/>
      <c r="O189" s="8"/>
      <c r="P189" s="8"/>
    </row>
    <row r="190" spans="1:16">
      <c r="E190" s="8"/>
      <c r="F190" s="8"/>
      <c r="G190" s="8"/>
      <c r="H190" s="8"/>
      <c r="I190" s="8"/>
      <c r="J190" s="8"/>
      <c r="K190" s="26"/>
      <c r="L190" s="8"/>
      <c r="M190" s="8"/>
      <c r="N190" s="8"/>
      <c r="O190" s="8"/>
      <c r="P190" s="8"/>
    </row>
    <row r="191" spans="1:16">
      <c r="E191" s="8"/>
      <c r="F191" s="8"/>
      <c r="G191" s="8"/>
      <c r="H191" s="8"/>
      <c r="I191" s="8"/>
      <c r="J191" s="8"/>
      <c r="K191" s="26"/>
      <c r="L191" s="8"/>
      <c r="M191" s="8"/>
      <c r="N191" s="8"/>
      <c r="O191" s="8"/>
      <c r="P191" s="8"/>
    </row>
    <row r="192" spans="1:16">
      <c r="E192" s="8"/>
      <c r="F192" s="8"/>
      <c r="G192" s="8"/>
      <c r="H192" s="8"/>
      <c r="I192" s="8"/>
      <c r="J192" s="8"/>
      <c r="K192" s="26"/>
      <c r="L192" s="8"/>
      <c r="M192" s="8"/>
      <c r="N192" s="8"/>
      <c r="O192" s="8"/>
      <c r="P192" s="8"/>
    </row>
    <row r="193" spans="5:16">
      <c r="E193" s="8"/>
      <c r="F193" s="8"/>
      <c r="G193" s="8"/>
      <c r="H193" s="8"/>
      <c r="I193" s="8"/>
      <c r="J193" s="8"/>
      <c r="K193" s="26"/>
      <c r="L193" s="8"/>
      <c r="M193" s="8"/>
      <c r="N193" s="8"/>
      <c r="O193" s="8"/>
      <c r="P193" s="8"/>
    </row>
    <row r="194" spans="5:16">
      <c r="E194" s="8"/>
      <c r="F194" s="8"/>
      <c r="G194" s="8"/>
      <c r="H194" s="8"/>
      <c r="I194" s="8"/>
      <c r="J194" s="8"/>
      <c r="K194" s="26"/>
      <c r="L194" s="8"/>
      <c r="M194" s="8"/>
      <c r="N194" s="8"/>
      <c r="O194" s="8"/>
      <c r="P194" s="8"/>
    </row>
    <row r="195" spans="5:16">
      <c r="E195" s="8"/>
      <c r="F195" s="8"/>
      <c r="G195" s="8"/>
      <c r="H195" s="8"/>
      <c r="I195" s="8"/>
      <c r="J195" s="8"/>
      <c r="K195" s="26"/>
      <c r="L195" s="8"/>
      <c r="M195" s="8"/>
      <c r="N195" s="8"/>
      <c r="O195" s="8"/>
      <c r="P195" s="8"/>
    </row>
    <row r="196" spans="5:16">
      <c r="E196" s="8"/>
      <c r="F196" s="8"/>
      <c r="G196" s="8"/>
      <c r="H196" s="8"/>
      <c r="I196" s="8"/>
      <c r="J196" s="8"/>
      <c r="K196" s="26"/>
      <c r="L196" s="8"/>
      <c r="M196" s="8"/>
      <c r="N196" s="8"/>
      <c r="O196" s="8"/>
      <c r="P196" s="8"/>
    </row>
    <row r="197" spans="5:16">
      <c r="E197" s="8"/>
      <c r="F197" s="8"/>
      <c r="G197" s="8"/>
      <c r="H197" s="8"/>
      <c r="I197" s="8"/>
      <c r="J197" s="8"/>
      <c r="K197" s="26"/>
      <c r="L197" s="8"/>
      <c r="M197" s="8"/>
      <c r="N197" s="8"/>
      <c r="O197" s="8"/>
      <c r="P197" s="8"/>
    </row>
    <row r="198" spans="5:16">
      <c r="E198" s="8"/>
      <c r="F198" s="8"/>
      <c r="G198" s="8"/>
      <c r="H198" s="8"/>
      <c r="I198" s="8"/>
      <c r="J198" s="8"/>
      <c r="K198" s="26"/>
      <c r="L198" s="8"/>
      <c r="M198" s="8"/>
      <c r="N198" s="8"/>
      <c r="O198" s="8"/>
      <c r="P198" s="8"/>
    </row>
    <row r="199" spans="5:16">
      <c r="E199" s="8"/>
      <c r="F199" s="8"/>
      <c r="G199" s="8"/>
      <c r="H199" s="8"/>
      <c r="I199" s="8"/>
      <c r="J199" s="8"/>
      <c r="K199" s="26"/>
      <c r="L199" s="8"/>
      <c r="M199" s="8"/>
      <c r="N199" s="8"/>
      <c r="O199" s="8"/>
      <c r="P199" s="8"/>
    </row>
    <row r="200" spans="5:16">
      <c r="E200" s="8"/>
      <c r="F200" s="8"/>
      <c r="G200" s="8"/>
      <c r="H200" s="8"/>
      <c r="I200" s="8"/>
      <c r="J200" s="8"/>
      <c r="K200" s="26"/>
      <c r="L200" s="8"/>
      <c r="M200" s="8"/>
      <c r="N200" s="8"/>
      <c r="O200" s="8"/>
      <c r="P200" s="8"/>
    </row>
    <row r="201" spans="5:16">
      <c r="E201" s="8"/>
      <c r="F201" s="8"/>
      <c r="G201" s="8"/>
      <c r="H201" s="8"/>
      <c r="I201" s="8"/>
      <c r="J201" s="8"/>
      <c r="K201" s="26"/>
      <c r="L201" s="8"/>
      <c r="M201" s="8"/>
      <c r="N201" s="8"/>
      <c r="O201" s="8"/>
      <c r="P201" s="8"/>
    </row>
    <row r="202" spans="5:16">
      <c r="E202" s="8"/>
      <c r="F202" s="8"/>
      <c r="G202" s="8"/>
      <c r="H202" s="8"/>
      <c r="I202" s="8"/>
      <c r="J202" s="8"/>
      <c r="K202" s="26"/>
      <c r="L202" s="8"/>
      <c r="M202" s="8"/>
      <c r="N202" s="8"/>
      <c r="O202" s="8"/>
      <c r="P202" s="8"/>
    </row>
    <row r="203" spans="5:16">
      <c r="E203" s="8"/>
      <c r="F203" s="8"/>
      <c r="G203" s="8"/>
      <c r="H203" s="8"/>
      <c r="I203" s="8"/>
      <c r="J203" s="8"/>
      <c r="K203" s="26"/>
      <c r="L203" s="8"/>
      <c r="M203" s="8"/>
      <c r="N203" s="8"/>
      <c r="O203" s="8"/>
      <c r="P203" s="8"/>
    </row>
    <row r="204" spans="5:16">
      <c r="E204" s="8"/>
      <c r="F204" s="8"/>
      <c r="G204" s="8"/>
      <c r="H204" s="8"/>
      <c r="I204" s="8"/>
      <c r="J204" s="8"/>
      <c r="K204" s="26"/>
      <c r="L204" s="8"/>
      <c r="M204" s="8"/>
      <c r="N204" s="8"/>
      <c r="O204" s="8"/>
      <c r="P204" s="8"/>
    </row>
    <row r="205" spans="5:16">
      <c r="E205" s="8"/>
      <c r="F205" s="8"/>
      <c r="G205" s="8"/>
      <c r="H205" s="8"/>
      <c r="I205" s="8"/>
      <c r="J205" s="8"/>
      <c r="K205" s="26"/>
      <c r="L205" s="8"/>
      <c r="M205" s="8"/>
      <c r="N205" s="8"/>
      <c r="O205" s="8"/>
      <c r="P205" s="8"/>
    </row>
    <row r="206" spans="5:16">
      <c r="E206" s="8"/>
      <c r="F206" s="8"/>
      <c r="G206" s="8"/>
      <c r="H206" s="8"/>
      <c r="I206" s="8"/>
      <c r="J206" s="8"/>
      <c r="K206" s="26"/>
      <c r="L206" s="8"/>
      <c r="M206" s="8"/>
      <c r="N206" s="8"/>
      <c r="O206" s="8"/>
      <c r="P206" s="8"/>
    </row>
    <row r="207" spans="5:16">
      <c r="E207" s="8"/>
      <c r="F207" s="8"/>
      <c r="G207" s="8"/>
      <c r="H207" s="8"/>
      <c r="I207" s="8"/>
      <c r="J207" s="8"/>
      <c r="K207" s="26"/>
      <c r="L207" s="8"/>
      <c r="M207" s="8"/>
      <c r="N207" s="8"/>
      <c r="O207" s="8"/>
      <c r="P207" s="8"/>
    </row>
    <row r="208" spans="5:16">
      <c r="E208" s="8"/>
      <c r="F208" s="8"/>
      <c r="G208" s="8"/>
      <c r="H208" s="8"/>
      <c r="I208" s="8"/>
      <c r="J208" s="8"/>
      <c r="K208" s="26"/>
      <c r="L208" s="8"/>
      <c r="M208" s="8"/>
      <c r="N208" s="8"/>
      <c r="O208" s="8"/>
      <c r="P208" s="8"/>
    </row>
    <row r="209" spans="5:16">
      <c r="E209" s="8"/>
      <c r="F209" s="8"/>
      <c r="G209" s="8"/>
      <c r="H209" s="8"/>
      <c r="I209" s="8"/>
      <c r="J209" s="8"/>
      <c r="K209" s="26"/>
      <c r="L209" s="8"/>
      <c r="M209" s="8"/>
      <c r="N209" s="8"/>
      <c r="O209" s="8"/>
      <c r="P209" s="8"/>
    </row>
    <row r="210" spans="5:16">
      <c r="E210" s="8"/>
      <c r="F210" s="8"/>
      <c r="G210" s="8"/>
      <c r="H210" s="8"/>
      <c r="I210" s="8"/>
      <c r="J210" s="8"/>
      <c r="K210" s="26"/>
      <c r="L210" s="8"/>
      <c r="M210" s="8"/>
      <c r="N210" s="8"/>
      <c r="O210" s="8"/>
      <c r="P210" s="8"/>
    </row>
    <row r="211" spans="5:16">
      <c r="E211" s="8"/>
      <c r="F211" s="8"/>
      <c r="G211" s="8"/>
      <c r="H211" s="8"/>
      <c r="I211" s="8"/>
      <c r="J211" s="8"/>
      <c r="K211" s="26"/>
      <c r="L211" s="8"/>
      <c r="M211" s="8"/>
      <c r="N211" s="8"/>
      <c r="O211" s="8"/>
      <c r="P211" s="8"/>
    </row>
    <row r="212" spans="5:16">
      <c r="E212" s="8"/>
      <c r="F212" s="8"/>
      <c r="G212" s="8"/>
      <c r="H212" s="8"/>
      <c r="I212" s="8"/>
      <c r="J212" s="8"/>
      <c r="K212" s="26"/>
      <c r="L212" s="8"/>
      <c r="M212" s="8"/>
      <c r="N212" s="8"/>
      <c r="O212" s="8"/>
      <c r="P212" s="8"/>
    </row>
    <row r="213" spans="5:16">
      <c r="E213" s="8"/>
      <c r="F213" s="8"/>
      <c r="G213" s="8"/>
      <c r="H213" s="8"/>
      <c r="I213" s="8"/>
      <c r="J213" s="8"/>
      <c r="K213" s="26"/>
      <c r="L213" s="8"/>
      <c r="M213" s="8"/>
      <c r="N213" s="8"/>
      <c r="O213" s="8"/>
      <c r="P213" s="8"/>
    </row>
    <row r="214" spans="5:16">
      <c r="E214" s="8"/>
      <c r="F214" s="8"/>
      <c r="G214" s="8"/>
      <c r="H214" s="8"/>
      <c r="I214" s="8"/>
      <c r="J214" s="8"/>
      <c r="K214" s="26"/>
      <c r="L214" s="8"/>
      <c r="M214" s="8"/>
      <c r="N214" s="8"/>
      <c r="O214" s="8"/>
      <c r="P214" s="8"/>
    </row>
    <row r="215" spans="5:16">
      <c r="E215" s="8"/>
      <c r="F215" s="8"/>
      <c r="G215" s="8"/>
      <c r="H215" s="8"/>
      <c r="I215" s="8"/>
      <c r="J215" s="8"/>
      <c r="K215" s="26"/>
      <c r="L215" s="8"/>
      <c r="M215" s="8"/>
      <c r="N215" s="8"/>
      <c r="O215" s="8"/>
      <c r="P215" s="8"/>
    </row>
    <row r="216" spans="5:16">
      <c r="E216" s="8"/>
      <c r="F216" s="8"/>
      <c r="G216" s="8"/>
      <c r="H216" s="8"/>
      <c r="I216" s="8"/>
      <c r="J216" s="8"/>
      <c r="K216" s="26"/>
      <c r="L216" s="8"/>
      <c r="M216" s="8"/>
      <c r="N216" s="8"/>
      <c r="O216" s="8"/>
      <c r="P216" s="8"/>
    </row>
    <row r="217" spans="5:16">
      <c r="E217" s="8"/>
      <c r="F217" s="8"/>
      <c r="G217" s="8"/>
      <c r="H217" s="8"/>
      <c r="I217" s="8"/>
      <c r="J217" s="8"/>
      <c r="K217" s="26"/>
      <c r="L217" s="8"/>
      <c r="M217" s="8"/>
      <c r="N217" s="8"/>
      <c r="O217" s="8"/>
      <c r="P217" s="8"/>
    </row>
    <row r="218" spans="5:16">
      <c r="E218" s="8"/>
      <c r="F218" s="8"/>
      <c r="G218" s="8"/>
      <c r="H218" s="8"/>
      <c r="I218" s="8"/>
      <c r="J218" s="8"/>
      <c r="K218" s="26"/>
      <c r="L218" s="8"/>
      <c r="M218" s="8"/>
      <c r="N218" s="8"/>
      <c r="O218" s="8"/>
      <c r="P218" s="8"/>
    </row>
    <row r="219" spans="5:16">
      <c r="E219" s="8"/>
      <c r="F219" s="8"/>
      <c r="G219" s="8"/>
      <c r="H219" s="8"/>
      <c r="I219" s="8"/>
      <c r="J219" s="8"/>
      <c r="K219" s="26"/>
      <c r="L219" s="8"/>
      <c r="M219" s="8"/>
      <c r="N219" s="8"/>
      <c r="O219" s="8"/>
      <c r="P219" s="8"/>
    </row>
    <row r="220" spans="5:16">
      <c r="E220" s="8"/>
      <c r="F220" s="8"/>
      <c r="G220" s="8"/>
      <c r="H220" s="8"/>
      <c r="I220" s="8"/>
      <c r="J220" s="8"/>
      <c r="K220" s="26"/>
      <c r="L220" s="8"/>
      <c r="M220" s="8"/>
      <c r="N220" s="8"/>
      <c r="O220" s="8"/>
      <c r="P220" s="8"/>
    </row>
    <row r="221" spans="5:16">
      <c r="E221" s="8"/>
      <c r="F221" s="8"/>
      <c r="G221" s="8"/>
      <c r="H221" s="8"/>
      <c r="I221" s="8"/>
      <c r="J221" s="8"/>
      <c r="K221" s="26"/>
      <c r="L221" s="8"/>
      <c r="M221" s="8"/>
      <c r="N221" s="8"/>
      <c r="O221" s="8"/>
      <c r="P221" s="8"/>
    </row>
    <row r="222" spans="5:16">
      <c r="E222" s="8"/>
      <c r="F222" s="8"/>
      <c r="G222" s="8"/>
      <c r="H222" s="8"/>
      <c r="I222" s="8"/>
      <c r="J222" s="8"/>
      <c r="K222" s="26"/>
      <c r="L222" s="8"/>
      <c r="M222" s="8"/>
      <c r="N222" s="8"/>
      <c r="O222" s="8"/>
      <c r="P222" s="8"/>
    </row>
    <row r="223" spans="5:16">
      <c r="E223" s="8"/>
      <c r="F223" s="8"/>
      <c r="G223" s="8"/>
      <c r="H223" s="8"/>
      <c r="I223" s="8"/>
      <c r="J223" s="8"/>
      <c r="K223" s="26"/>
      <c r="L223" s="8"/>
      <c r="M223" s="8"/>
      <c r="N223" s="8"/>
      <c r="O223" s="8"/>
      <c r="P223" s="8"/>
    </row>
    <row r="224" spans="5:16">
      <c r="E224" s="8"/>
      <c r="F224" s="8"/>
      <c r="G224" s="8"/>
      <c r="H224" s="8"/>
      <c r="I224" s="8"/>
      <c r="J224" s="8"/>
      <c r="K224" s="26"/>
      <c r="L224" s="8"/>
      <c r="M224" s="8"/>
      <c r="N224" s="8"/>
      <c r="O224" s="8"/>
      <c r="P224" s="8"/>
    </row>
    <row r="225" spans="5:16">
      <c r="E225" s="8"/>
      <c r="F225" s="8"/>
      <c r="G225" s="8"/>
      <c r="H225" s="8"/>
      <c r="I225" s="8"/>
      <c r="J225" s="8"/>
      <c r="K225" s="26"/>
      <c r="L225" s="8"/>
      <c r="M225" s="8"/>
      <c r="N225" s="8"/>
      <c r="O225" s="8"/>
      <c r="P225" s="8"/>
    </row>
    <row r="226" spans="5:16">
      <c r="E226" s="8"/>
      <c r="F226" s="8"/>
      <c r="G226" s="8"/>
      <c r="H226" s="8"/>
      <c r="I226" s="8"/>
      <c r="J226" s="8"/>
      <c r="K226" s="26"/>
      <c r="L226" s="8"/>
      <c r="M226" s="8"/>
      <c r="N226" s="8"/>
      <c r="O226" s="8"/>
      <c r="P226" s="8"/>
    </row>
    <row r="227" spans="5:16">
      <c r="E227" s="8"/>
      <c r="F227" s="8"/>
      <c r="G227" s="8"/>
      <c r="H227" s="8"/>
      <c r="I227" s="8"/>
      <c r="J227" s="8"/>
      <c r="K227" s="26"/>
      <c r="L227" s="8"/>
      <c r="M227" s="8"/>
      <c r="N227" s="8"/>
      <c r="O227" s="8"/>
      <c r="P227" s="8"/>
    </row>
    <row r="228" spans="5:16">
      <c r="E228" s="8"/>
      <c r="F228" s="8"/>
      <c r="G228" s="8"/>
      <c r="H228" s="8"/>
      <c r="I228" s="8"/>
      <c r="J228" s="8"/>
      <c r="K228" s="26"/>
      <c r="L228" s="8"/>
      <c r="M228" s="8"/>
      <c r="N228" s="8"/>
      <c r="O228" s="8"/>
      <c r="P228" s="8"/>
    </row>
    <row r="229" spans="5:16">
      <c r="E229" s="8"/>
      <c r="F229" s="8"/>
      <c r="G229" s="8"/>
      <c r="H229" s="8"/>
      <c r="I229" s="8"/>
      <c r="J229" s="8"/>
      <c r="K229" s="26"/>
      <c r="L229" s="8"/>
      <c r="M229" s="8"/>
      <c r="N229" s="8"/>
      <c r="O229" s="8"/>
      <c r="P229" s="8"/>
    </row>
    <row r="230" spans="5:16">
      <c r="E230" s="8"/>
      <c r="F230" s="8"/>
      <c r="G230" s="8"/>
      <c r="H230" s="8"/>
      <c r="I230" s="8"/>
      <c r="J230" s="8"/>
      <c r="K230" s="26"/>
      <c r="L230" s="8"/>
      <c r="M230" s="8"/>
      <c r="N230" s="8"/>
      <c r="O230" s="8"/>
      <c r="P230" s="8"/>
    </row>
    <row r="231" spans="5:16">
      <c r="E231" s="8"/>
      <c r="F231" s="8"/>
      <c r="G231" s="8"/>
      <c r="H231" s="8"/>
      <c r="I231" s="8"/>
      <c r="J231" s="8"/>
      <c r="K231" s="26"/>
      <c r="L231" s="8"/>
      <c r="M231" s="8"/>
      <c r="N231" s="8"/>
      <c r="O231" s="8"/>
      <c r="P231" s="8"/>
    </row>
    <row r="232" spans="5:16">
      <c r="E232" s="8"/>
      <c r="F232" s="8"/>
      <c r="G232" s="8"/>
      <c r="H232" s="8"/>
      <c r="I232" s="8"/>
      <c r="J232" s="8"/>
      <c r="K232" s="26"/>
      <c r="L232" s="8"/>
      <c r="M232" s="8"/>
      <c r="N232" s="8"/>
      <c r="O232" s="8"/>
      <c r="P232" s="8"/>
    </row>
    <row r="233" spans="5:16">
      <c r="E233" s="8"/>
      <c r="F233" s="8"/>
      <c r="G233" s="8"/>
      <c r="H233" s="8"/>
      <c r="I233" s="8"/>
      <c r="J233" s="8"/>
      <c r="K233" s="26"/>
      <c r="L233" s="8"/>
      <c r="M233" s="8"/>
      <c r="N233" s="8"/>
      <c r="O233" s="8"/>
      <c r="P233" s="8"/>
    </row>
    <row r="234" spans="5:16">
      <c r="E234" s="8"/>
      <c r="F234" s="8"/>
      <c r="G234" s="8"/>
      <c r="H234" s="8"/>
      <c r="I234" s="8"/>
      <c r="J234" s="8"/>
      <c r="K234" s="26"/>
      <c r="L234" s="8"/>
      <c r="M234" s="8"/>
      <c r="N234" s="8"/>
      <c r="O234" s="8"/>
      <c r="P234" s="8"/>
    </row>
    <row r="235" spans="5:16">
      <c r="E235" s="8"/>
      <c r="F235" s="8"/>
      <c r="G235" s="8"/>
      <c r="H235" s="8"/>
      <c r="I235" s="8"/>
      <c r="J235" s="8"/>
      <c r="K235" s="26"/>
      <c r="L235" s="8"/>
      <c r="M235" s="8"/>
      <c r="N235" s="8"/>
      <c r="O235" s="8"/>
      <c r="P235" s="8"/>
    </row>
    <row r="236" spans="5:16">
      <c r="E236" s="8"/>
      <c r="F236" s="8"/>
      <c r="G236" s="8"/>
      <c r="H236" s="8"/>
      <c r="I236" s="8"/>
      <c r="J236" s="8"/>
      <c r="K236" s="26"/>
      <c r="L236" s="8"/>
      <c r="M236" s="8"/>
      <c r="N236" s="8"/>
      <c r="O236" s="8"/>
      <c r="P236" s="8"/>
    </row>
    <row r="237" spans="5:16">
      <c r="E237" s="8"/>
      <c r="F237" s="8"/>
      <c r="G237" s="8"/>
      <c r="H237" s="8"/>
      <c r="I237" s="8"/>
      <c r="J237" s="8"/>
      <c r="K237" s="26"/>
      <c r="L237" s="8"/>
      <c r="M237" s="8"/>
      <c r="N237" s="8"/>
      <c r="O237" s="8"/>
      <c r="P237" s="8"/>
    </row>
    <row r="238" spans="5:16">
      <c r="E238" s="8"/>
      <c r="F238" s="8"/>
      <c r="G238" s="8"/>
      <c r="H238" s="8"/>
      <c r="I238" s="8"/>
      <c r="J238" s="8"/>
      <c r="K238" s="26"/>
      <c r="L238" s="8"/>
      <c r="M238" s="8"/>
      <c r="N238" s="8"/>
      <c r="O238" s="8"/>
      <c r="P238" s="8"/>
    </row>
    <row r="239" spans="5:16">
      <c r="E239" s="8"/>
      <c r="F239" s="8"/>
      <c r="G239" s="8"/>
      <c r="H239" s="8"/>
      <c r="I239" s="8"/>
      <c r="J239" s="8"/>
      <c r="K239" s="26"/>
      <c r="L239" s="8"/>
      <c r="M239" s="8"/>
      <c r="N239" s="8"/>
      <c r="O239" s="8"/>
      <c r="P239" s="8"/>
    </row>
    <row r="240" spans="5:16">
      <c r="E240" s="8"/>
      <c r="F240" s="8"/>
      <c r="G240" s="8"/>
      <c r="H240" s="8"/>
      <c r="I240" s="8"/>
      <c r="J240" s="8"/>
      <c r="K240" s="26"/>
      <c r="L240" s="8"/>
      <c r="M240" s="8"/>
      <c r="N240" s="8"/>
      <c r="O240" s="8"/>
      <c r="P240" s="8"/>
    </row>
    <row r="241" spans="5:16">
      <c r="E241" s="8"/>
      <c r="F241" s="8"/>
      <c r="G241" s="8"/>
      <c r="H241" s="8"/>
      <c r="I241" s="8"/>
      <c r="J241" s="8"/>
      <c r="K241" s="26"/>
      <c r="L241" s="8"/>
      <c r="M241" s="8"/>
      <c r="N241" s="8"/>
      <c r="O241" s="8"/>
      <c r="P241" s="8"/>
    </row>
    <row r="242" spans="5:16">
      <c r="E242" s="8"/>
      <c r="F242" s="8"/>
      <c r="G242" s="8"/>
      <c r="H242" s="8"/>
      <c r="I242" s="8"/>
      <c r="J242" s="8"/>
      <c r="K242" s="26"/>
      <c r="L242" s="8"/>
      <c r="M242" s="8"/>
      <c r="N242" s="8"/>
      <c r="O242" s="8"/>
      <c r="P242" s="8"/>
    </row>
    <row r="243" spans="5:16">
      <c r="E243" s="8"/>
      <c r="F243" s="8"/>
      <c r="G243" s="8"/>
      <c r="H243" s="8"/>
      <c r="I243" s="8"/>
      <c r="J243" s="8"/>
      <c r="K243" s="26"/>
      <c r="L243" s="8"/>
      <c r="M243" s="8"/>
      <c r="N243" s="8"/>
      <c r="O243" s="8"/>
      <c r="P243" s="8"/>
    </row>
  </sheetData>
  <mergeCells count="32">
    <mergeCell ref="L175:N175"/>
    <mergeCell ref="B175:D175"/>
    <mergeCell ref="A130:D130"/>
    <mergeCell ref="A100:D100"/>
    <mergeCell ref="A116:D116"/>
    <mergeCell ref="A120:D120"/>
    <mergeCell ref="E10:E12"/>
    <mergeCell ref="N11:N12"/>
    <mergeCell ref="M11:M12"/>
    <mergeCell ref="D9:D12"/>
    <mergeCell ref="K11:K12"/>
    <mergeCell ref="J10:J12"/>
    <mergeCell ref="A14:D14"/>
    <mergeCell ref="A15:D15"/>
    <mergeCell ref="F10:F12"/>
    <mergeCell ref="H11:H12"/>
    <mergeCell ref="G11:G12"/>
    <mergeCell ref="A13:P13"/>
    <mergeCell ref="P9:P12"/>
    <mergeCell ref="O10:O12"/>
    <mergeCell ref="L10:L12"/>
    <mergeCell ref="E9:I9"/>
    <mergeCell ref="O3:P3"/>
    <mergeCell ref="A5:P5"/>
    <mergeCell ref="A9:A12"/>
    <mergeCell ref="B9:B12"/>
    <mergeCell ref="C9:C12"/>
    <mergeCell ref="I10:I12"/>
    <mergeCell ref="M10:N10"/>
    <mergeCell ref="C6:D6"/>
    <mergeCell ref="J9:O9"/>
    <mergeCell ref="G10:H10"/>
  </mergeCells>
  <phoneticPr fontId="25" type="noConversion"/>
  <conditionalFormatting sqref="A145 A136">
    <cfRule type="expression" dxfId="76" priority="1" stopIfTrue="1">
      <formula>#REF!=1</formula>
    </cfRule>
  </conditionalFormatting>
  <hyperlinks>
    <hyperlink ref="D28" r:id="rId1" location="n8" display="https://zakon.rada.gov.ua/rada/show/988-2016-%D1%80 - n8" xr:uid="{610AB156-A3B1-4194-913E-8CD830C34910}"/>
    <hyperlink ref="D140" r:id="rId2" location="n8" display="https://zakon.rada.gov.ua/rada/show/988-2016-%D1%80 - n8" xr:uid="{3DA092E6-D39D-4C05-B223-3DF1851B9104}"/>
  </hyperlinks>
  <pageMargins left="0.19685039370078741" right="0.19685039370078741" top="0.59055118110236227" bottom="0.39370078740157483" header="0" footer="0"/>
  <pageSetup paperSize="9" scale="58" fitToHeight="0" orientation="landscape" r:id="rId3"/>
  <headerFooter alignWithMargins="0">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10554-F31D-41D9-B7AF-88D6948E3D52}">
  <dimension ref="A1:F110"/>
  <sheetViews>
    <sheetView tabSelected="1" view="pageBreakPreview" topLeftCell="A41" zoomScale="75" zoomScaleNormal="100" zoomScaleSheetLayoutView="75" workbookViewId="0">
      <selection activeCell="D50" sqref="D50"/>
    </sheetView>
  </sheetViews>
  <sheetFormatPr defaultColWidth="9.1640625" defaultRowHeight="15.75"/>
  <cols>
    <col min="1" max="1" width="17.33203125" style="140" customWidth="1"/>
    <col min="2" max="2" width="17.5" style="140" customWidth="1"/>
    <col min="3" max="3" width="75.83203125" style="144" customWidth="1"/>
    <col min="4" max="4" width="18.6640625" style="154" bestFit="1" customWidth="1"/>
    <col min="5" max="5" width="11.83203125" style="141" bestFit="1" customWidth="1"/>
    <col min="6" max="6" width="9.83203125" style="141" bestFit="1" customWidth="1"/>
    <col min="7" max="16384" width="9.1640625" style="141"/>
  </cols>
  <sheetData>
    <row r="1" spans="1:4" ht="20.45" customHeight="1">
      <c r="C1" s="465" t="s">
        <v>74</v>
      </c>
      <c r="D1" s="465"/>
    </row>
    <row r="2" spans="1:4" ht="19.899999999999999" customHeight="1">
      <c r="C2" s="466" t="s">
        <v>679</v>
      </c>
      <c r="D2" s="466"/>
    </row>
    <row r="3" spans="1:4" ht="23.45" customHeight="1">
      <c r="C3" s="468" t="s">
        <v>808</v>
      </c>
      <c r="D3" s="468"/>
    </row>
    <row r="4" spans="1:4" ht="40.9" customHeight="1">
      <c r="A4" s="467" t="s">
        <v>294</v>
      </c>
      <c r="B4" s="467"/>
      <c r="C4" s="467"/>
      <c r="D4" s="467"/>
    </row>
    <row r="5" spans="1:4" ht="39.6" customHeight="1">
      <c r="A5" s="458" t="s">
        <v>681</v>
      </c>
      <c r="B5" s="458"/>
      <c r="C5" s="142"/>
      <c r="D5" s="143"/>
    </row>
    <row r="6" spans="1:4" ht="33" customHeight="1">
      <c r="A6" s="469" t="s">
        <v>19</v>
      </c>
      <c r="B6" s="469"/>
      <c r="C6" s="469"/>
      <c r="D6" s="469"/>
    </row>
    <row r="7" spans="1:4">
      <c r="D7" s="145" t="s">
        <v>20</v>
      </c>
    </row>
    <row r="8" spans="1:4" s="148" customFormat="1" ht="69" customHeight="1">
      <c r="A8" s="146" t="s">
        <v>21</v>
      </c>
      <c r="B8" s="492" t="s">
        <v>22</v>
      </c>
      <c r="C8" s="492"/>
      <c r="D8" s="147" t="s">
        <v>675</v>
      </c>
    </row>
    <row r="9" spans="1:4" ht="20.45" customHeight="1">
      <c r="A9" s="149">
        <v>1</v>
      </c>
      <c r="B9" s="493">
        <v>2</v>
      </c>
      <c r="C9" s="493"/>
      <c r="D9" s="150">
        <v>3</v>
      </c>
    </row>
    <row r="10" spans="1:4" ht="35.450000000000003" customHeight="1">
      <c r="A10" s="489" t="s">
        <v>23</v>
      </c>
      <c r="B10" s="490"/>
      <c r="C10" s="490"/>
      <c r="D10" s="491"/>
    </row>
    <row r="11" spans="1:4" ht="91.15" customHeight="1">
      <c r="A11" s="65">
        <v>41033800</v>
      </c>
      <c r="B11" s="496" t="s">
        <v>548</v>
      </c>
      <c r="C11" s="497"/>
      <c r="D11" s="66">
        <v>19912580</v>
      </c>
    </row>
    <row r="12" spans="1:4" ht="39" customHeight="1">
      <c r="A12" s="153" t="s">
        <v>211</v>
      </c>
      <c r="B12" s="494" t="s">
        <v>47</v>
      </c>
      <c r="C12" s="495"/>
      <c r="D12" s="67">
        <v>19912580</v>
      </c>
    </row>
    <row r="13" spans="1:4" ht="55.9" customHeight="1">
      <c r="A13" s="65">
        <v>41040400</v>
      </c>
      <c r="B13" s="487" t="s">
        <v>421</v>
      </c>
      <c r="C13" s="488"/>
      <c r="D13" s="377">
        <f>SUM(D14:D34)</f>
        <v>9100000</v>
      </c>
    </row>
    <row r="14" spans="1:4" ht="40.9" customHeight="1">
      <c r="A14" s="375" t="s">
        <v>455</v>
      </c>
      <c r="B14" s="470" t="s">
        <v>708</v>
      </c>
      <c r="C14" s="471"/>
      <c r="D14" s="376">
        <v>200000</v>
      </c>
    </row>
    <row r="15" spans="1:4" ht="40.9" customHeight="1">
      <c r="A15" s="375" t="s">
        <v>709</v>
      </c>
      <c r="B15" s="470" t="s">
        <v>710</v>
      </c>
      <c r="C15" s="471"/>
      <c r="D15" s="376">
        <v>400000</v>
      </c>
    </row>
    <row r="16" spans="1:4" ht="40.9" customHeight="1">
      <c r="A16" s="375" t="s">
        <v>711</v>
      </c>
      <c r="B16" s="470" t="s">
        <v>712</v>
      </c>
      <c r="C16" s="471"/>
      <c r="D16" s="376">
        <v>200000</v>
      </c>
    </row>
    <row r="17" spans="1:4" ht="40.9" customHeight="1">
      <c r="A17" s="375" t="s">
        <v>713</v>
      </c>
      <c r="B17" s="470" t="s">
        <v>714</v>
      </c>
      <c r="C17" s="471"/>
      <c r="D17" s="376">
        <v>400000</v>
      </c>
    </row>
    <row r="18" spans="1:4" ht="40.9" customHeight="1">
      <c r="A18" s="218" t="s">
        <v>774</v>
      </c>
      <c r="B18" s="480" t="s">
        <v>775</v>
      </c>
      <c r="C18" s="481"/>
      <c r="D18" s="376">
        <v>200000</v>
      </c>
    </row>
    <row r="19" spans="1:4" ht="40.9" customHeight="1">
      <c r="A19" s="375" t="s">
        <v>715</v>
      </c>
      <c r="B19" s="470" t="s">
        <v>716</v>
      </c>
      <c r="C19" s="471"/>
      <c r="D19" s="376">
        <v>200000</v>
      </c>
    </row>
    <row r="20" spans="1:4" ht="40.9" customHeight="1">
      <c r="A20" s="218" t="s">
        <v>776</v>
      </c>
      <c r="B20" s="480" t="s">
        <v>777</v>
      </c>
      <c r="C20" s="481"/>
      <c r="D20" s="376">
        <v>900000</v>
      </c>
    </row>
    <row r="21" spans="1:4" ht="40.9" customHeight="1">
      <c r="A21" s="375" t="s">
        <v>717</v>
      </c>
      <c r="B21" s="470" t="s">
        <v>718</v>
      </c>
      <c r="C21" s="471"/>
      <c r="D21" s="376">
        <v>1700000</v>
      </c>
    </row>
    <row r="22" spans="1:4" ht="40.9" customHeight="1">
      <c r="A22" s="375" t="s">
        <v>719</v>
      </c>
      <c r="B22" s="470" t="s">
        <v>720</v>
      </c>
      <c r="C22" s="471"/>
      <c r="D22" s="376">
        <v>300000</v>
      </c>
    </row>
    <row r="23" spans="1:4" ht="40.9" customHeight="1">
      <c r="A23" s="218" t="s">
        <v>778</v>
      </c>
      <c r="B23" s="480" t="s">
        <v>779</v>
      </c>
      <c r="C23" s="481"/>
      <c r="D23" s="376">
        <v>100000</v>
      </c>
    </row>
    <row r="24" spans="1:4" ht="40.9" customHeight="1">
      <c r="A24" s="375" t="s">
        <v>721</v>
      </c>
      <c r="B24" s="470" t="s">
        <v>722</v>
      </c>
      <c r="C24" s="471"/>
      <c r="D24" s="376">
        <v>200000</v>
      </c>
    </row>
    <row r="25" spans="1:4" ht="40.9" customHeight="1">
      <c r="A25" s="218" t="s">
        <v>780</v>
      </c>
      <c r="B25" s="480" t="s">
        <v>781</v>
      </c>
      <c r="C25" s="481"/>
      <c r="D25" s="376">
        <v>500000</v>
      </c>
    </row>
    <row r="26" spans="1:4" ht="40.9" customHeight="1">
      <c r="A26" s="375" t="s">
        <v>723</v>
      </c>
      <c r="B26" s="470" t="s">
        <v>724</v>
      </c>
      <c r="C26" s="471"/>
      <c r="D26" s="376">
        <v>200000</v>
      </c>
    </row>
    <row r="27" spans="1:4" ht="40.9" customHeight="1">
      <c r="A27" s="375" t="s">
        <v>725</v>
      </c>
      <c r="B27" s="470" t="s">
        <v>726</v>
      </c>
      <c r="C27" s="471"/>
      <c r="D27" s="376">
        <v>900000</v>
      </c>
    </row>
    <row r="28" spans="1:4" ht="40.9" customHeight="1">
      <c r="A28" s="375" t="s">
        <v>727</v>
      </c>
      <c r="B28" s="470" t="s">
        <v>728</v>
      </c>
      <c r="C28" s="471"/>
      <c r="D28" s="376">
        <v>300000</v>
      </c>
    </row>
    <row r="29" spans="1:4" ht="40.9" customHeight="1">
      <c r="A29" s="375" t="s">
        <v>729</v>
      </c>
      <c r="B29" s="470" t="s">
        <v>730</v>
      </c>
      <c r="C29" s="471"/>
      <c r="D29" s="376">
        <v>600000</v>
      </c>
    </row>
    <row r="30" spans="1:4" ht="40.9" customHeight="1">
      <c r="A30" s="218" t="s">
        <v>785</v>
      </c>
      <c r="B30" s="480" t="s">
        <v>786</v>
      </c>
      <c r="C30" s="481"/>
      <c r="D30" s="376">
        <v>300000</v>
      </c>
    </row>
    <row r="31" spans="1:4" ht="40.9" customHeight="1">
      <c r="A31" s="375" t="s">
        <v>731</v>
      </c>
      <c r="B31" s="470" t="s">
        <v>732</v>
      </c>
      <c r="C31" s="471"/>
      <c r="D31" s="376">
        <v>200000</v>
      </c>
    </row>
    <row r="32" spans="1:4" ht="40.9" customHeight="1">
      <c r="A32" s="375" t="s">
        <v>459</v>
      </c>
      <c r="B32" s="470" t="s">
        <v>733</v>
      </c>
      <c r="C32" s="471"/>
      <c r="D32" s="376">
        <v>400000</v>
      </c>
    </row>
    <row r="33" spans="1:4" ht="40.9" customHeight="1">
      <c r="A33" s="218" t="s">
        <v>782</v>
      </c>
      <c r="B33" s="480" t="s">
        <v>783</v>
      </c>
      <c r="C33" s="481"/>
      <c r="D33" s="376">
        <v>300000</v>
      </c>
    </row>
    <row r="34" spans="1:4" ht="40.9" customHeight="1">
      <c r="A34" s="218" t="s">
        <v>582</v>
      </c>
      <c r="B34" s="480" t="s">
        <v>784</v>
      </c>
      <c r="C34" s="481"/>
      <c r="D34" s="376">
        <v>600000</v>
      </c>
    </row>
    <row r="35" spans="1:4" ht="40.9" customHeight="1">
      <c r="A35" s="55">
        <v>41053900</v>
      </c>
      <c r="B35" s="479" t="s">
        <v>17</v>
      </c>
      <c r="C35" s="479"/>
      <c r="D35" s="151">
        <f>D36+D37+D38</f>
        <v>434356</v>
      </c>
    </row>
    <row r="36" spans="1:4" ht="93" customHeight="1">
      <c r="A36" s="375" t="s">
        <v>709</v>
      </c>
      <c r="B36" s="483" t="s">
        <v>736</v>
      </c>
      <c r="C36" s="483"/>
      <c r="D36" s="152">
        <v>100000</v>
      </c>
    </row>
    <row r="37" spans="1:4" ht="63.6" customHeight="1">
      <c r="A37" s="375" t="s">
        <v>717</v>
      </c>
      <c r="B37" s="470" t="s">
        <v>734</v>
      </c>
      <c r="C37" s="471"/>
      <c r="D37" s="378">
        <v>134356</v>
      </c>
    </row>
    <row r="38" spans="1:4" ht="63.6" customHeight="1">
      <c r="A38" s="375"/>
      <c r="B38" s="485" t="s">
        <v>787</v>
      </c>
      <c r="C38" s="486"/>
      <c r="D38" s="418">
        <f>SUM(D39:D40)</f>
        <v>200000</v>
      </c>
    </row>
    <row r="39" spans="1:4" ht="57.6" customHeight="1">
      <c r="A39" s="375" t="s">
        <v>721</v>
      </c>
      <c r="B39" s="470" t="s">
        <v>762</v>
      </c>
      <c r="C39" s="471"/>
      <c r="D39" s="378">
        <v>100000</v>
      </c>
    </row>
    <row r="40" spans="1:4" ht="44.45" customHeight="1">
      <c r="A40" s="375" t="s">
        <v>580</v>
      </c>
      <c r="B40" s="470" t="s">
        <v>763</v>
      </c>
      <c r="C40" s="471"/>
      <c r="D40" s="376">
        <v>100000</v>
      </c>
    </row>
    <row r="41" spans="1:4" ht="30.6" customHeight="1">
      <c r="A41" s="475" t="s">
        <v>24</v>
      </c>
      <c r="B41" s="476"/>
      <c r="C41" s="476"/>
      <c r="D41" s="477"/>
    </row>
    <row r="42" spans="1:4" ht="93.6" customHeight="1">
      <c r="A42" s="55">
        <v>41053400</v>
      </c>
      <c r="B42" s="479" t="s">
        <v>773</v>
      </c>
      <c r="C42" s="479"/>
      <c r="D42" s="151">
        <f>SUM(D43:D44)</f>
        <v>950000</v>
      </c>
    </row>
    <row r="43" spans="1:4" ht="39" customHeight="1">
      <c r="A43" s="375" t="s">
        <v>729</v>
      </c>
      <c r="B43" s="478" t="s">
        <v>730</v>
      </c>
      <c r="C43" s="478"/>
      <c r="D43" s="216">
        <v>500000</v>
      </c>
    </row>
    <row r="44" spans="1:4" ht="42" customHeight="1">
      <c r="A44" s="218" t="s">
        <v>771</v>
      </c>
      <c r="B44" s="480" t="s">
        <v>772</v>
      </c>
      <c r="C44" s="481"/>
      <c r="D44" s="216">
        <v>450000</v>
      </c>
    </row>
    <row r="45" spans="1:4" ht="40.9" customHeight="1">
      <c r="A45" s="149" t="s">
        <v>25</v>
      </c>
      <c r="B45" s="473" t="s">
        <v>26</v>
      </c>
      <c r="C45" s="473"/>
      <c r="D45" s="151">
        <f>D46+D47</f>
        <v>30396936</v>
      </c>
    </row>
    <row r="46" spans="1:4" ht="48" customHeight="1">
      <c r="A46" s="149" t="s">
        <v>25</v>
      </c>
      <c r="B46" s="472" t="s">
        <v>27</v>
      </c>
      <c r="C46" s="472"/>
      <c r="D46" s="152">
        <f>D11+D13+D35</f>
        <v>29446936</v>
      </c>
    </row>
    <row r="47" spans="1:4" ht="51.6" customHeight="1">
      <c r="A47" s="149" t="s">
        <v>25</v>
      </c>
      <c r="B47" s="472" t="s">
        <v>16</v>
      </c>
      <c r="C47" s="472"/>
      <c r="D47" s="152">
        <f>D42</f>
        <v>950000</v>
      </c>
    </row>
    <row r="48" spans="1:4" ht="18.600000000000001" customHeight="1">
      <c r="A48" s="155"/>
      <c r="B48" s="156"/>
      <c r="C48" s="156"/>
      <c r="D48" s="157"/>
    </row>
    <row r="49" spans="1:4" ht="21.6" customHeight="1">
      <c r="A49" s="474" t="s">
        <v>39</v>
      </c>
      <c r="B49" s="474"/>
      <c r="C49" s="474"/>
      <c r="D49" s="474"/>
    </row>
    <row r="50" spans="1:4" ht="14.45" customHeight="1">
      <c r="A50" s="155"/>
      <c r="B50" s="155"/>
      <c r="C50" s="158"/>
      <c r="D50" s="159" t="s">
        <v>20</v>
      </c>
    </row>
    <row r="51" spans="1:4" s="148" customFormat="1" ht="102.6" customHeight="1">
      <c r="A51" s="146" t="s">
        <v>40</v>
      </c>
      <c r="B51" s="146" t="s">
        <v>28</v>
      </c>
      <c r="C51" s="146" t="s">
        <v>41</v>
      </c>
      <c r="D51" s="147" t="s">
        <v>675</v>
      </c>
    </row>
    <row r="52" spans="1:4" ht="21.6" customHeight="1">
      <c r="A52" s="149">
        <v>1</v>
      </c>
      <c r="B52" s="149">
        <v>2</v>
      </c>
      <c r="C52" s="160">
        <v>3</v>
      </c>
      <c r="D52" s="150">
        <v>4</v>
      </c>
    </row>
    <row r="53" spans="1:4" ht="31.15" customHeight="1">
      <c r="A53" s="484" t="s">
        <v>42</v>
      </c>
      <c r="B53" s="484"/>
      <c r="C53" s="484"/>
      <c r="D53" s="484"/>
    </row>
    <row r="54" spans="1:4" ht="288" customHeight="1">
      <c r="A54" s="423" t="s">
        <v>809</v>
      </c>
      <c r="B54" s="263">
        <v>9241</v>
      </c>
      <c r="C54" s="424" t="s">
        <v>810</v>
      </c>
      <c r="D54" s="263"/>
    </row>
    <row r="55" spans="1:4" ht="40.9" customHeight="1">
      <c r="A55" s="426" t="s">
        <v>811</v>
      </c>
      <c r="B55" s="91" t="s">
        <v>812</v>
      </c>
      <c r="C55" s="427" t="s">
        <v>813</v>
      </c>
      <c r="D55" s="152">
        <v>1972998.61</v>
      </c>
    </row>
    <row r="56" spans="1:4" ht="31.15" customHeight="1">
      <c r="A56" s="425" t="s">
        <v>814</v>
      </c>
      <c r="B56" s="91" t="s">
        <v>812</v>
      </c>
      <c r="C56" s="293" t="s">
        <v>815</v>
      </c>
      <c r="D56" s="152">
        <v>-1972998.62</v>
      </c>
    </row>
    <row r="57" spans="1:4" ht="31.15" customHeight="1">
      <c r="A57" s="301" t="s">
        <v>29</v>
      </c>
      <c r="B57" s="91" t="s">
        <v>812</v>
      </c>
      <c r="C57" s="285" t="s">
        <v>426</v>
      </c>
      <c r="D57" s="152">
        <v>0.01</v>
      </c>
    </row>
    <row r="58" spans="1:4" ht="97.15" customHeight="1">
      <c r="A58" s="298" t="s">
        <v>422</v>
      </c>
      <c r="B58" s="299">
        <v>9360</v>
      </c>
      <c r="C58" s="300" t="s">
        <v>425</v>
      </c>
      <c r="D58" s="295">
        <f>D59</f>
        <v>-4280117</v>
      </c>
    </row>
    <row r="59" spans="1:4" ht="32.450000000000003" customHeight="1">
      <c r="A59" s="301" t="s">
        <v>29</v>
      </c>
      <c r="B59" s="302">
        <v>9360</v>
      </c>
      <c r="C59" s="285" t="s">
        <v>426</v>
      </c>
      <c r="D59" s="297">
        <v>-4280117</v>
      </c>
    </row>
    <row r="60" spans="1:4" ht="67.150000000000006" customHeight="1">
      <c r="A60" s="257">
        <v>3719150</v>
      </c>
      <c r="B60" s="263">
        <v>9150</v>
      </c>
      <c r="C60" s="294" t="s">
        <v>420</v>
      </c>
      <c r="D60" s="295">
        <f>D61</f>
        <v>20200000</v>
      </c>
    </row>
    <row r="61" spans="1:4" ht="36.6" customHeight="1">
      <c r="A61" s="153">
        <v>2010000000</v>
      </c>
      <c r="B61" s="149">
        <v>9150</v>
      </c>
      <c r="C61" s="316" t="s">
        <v>418</v>
      </c>
      <c r="D61" s="87">
        <f>11100000+9100000</f>
        <v>20200000</v>
      </c>
    </row>
    <row r="62" spans="1:4" ht="60.6" customHeight="1">
      <c r="A62" s="317" t="s">
        <v>95</v>
      </c>
      <c r="B62" s="318" t="s">
        <v>212</v>
      </c>
      <c r="C62" s="245" t="s">
        <v>707</v>
      </c>
      <c r="D62" s="315">
        <f>D63</f>
        <v>1000000</v>
      </c>
    </row>
    <row r="63" spans="1:4" ht="46.15" customHeight="1">
      <c r="A63" s="280" t="s">
        <v>417</v>
      </c>
      <c r="B63" s="281" t="s">
        <v>212</v>
      </c>
      <c r="C63" s="293" t="s">
        <v>419</v>
      </c>
      <c r="D63" s="152">
        <v>1000000</v>
      </c>
    </row>
    <row r="64" spans="1:4" ht="33" customHeight="1">
      <c r="A64" s="317" t="s">
        <v>562</v>
      </c>
      <c r="B64" s="318" t="s">
        <v>212</v>
      </c>
      <c r="C64" s="249" t="s">
        <v>581</v>
      </c>
      <c r="D64" s="315">
        <f>SUM(D65:D68)</f>
        <v>9849100</v>
      </c>
    </row>
    <row r="65" spans="1:6" ht="61.9" customHeight="1">
      <c r="A65" s="280" t="s">
        <v>434</v>
      </c>
      <c r="B65" s="281" t="s">
        <v>212</v>
      </c>
      <c r="C65" s="285" t="s">
        <v>770</v>
      </c>
      <c r="D65" s="152">
        <v>2630000</v>
      </c>
    </row>
    <row r="66" spans="1:6" ht="96.6" customHeight="1">
      <c r="A66" s="280" t="s">
        <v>580</v>
      </c>
      <c r="B66" s="281" t="s">
        <v>212</v>
      </c>
      <c r="C66" s="244" t="s">
        <v>584</v>
      </c>
      <c r="D66" s="152">
        <v>3000000</v>
      </c>
    </row>
    <row r="67" spans="1:6" ht="67.900000000000006" customHeight="1">
      <c r="A67" s="280" t="s">
        <v>435</v>
      </c>
      <c r="B67" s="281" t="s">
        <v>212</v>
      </c>
      <c r="C67" s="245" t="s">
        <v>769</v>
      </c>
      <c r="D67" s="319">
        <v>2219100</v>
      </c>
    </row>
    <row r="68" spans="1:6" ht="52.9" customHeight="1">
      <c r="A68" s="320" t="s">
        <v>582</v>
      </c>
      <c r="B68" s="281" t="s">
        <v>212</v>
      </c>
      <c r="C68" s="282" t="s">
        <v>583</v>
      </c>
      <c r="D68" s="152">
        <v>2000000</v>
      </c>
    </row>
    <row r="69" spans="1:6" ht="88.9" customHeight="1">
      <c r="A69" s="311" t="s">
        <v>150</v>
      </c>
      <c r="B69" s="161" t="s">
        <v>212</v>
      </c>
      <c r="C69" s="245" t="s">
        <v>446</v>
      </c>
      <c r="D69" s="151">
        <f>D70</f>
        <v>2500000</v>
      </c>
    </row>
    <row r="70" spans="1:6" ht="42.6" customHeight="1">
      <c r="A70" s="280" t="s">
        <v>444</v>
      </c>
      <c r="B70" s="281" t="s">
        <v>212</v>
      </c>
      <c r="C70" s="293" t="s">
        <v>445</v>
      </c>
      <c r="D70" s="152">
        <v>2500000</v>
      </c>
    </row>
    <row r="71" spans="1:6" ht="46.15" customHeight="1">
      <c r="A71" s="91"/>
      <c r="B71" s="321" t="s">
        <v>158</v>
      </c>
      <c r="C71" s="322" t="s">
        <v>159</v>
      </c>
      <c r="D71" s="276">
        <f>SUM(D72:D90)</f>
        <v>21596500</v>
      </c>
      <c r="F71" s="154"/>
    </row>
    <row r="72" spans="1:6" ht="34.15" customHeight="1">
      <c r="A72" s="124" t="s">
        <v>157</v>
      </c>
      <c r="B72" s="124" t="s">
        <v>158</v>
      </c>
      <c r="C72" s="84" t="s">
        <v>210</v>
      </c>
      <c r="D72" s="83">
        <f>'дод.6 прогр'!G17</f>
        <v>3513300</v>
      </c>
    </row>
    <row r="73" spans="1:6" ht="34.15" customHeight="1">
      <c r="A73" s="124" t="s">
        <v>160</v>
      </c>
      <c r="B73" s="124" t="s">
        <v>158</v>
      </c>
      <c r="C73" s="84" t="s">
        <v>210</v>
      </c>
      <c r="D73" s="83">
        <f>'дод.6 прогр'!H20</f>
        <v>630000</v>
      </c>
    </row>
    <row r="74" spans="1:6" ht="34.15" customHeight="1">
      <c r="A74" s="124" t="s">
        <v>165</v>
      </c>
      <c r="B74" s="124" t="s">
        <v>158</v>
      </c>
      <c r="C74" s="84" t="s">
        <v>210</v>
      </c>
      <c r="D74" s="83">
        <f>'дод.6 прогр'!H28+'дод.6 прогр'!G29</f>
        <v>1176700</v>
      </c>
    </row>
    <row r="75" spans="1:6" ht="34.15" customHeight="1">
      <c r="A75" s="124" t="s">
        <v>175</v>
      </c>
      <c r="B75" s="124" t="s">
        <v>158</v>
      </c>
      <c r="C75" s="84" t="s">
        <v>210</v>
      </c>
      <c r="D75" s="83">
        <f>'дод.6 прогр'!H35</f>
        <v>951600</v>
      </c>
    </row>
    <row r="76" spans="1:6" ht="34.15" customHeight="1">
      <c r="A76" s="128" t="s">
        <v>176</v>
      </c>
      <c r="B76" s="124" t="s">
        <v>158</v>
      </c>
      <c r="C76" s="84" t="s">
        <v>210</v>
      </c>
      <c r="D76" s="83">
        <f>'дод.6 прогр'!G38</f>
        <v>216600</v>
      </c>
    </row>
    <row r="77" spans="1:6" ht="34.15" customHeight="1">
      <c r="A77" s="128" t="s">
        <v>177</v>
      </c>
      <c r="B77" s="124" t="s">
        <v>158</v>
      </c>
      <c r="C77" s="84" t="s">
        <v>210</v>
      </c>
      <c r="D77" s="83">
        <f>'дод.6 прогр'!G41</f>
        <v>494800</v>
      </c>
    </row>
    <row r="78" spans="1:6" ht="34.15" customHeight="1">
      <c r="A78" s="128" t="s">
        <v>178</v>
      </c>
      <c r="B78" s="124" t="s">
        <v>158</v>
      </c>
      <c r="C78" s="84" t="s">
        <v>210</v>
      </c>
      <c r="D78" s="83">
        <f>'дод.6 прогр'!H44</f>
        <v>270400</v>
      </c>
    </row>
    <row r="79" spans="1:6" ht="34.15" customHeight="1">
      <c r="A79" s="128" t="s">
        <v>179</v>
      </c>
      <c r="B79" s="124" t="s">
        <v>158</v>
      </c>
      <c r="C79" s="84" t="s">
        <v>210</v>
      </c>
      <c r="D79" s="83">
        <f>'дод.6 прогр'!H47</f>
        <v>252400</v>
      </c>
    </row>
    <row r="80" spans="1:6" ht="34.15" customHeight="1">
      <c r="A80" s="128" t="s">
        <v>180</v>
      </c>
      <c r="B80" s="124" t="s">
        <v>158</v>
      </c>
      <c r="C80" s="84" t="s">
        <v>210</v>
      </c>
      <c r="D80" s="83">
        <f>'дод.6 прогр'!H59</f>
        <v>819700</v>
      </c>
    </row>
    <row r="81" spans="1:5" ht="34.15" customHeight="1">
      <c r="A81" s="128" t="s">
        <v>184</v>
      </c>
      <c r="B81" s="124" t="s">
        <v>158</v>
      </c>
      <c r="C81" s="84" t="s">
        <v>210</v>
      </c>
      <c r="D81" s="83">
        <f>'дод.6 прогр'!H63</f>
        <v>243500</v>
      </c>
    </row>
    <row r="82" spans="1:5" ht="34.15" customHeight="1">
      <c r="A82" s="128" t="s">
        <v>188</v>
      </c>
      <c r="B82" s="124" t="s">
        <v>158</v>
      </c>
      <c r="C82" s="84" t="s">
        <v>210</v>
      </c>
      <c r="D82" s="83">
        <f>'дод.6 прогр'!H66</f>
        <v>534400</v>
      </c>
    </row>
    <row r="83" spans="1:5" ht="27.6" customHeight="1">
      <c r="A83" s="128" t="s">
        <v>192</v>
      </c>
      <c r="B83" s="124" t="s">
        <v>158</v>
      </c>
      <c r="C83" s="84" t="s">
        <v>210</v>
      </c>
      <c r="D83" s="83">
        <f>'дод.6 прогр'!H69</f>
        <v>435800</v>
      </c>
    </row>
    <row r="84" spans="1:5" ht="31.15" customHeight="1">
      <c r="A84" s="128" t="s">
        <v>199</v>
      </c>
      <c r="B84" s="124" t="s">
        <v>158</v>
      </c>
      <c r="C84" s="84" t="s">
        <v>210</v>
      </c>
      <c r="D84" s="83">
        <f>'дод.6 прогр'!H72</f>
        <v>215000</v>
      </c>
    </row>
    <row r="85" spans="1:5" ht="37.15" customHeight="1">
      <c r="A85" s="128" t="s">
        <v>200</v>
      </c>
      <c r="B85" s="124" t="s">
        <v>158</v>
      </c>
      <c r="C85" s="84" t="s">
        <v>210</v>
      </c>
      <c r="D85" s="83">
        <f>'дод.6 прогр'!H75</f>
        <v>268900</v>
      </c>
    </row>
    <row r="86" spans="1:5" ht="33.6" customHeight="1">
      <c r="A86" s="128" t="s">
        <v>201</v>
      </c>
      <c r="B86" s="124" t="s">
        <v>158</v>
      </c>
      <c r="C86" s="84" t="s">
        <v>210</v>
      </c>
      <c r="D86" s="83">
        <f>'дод.6 прогр'!H80</f>
        <v>779200</v>
      </c>
    </row>
    <row r="87" spans="1:5" ht="39" customHeight="1">
      <c r="A87" s="128" t="s">
        <v>205</v>
      </c>
      <c r="B87" s="124">
        <v>9800</v>
      </c>
      <c r="C87" s="84" t="s">
        <v>210</v>
      </c>
      <c r="D87" s="83">
        <f>'дод.6 прогр'!H86</f>
        <v>444100</v>
      </c>
    </row>
    <row r="88" spans="1:5" ht="39" customHeight="1">
      <c r="A88" s="128" t="s">
        <v>207</v>
      </c>
      <c r="B88" s="124" t="s">
        <v>158</v>
      </c>
      <c r="C88" s="84" t="s">
        <v>210</v>
      </c>
      <c r="D88" s="83">
        <f>'дод.6 прогр'!H91</f>
        <v>8658600</v>
      </c>
    </row>
    <row r="89" spans="1:5" ht="33.6" customHeight="1">
      <c r="A89" s="128" t="s">
        <v>209</v>
      </c>
      <c r="B89" s="124" t="s">
        <v>158</v>
      </c>
      <c r="C89" s="84" t="s">
        <v>210</v>
      </c>
      <c r="D89" s="83">
        <f>'дод.6 прогр'!H102</f>
        <v>1092400</v>
      </c>
    </row>
    <row r="90" spans="1:5" ht="34.9" customHeight="1">
      <c r="A90" s="128" t="s">
        <v>214</v>
      </c>
      <c r="B90" s="124" t="s">
        <v>158</v>
      </c>
      <c r="C90" s="84" t="s">
        <v>210</v>
      </c>
      <c r="D90" s="83">
        <f>'дод.6 прогр'!H108</f>
        <v>599100</v>
      </c>
    </row>
    <row r="91" spans="1:5" ht="34.9" customHeight="1">
      <c r="A91" s="153" t="s">
        <v>211</v>
      </c>
      <c r="B91" s="124" t="s">
        <v>158</v>
      </c>
      <c r="C91" s="78" t="s">
        <v>47</v>
      </c>
      <c r="D91" s="83">
        <f>SUM(D72:D90)</f>
        <v>21596500</v>
      </c>
      <c r="E91" s="154"/>
    </row>
    <row r="92" spans="1:5" ht="33" customHeight="1">
      <c r="A92" s="484" t="s">
        <v>51</v>
      </c>
      <c r="B92" s="484"/>
      <c r="C92" s="484"/>
      <c r="D92" s="484"/>
    </row>
    <row r="93" spans="1:5" ht="40.15" customHeight="1">
      <c r="A93" s="323" t="s">
        <v>603</v>
      </c>
      <c r="B93" s="318" t="s">
        <v>212</v>
      </c>
      <c r="C93" s="249" t="s">
        <v>608</v>
      </c>
      <c r="D93" s="324">
        <f>SUM(D94:D97)</f>
        <v>400000</v>
      </c>
    </row>
    <row r="94" spans="1:5" ht="40.15" customHeight="1">
      <c r="A94" s="280" t="s">
        <v>455</v>
      </c>
      <c r="B94" s="281" t="s">
        <v>212</v>
      </c>
      <c r="C94" s="293" t="s">
        <v>456</v>
      </c>
      <c r="D94" s="87">
        <v>100000</v>
      </c>
    </row>
    <row r="95" spans="1:5" ht="33" customHeight="1">
      <c r="A95" s="280" t="s">
        <v>453</v>
      </c>
      <c r="B95" s="281" t="s">
        <v>212</v>
      </c>
      <c r="C95" s="293" t="s">
        <v>454</v>
      </c>
      <c r="D95" s="87">
        <v>100000</v>
      </c>
    </row>
    <row r="96" spans="1:5" ht="33" customHeight="1">
      <c r="A96" s="280" t="s">
        <v>457</v>
      </c>
      <c r="B96" s="281" t="s">
        <v>212</v>
      </c>
      <c r="C96" s="293" t="s">
        <v>458</v>
      </c>
      <c r="D96" s="87">
        <v>100000</v>
      </c>
    </row>
    <row r="97" spans="1:4" ht="33" customHeight="1">
      <c r="A97" s="280" t="s">
        <v>459</v>
      </c>
      <c r="B97" s="281" t="s">
        <v>212</v>
      </c>
      <c r="C97" s="293" t="s">
        <v>460</v>
      </c>
      <c r="D97" s="87">
        <v>100000</v>
      </c>
    </row>
    <row r="98" spans="1:4" ht="58.15" customHeight="1">
      <c r="A98" s="325" t="s">
        <v>205</v>
      </c>
      <c r="B98" s="321" t="s">
        <v>158</v>
      </c>
      <c r="C98" s="322" t="s">
        <v>159</v>
      </c>
      <c r="D98" s="315">
        <f>'дод.6 прогр'!G85</f>
        <v>150000</v>
      </c>
    </row>
    <row r="99" spans="1:4" ht="30" customHeight="1">
      <c r="A99" s="153" t="s">
        <v>211</v>
      </c>
      <c r="B99" s="124" t="s">
        <v>158</v>
      </c>
      <c r="C99" s="78" t="s">
        <v>47</v>
      </c>
      <c r="D99" s="152">
        <f>D98</f>
        <v>150000</v>
      </c>
    </row>
    <row r="100" spans="1:4" ht="39.6" customHeight="1">
      <c r="A100" s="149" t="s">
        <v>25</v>
      </c>
      <c r="B100" s="482" t="s">
        <v>26</v>
      </c>
      <c r="C100" s="482"/>
      <c r="D100" s="315">
        <f>D101+D102</f>
        <v>51415483</v>
      </c>
    </row>
    <row r="101" spans="1:4" ht="28.9" customHeight="1">
      <c r="A101" s="149" t="s">
        <v>25</v>
      </c>
      <c r="B101" s="149" t="s">
        <v>25</v>
      </c>
      <c r="C101" s="162" t="s">
        <v>27</v>
      </c>
      <c r="D101" s="152">
        <f>D58+D60+D62+D64+D69+D71</f>
        <v>50865483</v>
      </c>
    </row>
    <row r="102" spans="1:4" ht="28.9" customHeight="1">
      <c r="A102" s="149" t="s">
        <v>25</v>
      </c>
      <c r="B102" s="149" t="s">
        <v>25</v>
      </c>
      <c r="C102" s="163" t="s">
        <v>16</v>
      </c>
      <c r="D102" s="152">
        <f>D93+D98</f>
        <v>550000</v>
      </c>
    </row>
    <row r="103" spans="1:4" ht="25.15" customHeight="1">
      <c r="A103" s="164"/>
      <c r="B103" s="165"/>
      <c r="C103" s="92"/>
      <c r="D103" s="166"/>
    </row>
    <row r="104" spans="1:4" ht="70.900000000000006" customHeight="1">
      <c r="A104" s="440" t="s">
        <v>461</v>
      </c>
      <c r="B104" s="440"/>
      <c r="C104" s="440"/>
      <c r="D104" s="440"/>
    </row>
    <row r="105" spans="1:4" ht="25.15" customHeight="1">
      <c r="A105" s="164"/>
      <c r="B105" s="165"/>
      <c r="C105" s="92"/>
      <c r="D105" s="166"/>
    </row>
    <row r="106" spans="1:4" ht="25.15" customHeight="1">
      <c r="A106" s="164"/>
      <c r="B106" s="165"/>
      <c r="C106" s="92"/>
      <c r="D106" s="166"/>
    </row>
    <row r="107" spans="1:4" ht="25.15" customHeight="1">
      <c r="A107" s="164"/>
      <c r="B107" s="165"/>
      <c r="C107" s="92"/>
      <c r="D107" s="166"/>
    </row>
    <row r="108" spans="1:4" ht="25.15" customHeight="1">
      <c r="A108" s="164"/>
      <c r="B108" s="165"/>
      <c r="C108" s="92"/>
      <c r="D108" s="166"/>
    </row>
    <row r="109" spans="1:4" ht="25.15" customHeight="1">
      <c r="A109" s="164"/>
      <c r="B109" s="165"/>
      <c r="C109" s="92"/>
      <c r="D109" s="166"/>
    </row>
    <row r="110" spans="1:4" ht="66" customHeight="1"/>
  </sheetData>
  <mergeCells count="51">
    <mergeCell ref="A10:D10"/>
    <mergeCell ref="B8:C8"/>
    <mergeCell ref="B9:C9"/>
    <mergeCell ref="B21:C21"/>
    <mergeCell ref="B22:C22"/>
    <mergeCell ref="B24:C24"/>
    <mergeCell ref="B12:C12"/>
    <mergeCell ref="B18:C18"/>
    <mergeCell ref="B20:C20"/>
    <mergeCell ref="B11:C11"/>
    <mergeCell ref="B13:C13"/>
    <mergeCell ref="B28:C28"/>
    <mergeCell ref="B29:C29"/>
    <mergeCell ref="B31:C31"/>
    <mergeCell ref="B27:C27"/>
    <mergeCell ref="B30:C30"/>
    <mergeCell ref="B19:C19"/>
    <mergeCell ref="B26:C26"/>
    <mergeCell ref="B23:C23"/>
    <mergeCell ref="B14:C14"/>
    <mergeCell ref="B25:C25"/>
    <mergeCell ref="B100:C100"/>
    <mergeCell ref="B36:C36"/>
    <mergeCell ref="A53:D53"/>
    <mergeCell ref="A92:D92"/>
    <mergeCell ref="B38:C38"/>
    <mergeCell ref="B44:C44"/>
    <mergeCell ref="B33:C33"/>
    <mergeCell ref="B34:C34"/>
    <mergeCell ref="B42:C42"/>
    <mergeCell ref="B35:C35"/>
    <mergeCell ref="B37:C37"/>
    <mergeCell ref="B39:C39"/>
    <mergeCell ref="B40:C40"/>
    <mergeCell ref="B32:C32"/>
    <mergeCell ref="B15:C15"/>
    <mergeCell ref="B16:C16"/>
    <mergeCell ref="B17:C17"/>
    <mergeCell ref="A104:D104"/>
    <mergeCell ref="B46:C46"/>
    <mergeCell ref="B45:C45"/>
    <mergeCell ref="B47:C47"/>
    <mergeCell ref="A49:D49"/>
    <mergeCell ref="A41:D41"/>
    <mergeCell ref="B43:C43"/>
    <mergeCell ref="C1:D1"/>
    <mergeCell ref="C2:D2"/>
    <mergeCell ref="A5:B5"/>
    <mergeCell ref="A4:D4"/>
    <mergeCell ref="C3:D3"/>
    <mergeCell ref="A6:D6"/>
  </mergeCells>
  <phoneticPr fontId="4" type="noConversion"/>
  <conditionalFormatting sqref="A58">
    <cfRule type="expression" dxfId="75" priority="1" stopIfTrue="1">
      <formula>#REF!=1</formula>
    </cfRule>
  </conditionalFormatting>
  <pageMargins left="0.98425196850393704" right="0.19685039370078741" top="0.39370078740157483" bottom="0.39370078740157483" header="0" footer="0"/>
  <pageSetup paperSize="9" scale="76" orientation="portrait" r:id="rId1"/>
  <headerFooter alignWithMargins="0">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F80B2-81E1-473D-AF39-80C34ED0C544}">
  <dimension ref="A1:O168"/>
  <sheetViews>
    <sheetView showZeros="0" view="pageBreakPreview" topLeftCell="B53" zoomScale="90" zoomScaleNormal="100" zoomScaleSheetLayoutView="90" workbookViewId="0">
      <selection activeCell="G54" sqref="G54"/>
    </sheetView>
  </sheetViews>
  <sheetFormatPr defaultColWidth="5" defaultRowHeight="12.75"/>
  <cols>
    <col min="1" max="1" width="0" style="176" hidden="1" customWidth="1"/>
    <col min="2" max="2" width="6.1640625" style="177" customWidth="1"/>
    <col min="3" max="3" width="51.5" style="178" customWidth="1"/>
    <col min="4" max="4" width="14" style="179" customWidth="1"/>
    <col min="5" max="5" width="9.6640625" style="179" customWidth="1"/>
    <col min="6" max="6" width="36.1640625" style="178" customWidth="1"/>
    <col min="7" max="7" width="29.5" style="178" customWidth="1"/>
    <col min="8" max="8" width="8.5" style="179" customWidth="1"/>
    <col min="9" max="9" width="17.83203125" style="180" customWidth="1"/>
    <col min="10" max="11" width="16.1640625" style="180" customWidth="1"/>
    <col min="12" max="13" width="16.5" style="180" customWidth="1"/>
    <col min="14" max="14" width="3.83203125" style="180" customWidth="1"/>
    <col min="15" max="15" width="5.5" style="180" customWidth="1"/>
    <col min="16" max="250" width="8.83203125" style="176" customWidth="1"/>
    <col min="251" max="16384" width="5" style="176"/>
  </cols>
  <sheetData>
    <row r="1" spans="1:15" ht="24" customHeight="1">
      <c r="M1" s="326" t="s">
        <v>290</v>
      </c>
    </row>
    <row r="2" spans="1:15" ht="15.6" customHeight="1">
      <c r="M2" s="1" t="s">
        <v>679</v>
      </c>
    </row>
    <row r="3" spans="1:15" ht="18.600000000000001" customHeight="1">
      <c r="B3" s="182"/>
      <c r="C3" s="183"/>
      <c r="D3" s="184"/>
      <c r="E3" s="185"/>
      <c r="F3" s="183"/>
      <c r="G3" s="183"/>
      <c r="H3" s="185"/>
      <c r="I3" s="186"/>
      <c r="J3" s="186"/>
      <c r="K3" s="187"/>
      <c r="L3" s="187"/>
      <c r="M3" s="430" t="s">
        <v>808</v>
      </c>
      <c r="N3" s="430"/>
      <c r="O3" s="187"/>
    </row>
    <row r="4" spans="1:15" ht="59.45" customHeight="1">
      <c r="B4" s="500" t="s">
        <v>254</v>
      </c>
      <c r="C4" s="500"/>
      <c r="D4" s="500"/>
      <c r="E4" s="500"/>
      <c r="F4" s="500"/>
      <c r="G4" s="500"/>
      <c r="H4" s="500"/>
      <c r="I4" s="500"/>
      <c r="J4" s="500"/>
      <c r="K4" s="500"/>
      <c r="L4" s="500"/>
      <c r="M4" s="500"/>
      <c r="N4" s="500"/>
      <c r="O4" s="500"/>
    </row>
    <row r="5" spans="1:15" ht="30" customHeight="1">
      <c r="B5" s="501" t="s">
        <v>29</v>
      </c>
      <c r="C5" s="502"/>
      <c r="D5" s="184"/>
      <c r="E5" s="185"/>
      <c r="F5" s="183"/>
      <c r="G5" s="188"/>
      <c r="H5" s="189"/>
      <c r="I5" s="190"/>
      <c r="J5" s="190"/>
      <c r="K5" s="190"/>
      <c r="L5" s="190"/>
      <c r="M5" s="190"/>
      <c r="N5" s="190"/>
      <c r="O5" s="190"/>
    </row>
    <row r="6" spans="1:15" ht="20.45" customHeight="1">
      <c r="B6" s="503" t="s">
        <v>30</v>
      </c>
      <c r="C6" s="503"/>
      <c r="D6" s="184"/>
      <c r="E6" s="185"/>
      <c r="F6" s="183"/>
      <c r="G6" s="188"/>
      <c r="H6" s="189"/>
      <c r="I6" s="190"/>
      <c r="J6" s="190"/>
      <c r="K6" s="190"/>
      <c r="L6" s="190"/>
      <c r="M6" s="190"/>
      <c r="N6" s="190"/>
      <c r="O6" s="191" t="s">
        <v>20</v>
      </c>
    </row>
    <row r="7" spans="1:15" s="194" customFormat="1" ht="28.9" customHeight="1">
      <c r="A7" s="192"/>
      <c r="B7" s="498" t="s">
        <v>313</v>
      </c>
      <c r="C7" s="499" t="s">
        <v>314</v>
      </c>
      <c r="D7" s="499" t="s">
        <v>315</v>
      </c>
      <c r="E7" s="506" t="s">
        <v>135</v>
      </c>
      <c r="F7" s="499" t="s">
        <v>316</v>
      </c>
      <c r="G7" s="499" t="s">
        <v>317</v>
      </c>
      <c r="H7" s="506" t="s">
        <v>318</v>
      </c>
      <c r="I7" s="505" t="s">
        <v>319</v>
      </c>
      <c r="J7" s="505" t="s">
        <v>320</v>
      </c>
      <c r="K7" s="504" t="s">
        <v>321</v>
      </c>
      <c r="L7" s="504"/>
      <c r="M7" s="504"/>
      <c r="N7" s="504"/>
      <c r="O7" s="504"/>
    </row>
    <row r="8" spans="1:15" s="194" customFormat="1" ht="96">
      <c r="A8" s="192"/>
      <c r="B8" s="498"/>
      <c r="C8" s="499"/>
      <c r="D8" s="499"/>
      <c r="E8" s="506"/>
      <c r="F8" s="499"/>
      <c r="G8" s="499"/>
      <c r="H8" s="506"/>
      <c r="I8" s="505"/>
      <c r="J8" s="505"/>
      <c r="K8" s="422" t="s">
        <v>322</v>
      </c>
      <c r="L8" s="422" t="s">
        <v>323</v>
      </c>
      <c r="M8" s="422" t="s">
        <v>324</v>
      </c>
      <c r="N8" s="422" t="s">
        <v>325</v>
      </c>
      <c r="O8" s="422" t="s">
        <v>326</v>
      </c>
    </row>
    <row r="9" spans="1:15" s="200" customFormat="1" ht="18" customHeight="1">
      <c r="A9" s="195"/>
      <c r="B9" s="401">
        <v>1</v>
      </c>
      <c r="C9" s="400">
        <v>2</v>
      </c>
      <c r="D9" s="400">
        <v>3</v>
      </c>
      <c r="E9" s="402">
        <v>4</v>
      </c>
      <c r="F9" s="400">
        <v>5</v>
      </c>
      <c r="G9" s="400">
        <v>6</v>
      </c>
      <c r="H9" s="402" t="s">
        <v>11</v>
      </c>
      <c r="I9" s="402">
        <v>8</v>
      </c>
      <c r="J9" s="402">
        <v>9</v>
      </c>
      <c r="K9" s="402">
        <v>10</v>
      </c>
      <c r="L9" s="402">
        <v>11</v>
      </c>
      <c r="M9" s="402">
        <v>12</v>
      </c>
      <c r="N9" s="402">
        <v>13</v>
      </c>
      <c r="O9" s="402">
        <v>14</v>
      </c>
    </row>
    <row r="10" spans="1:15" ht="34.15" customHeight="1">
      <c r="A10" s="201">
        <v>1</v>
      </c>
      <c r="B10" s="202" t="s">
        <v>5</v>
      </c>
      <c r="C10" s="203" t="s">
        <v>327</v>
      </c>
      <c r="D10" s="204" t="s">
        <v>631</v>
      </c>
      <c r="E10" s="204" t="s">
        <v>631</v>
      </c>
      <c r="F10" s="204" t="s">
        <v>631</v>
      </c>
      <c r="G10" s="203" t="s">
        <v>137</v>
      </c>
      <c r="H10" s="204" t="s">
        <v>631</v>
      </c>
      <c r="I10" s="205" t="s">
        <v>631</v>
      </c>
      <c r="J10" s="206">
        <f t="shared" ref="J10:O10" si="0">J11+J13+J15+J17</f>
        <v>174821600</v>
      </c>
      <c r="K10" s="206">
        <f t="shared" si="0"/>
        <v>19323300</v>
      </c>
      <c r="L10" s="206">
        <f t="shared" si="0"/>
        <v>0</v>
      </c>
      <c r="M10" s="206">
        <f t="shared" si="0"/>
        <v>155498300</v>
      </c>
      <c r="N10" s="206">
        <f t="shared" si="0"/>
        <v>0</v>
      </c>
      <c r="O10" s="206">
        <f t="shared" si="0"/>
        <v>0</v>
      </c>
    </row>
    <row r="11" spans="1:15" ht="103.15" customHeight="1">
      <c r="A11" s="201"/>
      <c r="B11" s="246" t="s">
        <v>328</v>
      </c>
      <c r="C11" s="248" t="s">
        <v>537</v>
      </c>
      <c r="D11" s="236" t="s">
        <v>79</v>
      </c>
      <c r="E11" s="217" t="s">
        <v>631</v>
      </c>
      <c r="F11" s="217" t="s">
        <v>631</v>
      </c>
      <c r="G11" s="210" t="s">
        <v>137</v>
      </c>
      <c r="H11" s="236" t="s">
        <v>334</v>
      </c>
      <c r="I11" s="228">
        <v>39300000</v>
      </c>
      <c r="J11" s="206">
        <f>J12</f>
        <v>11628000</v>
      </c>
      <c r="K11" s="206">
        <f>K12</f>
        <v>11628000</v>
      </c>
      <c r="L11" s="206">
        <f>L12</f>
        <v>0</v>
      </c>
      <c r="M11" s="207"/>
      <c r="N11" s="207"/>
      <c r="O11" s="207"/>
    </row>
    <row r="12" spans="1:15" ht="102" customHeight="1">
      <c r="A12" s="201"/>
      <c r="B12" s="204" t="s">
        <v>631</v>
      </c>
      <c r="C12" s="204" t="s">
        <v>631</v>
      </c>
      <c r="D12" s="204" t="s">
        <v>631</v>
      </c>
      <c r="E12" s="204" t="s">
        <v>241</v>
      </c>
      <c r="F12" s="203" t="s">
        <v>296</v>
      </c>
      <c r="G12" s="243" t="s">
        <v>331</v>
      </c>
      <c r="H12" s="204" t="s">
        <v>631</v>
      </c>
      <c r="I12" s="205" t="s">
        <v>631</v>
      </c>
      <c r="J12" s="207">
        <f>K12+L12+M12+N12+O12</f>
        <v>11628000</v>
      </c>
      <c r="K12" s="207">
        <f>1288000+10340000</f>
        <v>11628000</v>
      </c>
      <c r="L12" s="207"/>
      <c r="M12" s="207"/>
      <c r="N12" s="207"/>
      <c r="O12" s="207"/>
    </row>
    <row r="13" spans="1:15" ht="191.25" customHeight="1">
      <c r="A13" s="201">
        <v>1</v>
      </c>
      <c r="B13" s="214" t="s">
        <v>332</v>
      </c>
      <c r="C13" s="210" t="s">
        <v>276</v>
      </c>
      <c r="D13" s="204" t="s">
        <v>333</v>
      </c>
      <c r="E13" s="204" t="s">
        <v>631</v>
      </c>
      <c r="F13" s="204" t="s">
        <v>631</v>
      </c>
      <c r="G13" s="203" t="s">
        <v>137</v>
      </c>
      <c r="H13" s="204" t="s">
        <v>334</v>
      </c>
      <c r="I13" s="207">
        <v>400000000</v>
      </c>
      <c r="J13" s="207">
        <f t="shared" ref="J13:O13" si="1">J14</f>
        <v>155498300</v>
      </c>
      <c r="K13" s="207">
        <f t="shared" si="1"/>
        <v>0</v>
      </c>
      <c r="L13" s="207">
        <f t="shared" si="1"/>
        <v>0</v>
      </c>
      <c r="M13" s="206">
        <f t="shared" si="1"/>
        <v>155498300</v>
      </c>
      <c r="N13" s="207">
        <f t="shared" si="1"/>
        <v>0</v>
      </c>
      <c r="O13" s="207">
        <f t="shared" si="1"/>
        <v>0</v>
      </c>
    </row>
    <row r="14" spans="1:15" ht="90.6" customHeight="1">
      <c r="A14" s="201">
        <v>0</v>
      </c>
      <c r="B14" s="214" t="s">
        <v>631</v>
      </c>
      <c r="C14" s="204" t="s">
        <v>631</v>
      </c>
      <c r="D14" s="204" t="s">
        <v>631</v>
      </c>
      <c r="E14" s="204" t="s">
        <v>241</v>
      </c>
      <c r="F14" s="203" t="s">
        <v>296</v>
      </c>
      <c r="G14" s="243" t="s">
        <v>331</v>
      </c>
      <c r="H14" s="204" t="s">
        <v>631</v>
      </c>
      <c r="I14" s="205" t="s">
        <v>631</v>
      </c>
      <c r="J14" s="207">
        <f>K14+L14+M14+N14+O14</f>
        <v>155498300</v>
      </c>
      <c r="K14" s="207">
        <v>0</v>
      </c>
      <c r="L14" s="207">
        <v>0</v>
      </c>
      <c r="M14" s="207">
        <f>30000000+36498300+5000000+8000000+6000000+70000000</f>
        <v>155498300</v>
      </c>
      <c r="N14" s="207">
        <v>0</v>
      </c>
      <c r="O14" s="207">
        <v>0</v>
      </c>
    </row>
    <row r="15" spans="1:15" ht="119.45" customHeight="1">
      <c r="A15" s="201"/>
      <c r="B15" s="246" t="s">
        <v>368</v>
      </c>
      <c r="C15" s="210" t="s">
        <v>606</v>
      </c>
      <c r="D15" s="217" t="s">
        <v>604</v>
      </c>
      <c r="E15" s="217" t="s">
        <v>631</v>
      </c>
      <c r="F15" s="217" t="s">
        <v>631</v>
      </c>
      <c r="G15" s="210" t="s">
        <v>137</v>
      </c>
      <c r="H15" s="217" t="s">
        <v>291</v>
      </c>
      <c r="I15" s="206">
        <v>7885049</v>
      </c>
      <c r="J15" s="206">
        <f t="shared" ref="J15:O15" si="2">J16</f>
        <v>500000</v>
      </c>
      <c r="K15" s="206">
        <f t="shared" si="2"/>
        <v>500000</v>
      </c>
      <c r="L15" s="206">
        <f t="shared" si="2"/>
        <v>0</v>
      </c>
      <c r="M15" s="206">
        <f t="shared" si="2"/>
        <v>0</v>
      </c>
      <c r="N15" s="206">
        <f t="shared" si="2"/>
        <v>0</v>
      </c>
      <c r="O15" s="206">
        <f t="shared" si="2"/>
        <v>0</v>
      </c>
    </row>
    <row r="16" spans="1:15" ht="155.44999999999999" customHeight="1">
      <c r="A16" s="201"/>
      <c r="B16" s="214" t="s">
        <v>631</v>
      </c>
      <c r="C16" s="204" t="s">
        <v>631</v>
      </c>
      <c r="D16" s="204" t="s">
        <v>631</v>
      </c>
      <c r="E16" s="204" t="s">
        <v>241</v>
      </c>
      <c r="F16" s="203" t="s">
        <v>296</v>
      </c>
      <c r="G16" s="243" t="s">
        <v>331</v>
      </c>
      <c r="H16" s="204" t="s">
        <v>631</v>
      </c>
      <c r="I16" s="205" t="s">
        <v>631</v>
      </c>
      <c r="J16" s="207">
        <f>K16+L16+M16+N16+O16</f>
        <v>500000</v>
      </c>
      <c r="K16" s="207">
        <v>500000</v>
      </c>
      <c r="L16" s="207"/>
      <c r="M16" s="207"/>
      <c r="N16" s="207"/>
      <c r="O16" s="207"/>
    </row>
    <row r="17" spans="1:15" ht="105" customHeight="1">
      <c r="A17" s="201"/>
      <c r="B17" s="246" t="s">
        <v>607</v>
      </c>
      <c r="C17" s="210" t="s">
        <v>605</v>
      </c>
      <c r="D17" s="217" t="s">
        <v>255</v>
      </c>
      <c r="E17" s="217" t="s">
        <v>631</v>
      </c>
      <c r="F17" s="217" t="s">
        <v>631</v>
      </c>
      <c r="G17" s="210" t="s">
        <v>137</v>
      </c>
      <c r="H17" s="217" t="s">
        <v>291</v>
      </c>
      <c r="I17" s="206">
        <v>18945331</v>
      </c>
      <c r="J17" s="206">
        <f t="shared" ref="J17:O17" si="3">J18</f>
        <v>7195300</v>
      </c>
      <c r="K17" s="206">
        <f t="shared" si="3"/>
        <v>7195300</v>
      </c>
      <c r="L17" s="206">
        <f t="shared" si="3"/>
        <v>0</v>
      </c>
      <c r="M17" s="206">
        <f t="shared" si="3"/>
        <v>0</v>
      </c>
      <c r="N17" s="206">
        <f t="shared" si="3"/>
        <v>0</v>
      </c>
      <c r="O17" s="206">
        <f t="shared" si="3"/>
        <v>0</v>
      </c>
    </row>
    <row r="18" spans="1:15" ht="186" customHeight="1">
      <c r="A18" s="201"/>
      <c r="B18" s="214" t="s">
        <v>631</v>
      </c>
      <c r="C18" s="204" t="s">
        <v>631</v>
      </c>
      <c r="D18" s="204" t="s">
        <v>631</v>
      </c>
      <c r="E18" s="91" t="s">
        <v>91</v>
      </c>
      <c r="F18" s="78" t="s">
        <v>90</v>
      </c>
      <c r="G18" s="243" t="s">
        <v>331</v>
      </c>
      <c r="H18" s="204" t="s">
        <v>631</v>
      </c>
      <c r="I18" s="205" t="s">
        <v>631</v>
      </c>
      <c r="J18" s="207">
        <f>K18+L18+M18+N18+O18</f>
        <v>7195300</v>
      </c>
      <c r="K18" s="207">
        <v>7195300</v>
      </c>
      <c r="L18" s="207"/>
      <c r="M18" s="207"/>
      <c r="N18" s="207"/>
      <c r="O18" s="207"/>
    </row>
    <row r="19" spans="1:15" ht="52.15" customHeight="1">
      <c r="A19" s="201">
        <v>1</v>
      </c>
      <c r="B19" s="214" t="s">
        <v>6</v>
      </c>
      <c r="C19" s="203" t="s">
        <v>335</v>
      </c>
      <c r="D19" s="204" t="s">
        <v>631</v>
      </c>
      <c r="E19" s="204" t="s">
        <v>631</v>
      </c>
      <c r="F19" s="204" t="s">
        <v>631</v>
      </c>
      <c r="G19" s="209" t="s">
        <v>137</v>
      </c>
      <c r="H19" s="204" t="s">
        <v>631</v>
      </c>
      <c r="I19" s="205" t="s">
        <v>631</v>
      </c>
      <c r="J19" s="206">
        <f t="shared" ref="J19:O19" si="4">J20+J24+J26+J28+J30+J22</f>
        <v>17223730.09</v>
      </c>
      <c r="K19" s="206">
        <f t="shared" si="4"/>
        <v>17223730.09</v>
      </c>
      <c r="L19" s="206">
        <f t="shared" si="4"/>
        <v>0</v>
      </c>
      <c r="M19" s="206">
        <f t="shared" si="4"/>
        <v>0</v>
      </c>
      <c r="N19" s="206">
        <f t="shared" si="4"/>
        <v>0</v>
      </c>
      <c r="O19" s="206">
        <f t="shared" si="4"/>
        <v>0</v>
      </c>
    </row>
    <row r="20" spans="1:15" ht="118.15" customHeight="1">
      <c r="A20" s="201">
        <v>1</v>
      </c>
      <c r="B20" s="214" t="s">
        <v>336</v>
      </c>
      <c r="C20" s="203" t="s">
        <v>285</v>
      </c>
      <c r="D20" s="204" t="s">
        <v>337</v>
      </c>
      <c r="E20" s="204" t="s">
        <v>631</v>
      </c>
      <c r="F20" s="204" t="s">
        <v>631</v>
      </c>
      <c r="G20" s="209" t="s">
        <v>137</v>
      </c>
      <c r="H20" s="204" t="s">
        <v>338</v>
      </c>
      <c r="I20" s="207">
        <v>6408600</v>
      </c>
      <c r="J20" s="206">
        <f t="shared" ref="J20:O20" si="5">J21</f>
        <v>6408600</v>
      </c>
      <c r="K20" s="206">
        <f t="shared" si="5"/>
        <v>6408600</v>
      </c>
      <c r="L20" s="206">
        <f t="shared" si="5"/>
        <v>0</v>
      </c>
      <c r="M20" s="206">
        <f t="shared" si="5"/>
        <v>0</v>
      </c>
      <c r="N20" s="206">
        <f t="shared" si="5"/>
        <v>0</v>
      </c>
      <c r="O20" s="206">
        <f t="shared" si="5"/>
        <v>0</v>
      </c>
    </row>
    <row r="21" spans="1:15" ht="109.9" customHeight="1">
      <c r="A21" s="201">
        <v>0</v>
      </c>
      <c r="B21" s="214" t="s">
        <v>631</v>
      </c>
      <c r="C21" s="204" t="s">
        <v>631</v>
      </c>
      <c r="D21" s="204" t="s">
        <v>631</v>
      </c>
      <c r="E21" s="204" t="s">
        <v>240</v>
      </c>
      <c r="F21" s="203" t="s">
        <v>339</v>
      </c>
      <c r="G21" s="243" t="s">
        <v>331</v>
      </c>
      <c r="H21" s="204" t="s">
        <v>631</v>
      </c>
      <c r="I21" s="205" t="s">
        <v>631</v>
      </c>
      <c r="J21" s="207">
        <f>K21+L21+M21+N21+O21</f>
        <v>6408600</v>
      </c>
      <c r="K21" s="207">
        <v>6408600</v>
      </c>
      <c r="L21" s="207">
        <v>0</v>
      </c>
      <c r="M21" s="207">
        <v>0</v>
      </c>
      <c r="N21" s="207">
        <v>0</v>
      </c>
      <c r="O21" s="207">
        <v>0</v>
      </c>
    </row>
    <row r="22" spans="1:15" ht="135.6" customHeight="1">
      <c r="A22" s="201"/>
      <c r="B22" s="246" t="s">
        <v>361</v>
      </c>
      <c r="C22" s="245" t="s">
        <v>256</v>
      </c>
      <c r="D22" s="55" t="s">
        <v>257</v>
      </c>
      <c r="E22" s="217" t="s">
        <v>631</v>
      </c>
      <c r="F22" s="217" t="s">
        <v>631</v>
      </c>
      <c r="G22" s="217" t="s">
        <v>137</v>
      </c>
      <c r="H22" s="327" t="s">
        <v>396</v>
      </c>
      <c r="I22" s="328">
        <v>34490486</v>
      </c>
      <c r="J22" s="206">
        <f t="shared" ref="J22:O22" si="6">J23</f>
        <v>785300</v>
      </c>
      <c r="K22" s="206">
        <f t="shared" si="6"/>
        <v>785300</v>
      </c>
      <c r="L22" s="206">
        <f t="shared" si="6"/>
        <v>0</v>
      </c>
      <c r="M22" s="206">
        <f t="shared" si="6"/>
        <v>0</v>
      </c>
      <c r="N22" s="206">
        <f t="shared" si="6"/>
        <v>0</v>
      </c>
      <c r="O22" s="206">
        <f t="shared" si="6"/>
        <v>0</v>
      </c>
    </row>
    <row r="23" spans="1:15" ht="109.9" customHeight="1">
      <c r="A23" s="201"/>
      <c r="B23" s="214" t="s">
        <v>631</v>
      </c>
      <c r="C23" s="204" t="s">
        <v>631</v>
      </c>
      <c r="D23" s="204" t="s">
        <v>631</v>
      </c>
      <c r="E23" s="204" t="s">
        <v>240</v>
      </c>
      <c r="F23" s="203" t="s">
        <v>339</v>
      </c>
      <c r="G23" s="243" t="s">
        <v>331</v>
      </c>
      <c r="H23" s="204" t="s">
        <v>631</v>
      </c>
      <c r="I23" s="205" t="s">
        <v>631</v>
      </c>
      <c r="J23" s="207">
        <f>K23+L23+M23+N23+O23</f>
        <v>785300</v>
      </c>
      <c r="K23" s="207">
        <v>785300</v>
      </c>
      <c r="L23" s="207"/>
      <c r="M23" s="207"/>
      <c r="N23" s="207"/>
      <c r="O23" s="207"/>
    </row>
    <row r="24" spans="1:15" ht="100.15" customHeight="1">
      <c r="A24" s="201"/>
      <c r="B24" s="246" t="s">
        <v>362</v>
      </c>
      <c r="C24" s="245" t="s">
        <v>284</v>
      </c>
      <c r="D24" s="55" t="s">
        <v>80</v>
      </c>
      <c r="E24" s="217" t="s">
        <v>631</v>
      </c>
      <c r="F24" s="217" t="s">
        <v>631</v>
      </c>
      <c r="G24" s="223" t="s">
        <v>137</v>
      </c>
      <c r="H24" s="55" t="s">
        <v>396</v>
      </c>
      <c r="I24" s="89">
        <v>13113135</v>
      </c>
      <c r="J24" s="206">
        <f>K24</f>
        <v>3000000</v>
      </c>
      <c r="K24" s="206">
        <v>3000000</v>
      </c>
      <c r="L24" s="207"/>
      <c r="M24" s="207"/>
      <c r="N24" s="207"/>
      <c r="O24" s="207"/>
    </row>
    <row r="25" spans="1:15" ht="100.15" customHeight="1">
      <c r="A25" s="201"/>
      <c r="B25" s="204" t="s">
        <v>631</v>
      </c>
      <c r="C25" s="204" t="s">
        <v>631</v>
      </c>
      <c r="D25" s="204" t="s">
        <v>631</v>
      </c>
      <c r="E25" s="204" t="s">
        <v>240</v>
      </c>
      <c r="F25" s="203" t="s">
        <v>339</v>
      </c>
      <c r="G25" s="243" t="s">
        <v>331</v>
      </c>
      <c r="H25" s="204" t="s">
        <v>631</v>
      </c>
      <c r="I25" s="205" t="s">
        <v>631</v>
      </c>
      <c r="J25" s="207">
        <f>K25+L25+M25+N25+O25</f>
        <v>3000000</v>
      </c>
      <c r="K25" s="207">
        <v>3000000</v>
      </c>
      <c r="L25" s="207"/>
      <c r="M25" s="207"/>
      <c r="N25" s="207"/>
      <c r="O25" s="207"/>
    </row>
    <row r="26" spans="1:15" s="225" customFormat="1" ht="100.15" customHeight="1">
      <c r="A26" s="224"/>
      <c r="B26" s="246" t="s">
        <v>363</v>
      </c>
      <c r="C26" s="245" t="s">
        <v>283</v>
      </c>
      <c r="D26" s="55" t="s">
        <v>81</v>
      </c>
      <c r="E26" s="217" t="s">
        <v>631</v>
      </c>
      <c r="F26" s="217" t="s">
        <v>631</v>
      </c>
      <c r="G26" s="217" t="s">
        <v>137</v>
      </c>
      <c r="H26" s="55" t="s">
        <v>396</v>
      </c>
      <c r="I26" s="89">
        <v>6660101</v>
      </c>
      <c r="J26" s="206">
        <f>J27</f>
        <v>1812900</v>
      </c>
      <c r="K26" s="206">
        <f>K27</f>
        <v>1812900</v>
      </c>
      <c r="L26" s="205">
        <f>L27</f>
        <v>0</v>
      </c>
      <c r="M26" s="205"/>
      <c r="N26" s="205"/>
      <c r="O26" s="205"/>
    </row>
    <row r="27" spans="1:15" ht="100.15" customHeight="1">
      <c r="A27" s="201"/>
      <c r="B27" s="204" t="s">
        <v>631</v>
      </c>
      <c r="C27" s="204" t="s">
        <v>631</v>
      </c>
      <c r="D27" s="204" t="s">
        <v>631</v>
      </c>
      <c r="E27" s="204" t="s">
        <v>240</v>
      </c>
      <c r="F27" s="203" t="s">
        <v>339</v>
      </c>
      <c r="G27" s="243" t="s">
        <v>331</v>
      </c>
      <c r="H27" s="204" t="s">
        <v>631</v>
      </c>
      <c r="I27" s="205" t="s">
        <v>631</v>
      </c>
      <c r="J27" s="207">
        <f>K27+L27+M27+N27+O27</f>
        <v>1812900</v>
      </c>
      <c r="K27" s="207">
        <v>1812900</v>
      </c>
      <c r="L27" s="207"/>
      <c r="M27" s="207"/>
      <c r="N27" s="207"/>
      <c r="O27" s="207"/>
    </row>
    <row r="28" spans="1:15" ht="100.15" customHeight="1">
      <c r="A28" s="201"/>
      <c r="B28" s="246" t="s">
        <v>369</v>
      </c>
      <c r="C28" s="245" t="s">
        <v>282</v>
      </c>
      <c r="D28" s="55" t="s">
        <v>82</v>
      </c>
      <c r="E28" s="217" t="s">
        <v>631</v>
      </c>
      <c r="F28" s="217" t="s">
        <v>631</v>
      </c>
      <c r="G28" s="223" t="s">
        <v>137</v>
      </c>
      <c r="H28" s="55" t="s">
        <v>334</v>
      </c>
      <c r="I28" s="89">
        <v>3526844</v>
      </c>
      <c r="J28" s="329">
        <f>J29</f>
        <v>216930.09</v>
      </c>
      <c r="K28" s="329">
        <f>K29</f>
        <v>216930.09</v>
      </c>
      <c r="L28" s="226">
        <f>L29</f>
        <v>0</v>
      </c>
      <c r="M28" s="226">
        <f>M29</f>
        <v>0</v>
      </c>
      <c r="N28" s="226">
        <f>N29</f>
        <v>0</v>
      </c>
      <c r="O28" s="227"/>
    </row>
    <row r="29" spans="1:15" ht="100.15" customHeight="1">
      <c r="A29" s="201"/>
      <c r="B29" s="204" t="s">
        <v>631</v>
      </c>
      <c r="C29" s="204" t="s">
        <v>631</v>
      </c>
      <c r="D29" s="204" t="s">
        <v>631</v>
      </c>
      <c r="E29" s="204" t="s">
        <v>240</v>
      </c>
      <c r="F29" s="203" t="s">
        <v>339</v>
      </c>
      <c r="G29" s="243" t="s">
        <v>331</v>
      </c>
      <c r="H29" s="204" t="s">
        <v>631</v>
      </c>
      <c r="I29" s="205" t="s">
        <v>631</v>
      </c>
      <c r="J29" s="207">
        <f>K29+L29+M29+N29+O29</f>
        <v>216930.09</v>
      </c>
      <c r="K29" s="207">
        <f>353100-136169.91</f>
        <v>216930.09</v>
      </c>
      <c r="L29" s="207"/>
      <c r="M29" s="207"/>
      <c r="N29" s="207"/>
      <c r="O29" s="207"/>
    </row>
    <row r="30" spans="1:15" ht="155.44999999999999" customHeight="1">
      <c r="A30" s="201"/>
      <c r="B30" s="246" t="s">
        <v>258</v>
      </c>
      <c r="C30" s="245" t="s">
        <v>246</v>
      </c>
      <c r="D30" s="55" t="s">
        <v>83</v>
      </c>
      <c r="E30" s="217" t="s">
        <v>631</v>
      </c>
      <c r="F30" s="217" t="s">
        <v>631</v>
      </c>
      <c r="G30" s="217" t="s">
        <v>137</v>
      </c>
      <c r="H30" s="55" t="s">
        <v>396</v>
      </c>
      <c r="I30" s="89">
        <v>8450000</v>
      </c>
      <c r="J30" s="206">
        <f>J31</f>
        <v>5000000</v>
      </c>
      <c r="K30" s="206">
        <f>K31</f>
        <v>5000000</v>
      </c>
      <c r="L30" s="207"/>
      <c r="M30" s="207"/>
      <c r="N30" s="207"/>
      <c r="O30" s="207"/>
    </row>
    <row r="31" spans="1:15" ht="100.15" customHeight="1">
      <c r="A31" s="201"/>
      <c r="B31" s="204" t="s">
        <v>631</v>
      </c>
      <c r="C31" s="204" t="s">
        <v>631</v>
      </c>
      <c r="D31" s="204" t="s">
        <v>631</v>
      </c>
      <c r="E31" s="204" t="s">
        <v>240</v>
      </c>
      <c r="F31" s="203" t="s">
        <v>339</v>
      </c>
      <c r="G31" s="208" t="s">
        <v>331</v>
      </c>
      <c r="H31" s="204" t="s">
        <v>631</v>
      </c>
      <c r="I31" s="205" t="s">
        <v>631</v>
      </c>
      <c r="J31" s="207">
        <f>K31+L31+M31+N31+O31</f>
        <v>5000000</v>
      </c>
      <c r="K31" s="207">
        <v>5000000</v>
      </c>
      <c r="L31" s="207"/>
      <c r="M31" s="207"/>
      <c r="N31" s="207"/>
      <c r="O31" s="207"/>
    </row>
    <row r="32" spans="1:15" s="221" customFormat="1" ht="53.45" customHeight="1">
      <c r="A32" s="219"/>
      <c r="B32" s="246" t="s">
        <v>7</v>
      </c>
      <c r="C32" s="210" t="s">
        <v>464</v>
      </c>
      <c r="D32" s="217" t="s">
        <v>631</v>
      </c>
      <c r="E32" s="217" t="s">
        <v>631</v>
      </c>
      <c r="F32" s="217" t="s">
        <v>631</v>
      </c>
      <c r="G32" s="217" t="s">
        <v>137</v>
      </c>
      <c r="H32" s="217" t="s">
        <v>631</v>
      </c>
      <c r="I32" s="217" t="s">
        <v>631</v>
      </c>
      <c r="J32" s="206">
        <f>J33+J35</f>
        <v>5252700</v>
      </c>
      <c r="K32" s="206">
        <f>K33+K35</f>
        <v>5252700</v>
      </c>
      <c r="L32" s="222">
        <f>L33+L35</f>
        <v>0</v>
      </c>
      <c r="M32" s="222">
        <f>M33+M35</f>
        <v>0</v>
      </c>
      <c r="N32" s="206"/>
      <c r="O32" s="206"/>
    </row>
    <row r="33" spans="1:15" ht="195.6" customHeight="1">
      <c r="A33" s="201"/>
      <c r="B33" s="246" t="s">
        <v>340</v>
      </c>
      <c r="C33" s="245" t="s">
        <v>281</v>
      </c>
      <c r="D33" s="55" t="s">
        <v>84</v>
      </c>
      <c r="E33" s="217" t="s">
        <v>631</v>
      </c>
      <c r="F33" s="217" t="s">
        <v>631</v>
      </c>
      <c r="G33" s="217" t="s">
        <v>137</v>
      </c>
      <c r="H33" s="55" t="s">
        <v>396</v>
      </c>
      <c r="I33" s="89">
        <v>7354450</v>
      </c>
      <c r="J33" s="206">
        <f>J34</f>
        <v>2052700</v>
      </c>
      <c r="K33" s="206">
        <f>K34</f>
        <v>2052700</v>
      </c>
      <c r="L33" s="222">
        <f>L34</f>
        <v>0</v>
      </c>
      <c r="M33" s="222">
        <f>M34</f>
        <v>0</v>
      </c>
      <c r="N33" s="222">
        <f>N34</f>
        <v>0</v>
      </c>
      <c r="O33" s="207"/>
    </row>
    <row r="34" spans="1:15" ht="123" customHeight="1">
      <c r="A34" s="201"/>
      <c r="B34" s="204" t="s">
        <v>631</v>
      </c>
      <c r="C34" s="204" t="s">
        <v>631</v>
      </c>
      <c r="D34" s="204" t="s">
        <v>631</v>
      </c>
      <c r="E34" s="229" t="s">
        <v>592</v>
      </c>
      <c r="F34" s="203" t="s">
        <v>469</v>
      </c>
      <c r="G34" s="334" t="s">
        <v>331</v>
      </c>
      <c r="H34" s="204" t="s">
        <v>631</v>
      </c>
      <c r="I34" s="204" t="s">
        <v>631</v>
      </c>
      <c r="J34" s="207">
        <f>K34+L34+M34+N34+O34</f>
        <v>2052700</v>
      </c>
      <c r="K34" s="207">
        <v>2052700</v>
      </c>
      <c r="L34" s="207"/>
      <c r="M34" s="207"/>
      <c r="N34" s="207"/>
      <c r="O34" s="207"/>
    </row>
    <row r="35" spans="1:15" ht="163.15" customHeight="1">
      <c r="A35" s="201"/>
      <c r="B35" s="246" t="s">
        <v>344</v>
      </c>
      <c r="C35" s="417" t="s">
        <v>761</v>
      </c>
      <c r="D35" s="55" t="s">
        <v>85</v>
      </c>
      <c r="E35" s="217" t="s">
        <v>631</v>
      </c>
      <c r="F35" s="217" t="s">
        <v>631</v>
      </c>
      <c r="G35" s="230" t="s">
        <v>137</v>
      </c>
      <c r="H35" s="55">
        <v>2026</v>
      </c>
      <c r="I35" s="89">
        <v>8983534</v>
      </c>
      <c r="J35" s="206">
        <f>J36</f>
        <v>3200000</v>
      </c>
      <c r="K35" s="206">
        <f>K36</f>
        <v>3200000</v>
      </c>
      <c r="L35" s="222">
        <f>L36</f>
        <v>0</v>
      </c>
      <c r="M35" s="222">
        <f>M36</f>
        <v>0</v>
      </c>
      <c r="N35" s="207"/>
      <c r="O35" s="207"/>
    </row>
    <row r="36" spans="1:15" ht="117.6" customHeight="1">
      <c r="A36" s="201"/>
      <c r="B36" s="204" t="s">
        <v>631</v>
      </c>
      <c r="C36" s="204" t="s">
        <v>631</v>
      </c>
      <c r="D36" s="204" t="s">
        <v>631</v>
      </c>
      <c r="E36" s="229" t="s">
        <v>592</v>
      </c>
      <c r="F36" s="203" t="s">
        <v>469</v>
      </c>
      <c r="G36" s="231" t="s">
        <v>331</v>
      </c>
      <c r="H36" s="204" t="s">
        <v>631</v>
      </c>
      <c r="I36" s="204" t="s">
        <v>631</v>
      </c>
      <c r="J36" s="207">
        <f>K36+L36+M36+N36+O36</f>
        <v>3200000</v>
      </c>
      <c r="K36" s="207">
        <f>1000000+2200000</f>
        <v>3200000</v>
      </c>
      <c r="L36" s="207"/>
      <c r="M36" s="207"/>
      <c r="N36" s="207"/>
      <c r="O36" s="207"/>
    </row>
    <row r="37" spans="1:15" ht="37.15" customHeight="1">
      <c r="A37" s="201"/>
      <c r="B37" s="246" t="s">
        <v>8</v>
      </c>
      <c r="C37" s="210" t="s">
        <v>478</v>
      </c>
      <c r="D37" s="217" t="s">
        <v>631</v>
      </c>
      <c r="E37" s="217" t="s">
        <v>631</v>
      </c>
      <c r="F37" s="217" t="s">
        <v>631</v>
      </c>
      <c r="G37" s="230" t="s">
        <v>137</v>
      </c>
      <c r="H37" s="217" t="s">
        <v>631</v>
      </c>
      <c r="I37" s="217" t="s">
        <v>631</v>
      </c>
      <c r="J37" s="206">
        <f>J38+J40</f>
        <v>17023200</v>
      </c>
      <c r="K37" s="206">
        <f>K38+K40</f>
        <v>17023200</v>
      </c>
      <c r="L37" s="222">
        <f>L38+L40</f>
        <v>0</v>
      </c>
      <c r="M37" s="222">
        <f>M38+M40</f>
        <v>0</v>
      </c>
      <c r="N37" s="207"/>
      <c r="O37" s="207"/>
    </row>
    <row r="38" spans="1:15" ht="112.15" customHeight="1">
      <c r="A38" s="201"/>
      <c r="B38" s="246" t="s">
        <v>391</v>
      </c>
      <c r="C38" s="245" t="s">
        <v>360</v>
      </c>
      <c r="D38" s="55" t="s">
        <v>86</v>
      </c>
      <c r="E38" s="217" t="s">
        <v>631</v>
      </c>
      <c r="F38" s="217" t="s">
        <v>631</v>
      </c>
      <c r="G38" s="230" t="s">
        <v>137</v>
      </c>
      <c r="H38" s="55" t="s">
        <v>334</v>
      </c>
      <c r="I38" s="89">
        <v>33363073</v>
      </c>
      <c r="J38" s="206">
        <f>J39</f>
        <v>3536000</v>
      </c>
      <c r="K38" s="206">
        <f>K39</f>
        <v>3536000</v>
      </c>
      <c r="L38" s="222">
        <f>L39</f>
        <v>0</v>
      </c>
      <c r="M38" s="222">
        <f>M39</f>
        <v>0</v>
      </c>
      <c r="N38" s="222">
        <f>N39</f>
        <v>0</v>
      </c>
      <c r="O38" s="207"/>
    </row>
    <row r="39" spans="1:15" ht="103.9" customHeight="1">
      <c r="A39" s="201"/>
      <c r="B39" s="204" t="s">
        <v>631</v>
      </c>
      <c r="C39" s="204" t="s">
        <v>631</v>
      </c>
      <c r="D39" s="204" t="s">
        <v>631</v>
      </c>
      <c r="E39" s="229" t="s">
        <v>593</v>
      </c>
      <c r="F39" s="203" t="s">
        <v>480</v>
      </c>
      <c r="G39" s="231" t="s">
        <v>331</v>
      </c>
      <c r="H39" s="204" t="s">
        <v>631</v>
      </c>
      <c r="I39" s="204" t="s">
        <v>631</v>
      </c>
      <c r="J39" s="207">
        <f>K39+L39+M39+N39+O39</f>
        <v>3536000</v>
      </c>
      <c r="K39" s="207">
        <v>3536000</v>
      </c>
      <c r="L39" s="207"/>
      <c r="M39" s="207"/>
      <c r="N39" s="207"/>
      <c r="O39" s="207"/>
    </row>
    <row r="40" spans="1:15" ht="108.6" customHeight="1">
      <c r="A40" s="201"/>
      <c r="B40" s="246" t="s">
        <v>394</v>
      </c>
      <c r="C40" s="245" t="s">
        <v>536</v>
      </c>
      <c r="D40" s="55" t="s">
        <v>87</v>
      </c>
      <c r="E40" s="217" t="s">
        <v>631</v>
      </c>
      <c r="F40" s="217" t="s">
        <v>631</v>
      </c>
      <c r="G40" s="230" t="s">
        <v>137</v>
      </c>
      <c r="H40" s="55" t="s">
        <v>396</v>
      </c>
      <c r="I40" s="89">
        <v>13874870</v>
      </c>
      <c r="J40" s="206">
        <f>J41</f>
        <v>13487200</v>
      </c>
      <c r="K40" s="206">
        <f>K41</f>
        <v>13487200</v>
      </c>
      <c r="L40" s="222">
        <f>L41</f>
        <v>0</v>
      </c>
      <c r="M40" s="222">
        <f>M41</f>
        <v>0</v>
      </c>
      <c r="N40" s="207"/>
      <c r="O40" s="207"/>
    </row>
    <row r="41" spans="1:15" ht="100.9" customHeight="1">
      <c r="A41" s="201"/>
      <c r="B41" s="204" t="s">
        <v>631</v>
      </c>
      <c r="C41" s="204" t="s">
        <v>631</v>
      </c>
      <c r="D41" s="204" t="s">
        <v>631</v>
      </c>
      <c r="E41" s="229" t="s">
        <v>593</v>
      </c>
      <c r="F41" s="203" t="s">
        <v>480</v>
      </c>
      <c r="G41" s="231" t="s">
        <v>331</v>
      </c>
      <c r="H41" s="204" t="s">
        <v>631</v>
      </c>
      <c r="I41" s="204" t="s">
        <v>631</v>
      </c>
      <c r="J41" s="207">
        <f>K41+L41+M41+N41+O41</f>
        <v>13487200</v>
      </c>
      <c r="K41" s="207">
        <f>3487200+10000000</f>
        <v>13487200</v>
      </c>
      <c r="L41" s="207"/>
      <c r="M41" s="207"/>
      <c r="N41" s="207"/>
      <c r="O41" s="207"/>
    </row>
    <row r="42" spans="1:15" ht="76.900000000000006" customHeight="1">
      <c r="A42" s="201">
        <v>1</v>
      </c>
      <c r="B42" s="214" t="s">
        <v>9</v>
      </c>
      <c r="C42" s="203" t="s">
        <v>327</v>
      </c>
      <c r="D42" s="204" t="s">
        <v>631</v>
      </c>
      <c r="E42" s="204" t="s">
        <v>631</v>
      </c>
      <c r="F42" s="204" t="s">
        <v>631</v>
      </c>
      <c r="G42" s="209" t="s">
        <v>49</v>
      </c>
      <c r="H42" s="204" t="s">
        <v>631</v>
      </c>
      <c r="I42" s="205" t="s">
        <v>631</v>
      </c>
      <c r="J42" s="206">
        <f t="shared" ref="J42:O42" si="7">J43+J46+J49+J52+J55+J58+J61+J64+J67+J70+J72+J74+J76+J78+J80+J82+J84+J86+J88+J90</f>
        <v>188447733</v>
      </c>
      <c r="K42" s="206">
        <f t="shared" si="7"/>
        <v>60252036</v>
      </c>
      <c r="L42" s="206">
        <f t="shared" si="7"/>
        <v>118095697</v>
      </c>
      <c r="M42" s="206">
        <f t="shared" si="7"/>
        <v>10100000</v>
      </c>
      <c r="N42" s="206">
        <f t="shared" si="7"/>
        <v>0</v>
      </c>
      <c r="O42" s="206">
        <f t="shared" si="7"/>
        <v>0</v>
      </c>
    </row>
    <row r="43" spans="1:15" ht="97.15" customHeight="1">
      <c r="A43" s="201"/>
      <c r="B43" s="246" t="s">
        <v>406</v>
      </c>
      <c r="C43" s="248" t="s">
        <v>791</v>
      </c>
      <c r="D43" s="236" t="s">
        <v>803</v>
      </c>
      <c r="E43" s="217" t="s">
        <v>631</v>
      </c>
      <c r="F43" s="217" t="s">
        <v>631</v>
      </c>
      <c r="G43" s="223" t="s">
        <v>49</v>
      </c>
      <c r="H43" s="230">
        <v>2026</v>
      </c>
      <c r="I43" s="296">
        <v>3894453</v>
      </c>
      <c r="J43" s="206">
        <f t="shared" ref="J43:O43" si="8">J44+J45</f>
        <v>3894453</v>
      </c>
      <c r="K43" s="206">
        <f t="shared" si="8"/>
        <v>1168336</v>
      </c>
      <c r="L43" s="206">
        <f t="shared" si="8"/>
        <v>2726117</v>
      </c>
      <c r="M43" s="206">
        <f t="shared" si="8"/>
        <v>0</v>
      </c>
      <c r="N43" s="206">
        <f t="shared" si="8"/>
        <v>0</v>
      </c>
      <c r="O43" s="206">
        <f t="shared" si="8"/>
        <v>0</v>
      </c>
    </row>
    <row r="44" spans="1:15" ht="157.15" customHeight="1">
      <c r="A44" s="201"/>
      <c r="B44" s="204" t="s">
        <v>631</v>
      </c>
      <c r="C44" s="204" t="s">
        <v>631</v>
      </c>
      <c r="D44" s="204" t="s">
        <v>631</v>
      </c>
      <c r="E44" s="91" t="s">
        <v>559</v>
      </c>
      <c r="F44" s="275" t="s">
        <v>558</v>
      </c>
      <c r="G44" s="204" t="s">
        <v>631</v>
      </c>
      <c r="H44" s="204" t="s">
        <v>631</v>
      </c>
      <c r="I44" s="204" t="s">
        <v>631</v>
      </c>
      <c r="J44" s="207">
        <f>K44+L44</f>
        <v>1168336</v>
      </c>
      <c r="K44" s="338">
        <v>1168336</v>
      </c>
      <c r="L44" s="206"/>
      <c r="M44" s="206"/>
      <c r="N44" s="206"/>
      <c r="O44" s="206"/>
    </row>
    <row r="45" spans="1:15" ht="140.44999999999999" customHeight="1">
      <c r="A45" s="201"/>
      <c r="B45" s="204" t="s">
        <v>631</v>
      </c>
      <c r="C45" s="204" t="s">
        <v>631</v>
      </c>
      <c r="D45" s="204" t="s">
        <v>631</v>
      </c>
      <c r="E45" s="91" t="s">
        <v>560</v>
      </c>
      <c r="F45" s="275" t="s">
        <v>561</v>
      </c>
      <c r="G45" s="204" t="s">
        <v>631</v>
      </c>
      <c r="H45" s="204" t="s">
        <v>631</v>
      </c>
      <c r="I45" s="204" t="s">
        <v>631</v>
      </c>
      <c r="J45" s="207">
        <f>K45+L45</f>
        <v>2726117</v>
      </c>
      <c r="K45" s="207"/>
      <c r="L45" s="207">
        <v>2726117</v>
      </c>
      <c r="M45" s="206"/>
      <c r="N45" s="206"/>
      <c r="O45" s="206"/>
    </row>
    <row r="46" spans="1:15" ht="135.6" customHeight="1">
      <c r="A46" s="201"/>
      <c r="B46" s="246" t="s">
        <v>364</v>
      </c>
      <c r="C46" s="248" t="s">
        <v>792</v>
      </c>
      <c r="D46" s="236" t="s">
        <v>802</v>
      </c>
      <c r="E46" s="217" t="s">
        <v>631</v>
      </c>
      <c r="F46" s="217" t="s">
        <v>631</v>
      </c>
      <c r="G46" s="223" t="s">
        <v>49</v>
      </c>
      <c r="H46" s="230">
        <v>2026</v>
      </c>
      <c r="I46" s="296">
        <v>2220000</v>
      </c>
      <c r="J46" s="206">
        <f t="shared" ref="J46:O46" si="9">J47+J48</f>
        <v>2220000</v>
      </c>
      <c r="K46" s="206">
        <f t="shared" si="9"/>
        <v>666000</v>
      </c>
      <c r="L46" s="206">
        <f t="shared" si="9"/>
        <v>1554000</v>
      </c>
      <c r="M46" s="206">
        <f t="shared" si="9"/>
        <v>0</v>
      </c>
      <c r="N46" s="206">
        <f t="shared" si="9"/>
        <v>0</v>
      </c>
      <c r="O46" s="206">
        <f t="shared" si="9"/>
        <v>0</v>
      </c>
    </row>
    <row r="47" spans="1:15" ht="168" customHeight="1">
      <c r="A47" s="201"/>
      <c r="B47" s="204" t="s">
        <v>631</v>
      </c>
      <c r="C47" s="204" t="s">
        <v>631</v>
      </c>
      <c r="D47" s="204" t="s">
        <v>631</v>
      </c>
      <c r="E47" s="91" t="s">
        <v>559</v>
      </c>
      <c r="F47" s="275" t="s">
        <v>558</v>
      </c>
      <c r="G47" s="204" t="s">
        <v>631</v>
      </c>
      <c r="H47" s="204" t="s">
        <v>631</v>
      </c>
      <c r="I47" s="204" t="s">
        <v>631</v>
      </c>
      <c r="J47" s="207">
        <f>K47+L47</f>
        <v>666000</v>
      </c>
      <c r="K47" s="338">
        <v>666000</v>
      </c>
      <c r="L47" s="206"/>
      <c r="M47" s="206"/>
      <c r="N47" s="206"/>
      <c r="O47" s="206"/>
    </row>
    <row r="48" spans="1:15" ht="158.44999999999999" customHeight="1">
      <c r="A48" s="201"/>
      <c r="B48" s="204" t="s">
        <v>631</v>
      </c>
      <c r="C48" s="204" t="s">
        <v>631</v>
      </c>
      <c r="D48" s="204" t="s">
        <v>631</v>
      </c>
      <c r="E48" s="91" t="s">
        <v>560</v>
      </c>
      <c r="F48" s="275" t="s">
        <v>561</v>
      </c>
      <c r="G48" s="204" t="s">
        <v>631</v>
      </c>
      <c r="H48" s="204" t="s">
        <v>631</v>
      </c>
      <c r="I48" s="204" t="s">
        <v>631</v>
      </c>
      <c r="J48" s="207">
        <f>K48+L48</f>
        <v>1554000</v>
      </c>
      <c r="K48" s="207"/>
      <c r="L48" s="207">
        <v>1554000</v>
      </c>
      <c r="M48" s="206"/>
      <c r="N48" s="206"/>
      <c r="O48" s="206"/>
    </row>
    <row r="49" spans="1:15" ht="232.9" customHeight="1">
      <c r="A49" s="201"/>
      <c r="B49" s="246" t="s">
        <v>365</v>
      </c>
      <c r="C49" s="248" t="s">
        <v>646</v>
      </c>
      <c r="D49" s="236" t="s">
        <v>801</v>
      </c>
      <c r="E49" s="217" t="s">
        <v>631</v>
      </c>
      <c r="F49" s="217" t="s">
        <v>631</v>
      </c>
      <c r="G49" s="223" t="s">
        <v>49</v>
      </c>
      <c r="H49" s="230" t="s">
        <v>396</v>
      </c>
      <c r="I49" s="296">
        <v>25912899</v>
      </c>
      <c r="J49" s="206">
        <f t="shared" ref="J49:O49" si="10">J50+J51</f>
        <v>25566880</v>
      </c>
      <c r="K49" s="206">
        <f t="shared" si="10"/>
        <v>12758000</v>
      </c>
      <c r="L49" s="206">
        <f t="shared" si="10"/>
        <v>12808880</v>
      </c>
      <c r="M49" s="206">
        <f t="shared" si="10"/>
        <v>0</v>
      </c>
      <c r="N49" s="206">
        <f t="shared" si="10"/>
        <v>0</v>
      </c>
      <c r="O49" s="206">
        <f t="shared" si="10"/>
        <v>0</v>
      </c>
    </row>
    <row r="50" spans="1:15" ht="190.9" customHeight="1">
      <c r="A50" s="201"/>
      <c r="B50" s="214" t="s">
        <v>631</v>
      </c>
      <c r="C50" s="204" t="s">
        <v>631</v>
      </c>
      <c r="D50" s="204" t="s">
        <v>631</v>
      </c>
      <c r="E50" s="91" t="s">
        <v>556</v>
      </c>
      <c r="F50" s="78" t="s">
        <v>557</v>
      </c>
      <c r="G50" s="203" t="s">
        <v>49</v>
      </c>
      <c r="H50" s="204" t="s">
        <v>631</v>
      </c>
      <c r="I50" s="205" t="s">
        <v>631</v>
      </c>
      <c r="J50" s="207">
        <f>K50+L50+M50+N50+O50</f>
        <v>12758000</v>
      </c>
      <c r="K50" s="207">
        <f>7773900+4984100</f>
        <v>12758000</v>
      </c>
      <c r="L50" s="207">
        <v>0</v>
      </c>
      <c r="M50" s="207">
        <v>0</v>
      </c>
      <c r="N50" s="207">
        <v>0</v>
      </c>
      <c r="O50" s="207">
        <v>0</v>
      </c>
    </row>
    <row r="51" spans="1:15" ht="183.6" customHeight="1">
      <c r="A51" s="201"/>
      <c r="B51" s="214" t="s">
        <v>631</v>
      </c>
      <c r="C51" s="204" t="s">
        <v>631</v>
      </c>
      <c r="D51" s="204" t="s">
        <v>631</v>
      </c>
      <c r="E51" s="283" t="s">
        <v>645</v>
      </c>
      <c r="F51" s="285" t="s">
        <v>410</v>
      </c>
      <c r="G51" s="203" t="s">
        <v>49</v>
      </c>
      <c r="H51" s="204" t="s">
        <v>631</v>
      </c>
      <c r="I51" s="205" t="s">
        <v>631</v>
      </c>
      <c r="J51" s="207">
        <f>K51+L51</f>
        <v>12808880</v>
      </c>
      <c r="K51" s="206"/>
      <c r="L51" s="297">
        <v>12808880</v>
      </c>
      <c r="M51" s="206"/>
      <c r="N51" s="206"/>
      <c r="O51" s="206"/>
    </row>
    <row r="52" spans="1:15" ht="153.6" customHeight="1">
      <c r="A52" s="201"/>
      <c r="B52" s="246" t="s">
        <v>366</v>
      </c>
      <c r="C52" s="248" t="s">
        <v>793</v>
      </c>
      <c r="D52" s="236" t="s">
        <v>800</v>
      </c>
      <c r="E52" s="217"/>
      <c r="F52" s="217" t="s">
        <v>631</v>
      </c>
      <c r="G52" s="223" t="s">
        <v>49</v>
      </c>
      <c r="H52" s="217" t="s">
        <v>396</v>
      </c>
      <c r="I52" s="206">
        <v>7240000</v>
      </c>
      <c r="J52" s="206">
        <f t="shared" ref="J52:O52" si="11">J53+J54</f>
        <v>6480000</v>
      </c>
      <c r="K52" s="206">
        <f t="shared" si="11"/>
        <v>2880000</v>
      </c>
      <c r="L52" s="206">
        <f t="shared" si="11"/>
        <v>3600000</v>
      </c>
      <c r="M52" s="206">
        <f t="shared" si="11"/>
        <v>0</v>
      </c>
      <c r="N52" s="206">
        <f t="shared" si="11"/>
        <v>0</v>
      </c>
      <c r="O52" s="206">
        <f t="shared" si="11"/>
        <v>0</v>
      </c>
    </row>
    <row r="53" spans="1:15" ht="202.15" customHeight="1">
      <c r="A53" s="201"/>
      <c r="B53" s="214" t="s">
        <v>631</v>
      </c>
      <c r="C53" s="204" t="s">
        <v>631</v>
      </c>
      <c r="D53" s="204" t="s">
        <v>631</v>
      </c>
      <c r="E53" s="91" t="s">
        <v>556</v>
      </c>
      <c r="F53" s="78" t="s">
        <v>557</v>
      </c>
      <c r="G53" s="203" t="s">
        <v>49</v>
      </c>
      <c r="H53" s="204" t="s">
        <v>631</v>
      </c>
      <c r="I53" s="205" t="s">
        <v>631</v>
      </c>
      <c r="J53" s="207">
        <f>K53+L53+M53+N53+O53</f>
        <v>2880000</v>
      </c>
      <c r="K53" s="207">
        <v>2880000</v>
      </c>
      <c r="L53" s="207">
        <v>0</v>
      </c>
      <c r="M53" s="207">
        <v>0</v>
      </c>
      <c r="N53" s="207">
        <v>0</v>
      </c>
      <c r="O53" s="207">
        <v>0</v>
      </c>
    </row>
    <row r="54" spans="1:15" ht="195" customHeight="1">
      <c r="A54" s="201"/>
      <c r="B54" s="214" t="s">
        <v>631</v>
      </c>
      <c r="C54" s="204" t="s">
        <v>631</v>
      </c>
      <c r="D54" s="204" t="s">
        <v>631</v>
      </c>
      <c r="E54" s="337" t="s">
        <v>645</v>
      </c>
      <c r="F54" s="285" t="s">
        <v>410</v>
      </c>
      <c r="G54" s="203" t="s">
        <v>49</v>
      </c>
      <c r="H54" s="204" t="s">
        <v>631</v>
      </c>
      <c r="I54" s="205" t="s">
        <v>631</v>
      </c>
      <c r="J54" s="207">
        <f>K54+L54</f>
        <v>3600000</v>
      </c>
      <c r="K54" s="206"/>
      <c r="L54" s="297">
        <v>3600000</v>
      </c>
      <c r="M54" s="206"/>
      <c r="N54" s="206"/>
      <c r="O54" s="206"/>
    </row>
    <row r="55" spans="1:15" ht="133.15" customHeight="1">
      <c r="A55" s="201"/>
      <c r="B55" s="246" t="s">
        <v>370</v>
      </c>
      <c r="C55" s="248" t="s">
        <v>794</v>
      </c>
      <c r="D55" s="217" t="s">
        <v>692</v>
      </c>
      <c r="E55" s="217" t="s">
        <v>631</v>
      </c>
      <c r="F55" s="217" t="s">
        <v>631</v>
      </c>
      <c r="G55" s="210" t="s">
        <v>49</v>
      </c>
      <c r="H55" s="217" t="s">
        <v>291</v>
      </c>
      <c r="I55" s="296">
        <v>657001</v>
      </c>
      <c r="J55" s="206">
        <f t="shared" ref="J55:O55" si="12">J56+J57</f>
        <v>636000</v>
      </c>
      <c r="K55" s="206">
        <f t="shared" si="12"/>
        <v>186000</v>
      </c>
      <c r="L55" s="206">
        <f t="shared" si="12"/>
        <v>450000</v>
      </c>
      <c r="M55" s="206">
        <f t="shared" si="12"/>
        <v>0</v>
      </c>
      <c r="N55" s="206">
        <f t="shared" si="12"/>
        <v>0</v>
      </c>
      <c r="O55" s="206">
        <f t="shared" si="12"/>
        <v>0</v>
      </c>
    </row>
    <row r="56" spans="1:15" ht="199.15" customHeight="1">
      <c r="A56" s="201"/>
      <c r="B56" s="214" t="s">
        <v>631</v>
      </c>
      <c r="C56" s="204" t="s">
        <v>631</v>
      </c>
      <c r="D56" s="204" t="s">
        <v>631</v>
      </c>
      <c r="E56" s="91" t="s">
        <v>556</v>
      </c>
      <c r="F56" s="78" t="s">
        <v>557</v>
      </c>
      <c r="G56" s="203" t="s">
        <v>49</v>
      </c>
      <c r="H56" s="204" t="s">
        <v>631</v>
      </c>
      <c r="I56" s="205" t="s">
        <v>631</v>
      </c>
      <c r="J56" s="207">
        <f>K56+L56+M56+N56+O56</f>
        <v>186000</v>
      </c>
      <c r="K56" s="207">
        <v>186000</v>
      </c>
      <c r="L56" s="207">
        <v>0</v>
      </c>
      <c r="M56" s="207">
        <v>0</v>
      </c>
      <c r="N56" s="207">
        <v>0</v>
      </c>
      <c r="O56" s="207">
        <v>0</v>
      </c>
    </row>
    <row r="57" spans="1:15" ht="218.45" customHeight="1">
      <c r="A57" s="201"/>
      <c r="B57" s="214" t="s">
        <v>631</v>
      </c>
      <c r="C57" s="204" t="s">
        <v>631</v>
      </c>
      <c r="D57" s="204" t="s">
        <v>631</v>
      </c>
      <c r="E57" s="337" t="s">
        <v>645</v>
      </c>
      <c r="F57" s="285" t="s">
        <v>410</v>
      </c>
      <c r="G57" s="203" t="s">
        <v>49</v>
      </c>
      <c r="H57" s="204" t="s">
        <v>631</v>
      </c>
      <c r="I57" s="205" t="s">
        <v>631</v>
      </c>
      <c r="J57" s="207">
        <f>K57+L57</f>
        <v>450000</v>
      </c>
      <c r="K57" s="206"/>
      <c r="L57" s="297">
        <v>450000</v>
      </c>
      <c r="M57" s="206"/>
      <c r="N57" s="206"/>
      <c r="O57" s="206"/>
    </row>
    <row r="58" spans="1:15" ht="181.15" customHeight="1">
      <c r="A58" s="201"/>
      <c r="B58" s="246" t="s">
        <v>371</v>
      </c>
      <c r="C58" s="248" t="s">
        <v>804</v>
      </c>
      <c r="D58" s="236" t="s">
        <v>799</v>
      </c>
      <c r="E58" s="217" t="s">
        <v>631</v>
      </c>
      <c r="F58" s="217" t="s">
        <v>631</v>
      </c>
      <c r="G58" s="210" t="s">
        <v>49</v>
      </c>
      <c r="H58" s="230">
        <v>2026</v>
      </c>
      <c r="I58" s="296">
        <v>3600000</v>
      </c>
      <c r="J58" s="206">
        <f t="shared" ref="J58:O58" si="13">J59+J60</f>
        <v>3160000</v>
      </c>
      <c r="K58" s="206">
        <f t="shared" si="13"/>
        <v>1360000</v>
      </c>
      <c r="L58" s="206">
        <f t="shared" si="13"/>
        <v>1800000</v>
      </c>
      <c r="M58" s="206">
        <f t="shared" si="13"/>
        <v>0</v>
      </c>
      <c r="N58" s="206">
        <f t="shared" si="13"/>
        <v>0</v>
      </c>
      <c r="O58" s="206">
        <f t="shared" si="13"/>
        <v>0</v>
      </c>
    </row>
    <row r="59" spans="1:15" ht="218.45" customHeight="1">
      <c r="A59" s="201"/>
      <c r="B59" s="214" t="s">
        <v>631</v>
      </c>
      <c r="C59" s="204" t="s">
        <v>631</v>
      </c>
      <c r="D59" s="204" t="s">
        <v>631</v>
      </c>
      <c r="E59" s="91" t="s">
        <v>556</v>
      </c>
      <c r="F59" s="78" t="s">
        <v>557</v>
      </c>
      <c r="G59" s="203" t="s">
        <v>49</v>
      </c>
      <c r="H59" s="204" t="s">
        <v>631</v>
      </c>
      <c r="I59" s="205" t="s">
        <v>631</v>
      </c>
      <c r="J59" s="207">
        <f>K59+L59+M59+N59+O59</f>
        <v>1360000</v>
      </c>
      <c r="K59" s="207">
        <v>1360000</v>
      </c>
      <c r="L59" s="207">
        <v>0</v>
      </c>
      <c r="M59" s="207">
        <v>0</v>
      </c>
      <c r="N59" s="207">
        <v>0</v>
      </c>
      <c r="O59" s="207">
        <v>0</v>
      </c>
    </row>
    <row r="60" spans="1:15" ht="200.45" customHeight="1">
      <c r="A60" s="201"/>
      <c r="B60" s="214" t="s">
        <v>631</v>
      </c>
      <c r="C60" s="204" t="s">
        <v>631</v>
      </c>
      <c r="D60" s="204" t="s">
        <v>631</v>
      </c>
      <c r="E60" s="337" t="s">
        <v>645</v>
      </c>
      <c r="F60" s="285" t="s">
        <v>410</v>
      </c>
      <c r="G60" s="203" t="s">
        <v>49</v>
      </c>
      <c r="H60" s="204" t="s">
        <v>631</v>
      </c>
      <c r="I60" s="205" t="s">
        <v>631</v>
      </c>
      <c r="J60" s="207">
        <f>K60+L60</f>
        <v>1800000</v>
      </c>
      <c r="K60" s="206"/>
      <c r="L60" s="297">
        <v>1800000</v>
      </c>
      <c r="M60" s="206"/>
      <c r="N60" s="206"/>
      <c r="O60" s="206"/>
    </row>
    <row r="61" spans="1:15" ht="162" customHeight="1">
      <c r="A61" s="201"/>
      <c r="B61" s="246" t="s">
        <v>372</v>
      </c>
      <c r="C61" s="248" t="s">
        <v>796</v>
      </c>
      <c r="D61" s="236" t="s">
        <v>798</v>
      </c>
      <c r="E61" s="217" t="s">
        <v>631</v>
      </c>
      <c r="F61" s="217" t="s">
        <v>631</v>
      </c>
      <c r="G61" s="210" t="s">
        <v>49</v>
      </c>
      <c r="H61" s="230">
        <v>2026</v>
      </c>
      <c r="I61" s="296">
        <v>2507400</v>
      </c>
      <c r="J61" s="206">
        <f t="shared" ref="J61:O61" si="14">J62+J63</f>
        <v>2005900</v>
      </c>
      <c r="K61" s="206">
        <f t="shared" si="14"/>
        <v>752200</v>
      </c>
      <c r="L61" s="206">
        <f t="shared" si="14"/>
        <v>1253700</v>
      </c>
      <c r="M61" s="206">
        <f t="shared" si="14"/>
        <v>0</v>
      </c>
      <c r="N61" s="206">
        <f t="shared" si="14"/>
        <v>0</v>
      </c>
      <c r="O61" s="206">
        <f t="shared" si="14"/>
        <v>0</v>
      </c>
    </row>
    <row r="62" spans="1:15" ht="187.15" customHeight="1">
      <c r="A62" s="201"/>
      <c r="B62" s="214" t="s">
        <v>631</v>
      </c>
      <c r="C62" s="204" t="s">
        <v>631</v>
      </c>
      <c r="D62" s="204" t="s">
        <v>631</v>
      </c>
      <c r="E62" s="91" t="s">
        <v>556</v>
      </c>
      <c r="F62" s="78" t="s">
        <v>557</v>
      </c>
      <c r="G62" s="203" t="s">
        <v>49</v>
      </c>
      <c r="H62" s="204" t="s">
        <v>631</v>
      </c>
      <c r="I62" s="205" t="s">
        <v>631</v>
      </c>
      <c r="J62" s="207">
        <f>K62+L62+M62+N62+O62</f>
        <v>752200</v>
      </c>
      <c r="K62" s="207">
        <v>752200</v>
      </c>
      <c r="L62" s="207">
        <v>0</v>
      </c>
      <c r="M62" s="207">
        <v>0</v>
      </c>
      <c r="N62" s="207">
        <v>0</v>
      </c>
      <c r="O62" s="207">
        <v>0</v>
      </c>
    </row>
    <row r="63" spans="1:15" ht="189.6" customHeight="1">
      <c r="A63" s="201"/>
      <c r="B63" s="214" t="s">
        <v>631</v>
      </c>
      <c r="C63" s="204" t="s">
        <v>631</v>
      </c>
      <c r="D63" s="204" t="s">
        <v>631</v>
      </c>
      <c r="E63" s="337" t="s">
        <v>645</v>
      </c>
      <c r="F63" s="285" t="s">
        <v>410</v>
      </c>
      <c r="G63" s="203" t="s">
        <v>49</v>
      </c>
      <c r="H63" s="204" t="s">
        <v>631</v>
      </c>
      <c r="I63" s="205" t="s">
        <v>631</v>
      </c>
      <c r="J63" s="207">
        <f>K63+L63</f>
        <v>1253700</v>
      </c>
      <c r="K63" s="206"/>
      <c r="L63" s="297">
        <v>1253700</v>
      </c>
      <c r="M63" s="206"/>
      <c r="N63" s="206"/>
      <c r="O63" s="206"/>
    </row>
    <row r="64" spans="1:15" s="221" customFormat="1" ht="111.6" customHeight="1">
      <c r="A64" s="219"/>
      <c r="B64" s="246" t="s">
        <v>373</v>
      </c>
      <c r="C64" s="85" t="s">
        <v>262</v>
      </c>
      <c r="D64" s="217" t="s">
        <v>263</v>
      </c>
      <c r="E64" s="217" t="s">
        <v>631</v>
      </c>
      <c r="F64" s="217" t="s">
        <v>631</v>
      </c>
      <c r="G64" s="210" t="s">
        <v>49</v>
      </c>
      <c r="H64" s="217">
        <v>2026</v>
      </c>
      <c r="I64" s="220">
        <v>100347000</v>
      </c>
      <c r="J64" s="206">
        <f>J65+J66</f>
        <v>99547000</v>
      </c>
      <c r="K64" s="206">
        <f>K65+K66</f>
        <v>2850000</v>
      </c>
      <c r="L64" s="206">
        <f>L65+L66</f>
        <v>88097000</v>
      </c>
      <c r="M64" s="206">
        <f>M65+M66</f>
        <v>8600000</v>
      </c>
      <c r="N64" s="206">
        <f>N65+N66</f>
        <v>0</v>
      </c>
      <c r="O64" s="206">
        <v>0</v>
      </c>
    </row>
    <row r="65" spans="1:15" ht="141.6" customHeight="1">
      <c r="A65" s="201"/>
      <c r="B65" s="214" t="s">
        <v>631</v>
      </c>
      <c r="C65" s="204" t="s">
        <v>631</v>
      </c>
      <c r="D65" s="204" t="s">
        <v>631</v>
      </c>
      <c r="E65" s="204" t="s">
        <v>264</v>
      </c>
      <c r="F65" s="203" t="s">
        <v>265</v>
      </c>
      <c r="G65" s="203" t="s">
        <v>49</v>
      </c>
      <c r="H65" s="204" t="s">
        <v>631</v>
      </c>
      <c r="I65" s="205" t="s">
        <v>631</v>
      </c>
      <c r="J65" s="207">
        <f>K65+M65</f>
        <v>11450000</v>
      </c>
      <c r="K65" s="207">
        <v>2850000</v>
      </c>
      <c r="L65" s="207"/>
      <c r="M65" s="207">
        <f>7650000+500000+450000</f>
        <v>8600000</v>
      </c>
      <c r="N65" s="207"/>
      <c r="O65" s="207"/>
    </row>
    <row r="66" spans="1:15" ht="111.6" customHeight="1">
      <c r="A66" s="201"/>
      <c r="B66" s="214" t="s">
        <v>631</v>
      </c>
      <c r="C66" s="204" t="s">
        <v>631</v>
      </c>
      <c r="D66" s="204" t="s">
        <v>631</v>
      </c>
      <c r="E66" s="204" t="s">
        <v>266</v>
      </c>
      <c r="F66" s="203" t="s">
        <v>267</v>
      </c>
      <c r="G66" s="203" t="s">
        <v>49</v>
      </c>
      <c r="H66" s="204" t="s">
        <v>631</v>
      </c>
      <c r="I66" s="205" t="s">
        <v>631</v>
      </c>
      <c r="J66" s="207">
        <f>L66</f>
        <v>88097000</v>
      </c>
      <c r="K66" s="207"/>
      <c r="L66" s="207">
        <v>88097000</v>
      </c>
      <c r="M66" s="207"/>
      <c r="N66" s="207"/>
      <c r="O66" s="207"/>
    </row>
    <row r="67" spans="1:15" ht="111.6" customHeight="1">
      <c r="A67" s="201"/>
      <c r="B67" s="246" t="s">
        <v>374</v>
      </c>
      <c r="C67" s="85" t="s">
        <v>522</v>
      </c>
      <c r="D67" s="55" t="s">
        <v>523</v>
      </c>
      <c r="E67" s="204"/>
      <c r="F67" s="204" t="s">
        <v>631</v>
      </c>
      <c r="G67" s="210" t="s">
        <v>49</v>
      </c>
      <c r="H67" s="217">
        <v>2026</v>
      </c>
      <c r="I67" s="206">
        <f>11656000-2850000</f>
        <v>8806000</v>
      </c>
      <c r="J67" s="206">
        <f t="shared" ref="J67:O67" si="15">J68+J69</f>
        <v>8739000</v>
      </c>
      <c r="K67" s="206">
        <f t="shared" si="15"/>
        <v>1433000</v>
      </c>
      <c r="L67" s="206">
        <f t="shared" si="15"/>
        <v>5806000</v>
      </c>
      <c r="M67" s="206">
        <f t="shared" si="15"/>
        <v>1500000</v>
      </c>
      <c r="N67" s="206">
        <f t="shared" si="15"/>
        <v>0</v>
      </c>
      <c r="O67" s="206">
        <f t="shared" si="15"/>
        <v>0</v>
      </c>
    </row>
    <row r="68" spans="1:15" ht="129.6" customHeight="1">
      <c r="A68" s="201"/>
      <c r="B68" s="214" t="s">
        <v>631</v>
      </c>
      <c r="C68" s="202" t="s">
        <v>631</v>
      </c>
      <c r="D68" s="204" t="s">
        <v>631</v>
      </c>
      <c r="E68" s="91" t="s">
        <v>306</v>
      </c>
      <c r="F68" s="78" t="s">
        <v>305</v>
      </c>
      <c r="G68" s="203" t="s">
        <v>49</v>
      </c>
      <c r="H68" s="204" t="s">
        <v>631</v>
      </c>
      <c r="I68" s="205" t="s">
        <v>631</v>
      </c>
      <c r="J68" s="207">
        <f>K68+L68+M68+N68+O68</f>
        <v>2933000</v>
      </c>
      <c r="K68" s="207">
        <f>1500000+1100000+1750000-2850000-67000</f>
        <v>1433000</v>
      </c>
      <c r="L68" s="207"/>
      <c r="M68" s="207">
        <v>1500000</v>
      </c>
      <c r="N68" s="207"/>
      <c r="O68" s="207"/>
    </row>
    <row r="69" spans="1:15" ht="122.45" customHeight="1">
      <c r="A69" s="201"/>
      <c r="B69" s="214" t="s">
        <v>631</v>
      </c>
      <c r="C69" s="202" t="s">
        <v>631</v>
      </c>
      <c r="D69" s="204" t="s">
        <v>631</v>
      </c>
      <c r="E69" s="91" t="s">
        <v>312</v>
      </c>
      <c r="F69" s="78" t="s">
        <v>311</v>
      </c>
      <c r="G69" s="203" t="s">
        <v>49</v>
      </c>
      <c r="H69" s="204" t="s">
        <v>631</v>
      </c>
      <c r="I69" s="205" t="s">
        <v>631</v>
      </c>
      <c r="J69" s="207">
        <f>K69+L69+M69+N69+O69</f>
        <v>5806000</v>
      </c>
      <c r="K69" s="207"/>
      <c r="L69" s="83">
        <v>5806000</v>
      </c>
      <c r="M69" s="207"/>
      <c r="N69" s="207"/>
      <c r="O69" s="207"/>
    </row>
    <row r="70" spans="1:15" ht="157.9" customHeight="1">
      <c r="A70" s="201">
        <v>1</v>
      </c>
      <c r="B70" s="214" t="s">
        <v>375</v>
      </c>
      <c r="C70" s="330" t="s">
        <v>341</v>
      </c>
      <c r="D70" s="204" t="s">
        <v>342</v>
      </c>
      <c r="E70" s="204" t="s">
        <v>631</v>
      </c>
      <c r="F70" s="204" t="s">
        <v>631</v>
      </c>
      <c r="G70" s="209" t="s">
        <v>49</v>
      </c>
      <c r="H70" s="204" t="s">
        <v>338</v>
      </c>
      <c r="I70" s="207">
        <v>6290000</v>
      </c>
      <c r="J70" s="206">
        <f t="shared" ref="J70:O70" si="16">J71</f>
        <v>6290000</v>
      </c>
      <c r="K70" s="206">
        <f t="shared" si="16"/>
        <v>6290000</v>
      </c>
      <c r="L70" s="206">
        <f t="shared" si="16"/>
        <v>0</v>
      </c>
      <c r="M70" s="206">
        <f t="shared" si="16"/>
        <v>0</v>
      </c>
      <c r="N70" s="206">
        <f t="shared" si="16"/>
        <v>0</v>
      </c>
      <c r="O70" s="206">
        <f t="shared" si="16"/>
        <v>0</v>
      </c>
    </row>
    <row r="71" spans="1:15" ht="104.45" customHeight="1">
      <c r="A71" s="201">
        <v>0</v>
      </c>
      <c r="B71" s="214" t="s">
        <v>631</v>
      </c>
      <c r="C71" s="204" t="s">
        <v>631</v>
      </c>
      <c r="D71" s="204" t="s">
        <v>631</v>
      </c>
      <c r="E71" s="204" t="s">
        <v>343</v>
      </c>
      <c r="F71" s="203" t="s">
        <v>296</v>
      </c>
      <c r="G71" s="203" t="s">
        <v>49</v>
      </c>
      <c r="H71" s="204" t="s">
        <v>631</v>
      </c>
      <c r="I71" s="205" t="s">
        <v>631</v>
      </c>
      <c r="J71" s="207">
        <f>K71+L71+M71+N71+O71</f>
        <v>6290000</v>
      </c>
      <c r="K71" s="207">
        <v>6290000</v>
      </c>
      <c r="L71" s="207">
        <v>0</v>
      </c>
      <c r="M71" s="207">
        <v>0</v>
      </c>
      <c r="N71" s="207">
        <v>0</v>
      </c>
      <c r="O71" s="207">
        <v>0</v>
      </c>
    </row>
    <row r="72" spans="1:15" ht="200.45" customHeight="1">
      <c r="A72" s="201"/>
      <c r="B72" s="246" t="s">
        <v>376</v>
      </c>
      <c r="C72" s="244" t="s">
        <v>280</v>
      </c>
      <c r="D72" s="236" t="s">
        <v>88</v>
      </c>
      <c r="E72" s="217" t="s">
        <v>631</v>
      </c>
      <c r="F72" s="217" t="s">
        <v>631</v>
      </c>
      <c r="G72" s="223" t="s">
        <v>49</v>
      </c>
      <c r="H72" s="236">
        <v>2026</v>
      </c>
      <c r="I72" s="228">
        <v>7400000</v>
      </c>
      <c r="J72" s="206">
        <f>J73</f>
        <v>3500000</v>
      </c>
      <c r="K72" s="206">
        <f>K73</f>
        <v>3500000</v>
      </c>
      <c r="L72" s="206">
        <f>L73</f>
        <v>0</v>
      </c>
      <c r="M72" s="206">
        <f>M73</f>
        <v>0</v>
      </c>
      <c r="N72" s="207"/>
      <c r="O72" s="207"/>
    </row>
    <row r="73" spans="1:15" ht="104.45" customHeight="1">
      <c r="A73" s="201"/>
      <c r="B73" s="204" t="s">
        <v>631</v>
      </c>
      <c r="C73" s="204" t="s">
        <v>631</v>
      </c>
      <c r="D73" s="204" t="s">
        <v>631</v>
      </c>
      <c r="E73" s="204" t="s">
        <v>343</v>
      </c>
      <c r="F73" s="203" t="s">
        <v>296</v>
      </c>
      <c r="G73" s="203" t="s">
        <v>49</v>
      </c>
      <c r="H73" s="204" t="s">
        <v>631</v>
      </c>
      <c r="I73" s="205" t="s">
        <v>631</v>
      </c>
      <c r="J73" s="207">
        <f>K73+L73+M73+N73+O73</f>
        <v>3500000</v>
      </c>
      <c r="K73" s="207">
        <f>500000+3000000</f>
        <v>3500000</v>
      </c>
      <c r="L73" s="207"/>
      <c r="M73" s="207"/>
      <c r="N73" s="207"/>
      <c r="O73" s="207"/>
    </row>
    <row r="74" spans="1:15" ht="82.9" customHeight="1">
      <c r="A74" s="201">
        <v>1</v>
      </c>
      <c r="B74" s="214" t="s">
        <v>377</v>
      </c>
      <c r="C74" s="203" t="s">
        <v>345</v>
      </c>
      <c r="D74" s="204" t="s">
        <v>346</v>
      </c>
      <c r="E74" s="204" t="s">
        <v>631</v>
      </c>
      <c r="F74" s="204" t="s">
        <v>631</v>
      </c>
      <c r="G74" s="203" t="s">
        <v>49</v>
      </c>
      <c r="H74" s="204" t="s">
        <v>338</v>
      </c>
      <c r="I74" s="207">
        <v>8300000</v>
      </c>
      <c r="J74" s="206">
        <f t="shared" ref="J74:O74" si="17">J75</f>
        <v>1100000</v>
      </c>
      <c r="K74" s="206">
        <f t="shared" si="17"/>
        <v>1100000</v>
      </c>
      <c r="L74" s="206">
        <f t="shared" si="17"/>
        <v>0</v>
      </c>
      <c r="M74" s="206">
        <f t="shared" si="17"/>
        <v>0</v>
      </c>
      <c r="N74" s="206">
        <f t="shared" si="17"/>
        <v>0</v>
      </c>
      <c r="O74" s="206">
        <f t="shared" si="17"/>
        <v>0</v>
      </c>
    </row>
    <row r="75" spans="1:15" ht="99.6" customHeight="1">
      <c r="A75" s="201">
        <v>0</v>
      </c>
      <c r="B75" s="214" t="s">
        <v>631</v>
      </c>
      <c r="C75" s="204" t="s">
        <v>631</v>
      </c>
      <c r="D75" s="204" t="s">
        <v>631</v>
      </c>
      <c r="E75" s="204" t="s">
        <v>343</v>
      </c>
      <c r="F75" s="203" t="s">
        <v>296</v>
      </c>
      <c r="G75" s="203" t="s">
        <v>49</v>
      </c>
      <c r="H75" s="204" t="s">
        <v>631</v>
      </c>
      <c r="I75" s="205" t="s">
        <v>631</v>
      </c>
      <c r="J75" s="207">
        <f>K75+L75+M75+N75+O75</f>
        <v>1100000</v>
      </c>
      <c r="K75" s="207">
        <v>1100000</v>
      </c>
      <c r="L75" s="207">
        <v>0</v>
      </c>
      <c r="M75" s="207">
        <v>0</v>
      </c>
      <c r="N75" s="207">
        <v>0</v>
      </c>
      <c r="O75" s="207">
        <v>0</v>
      </c>
    </row>
    <row r="76" spans="1:15" ht="111.6" customHeight="1">
      <c r="A76" s="201">
        <v>1</v>
      </c>
      <c r="B76" s="214" t="s">
        <v>378</v>
      </c>
      <c r="C76" s="203" t="s">
        <v>347</v>
      </c>
      <c r="D76" s="204" t="s">
        <v>348</v>
      </c>
      <c r="E76" s="204" t="s">
        <v>631</v>
      </c>
      <c r="F76" s="204" t="s">
        <v>631</v>
      </c>
      <c r="G76" s="203" t="s">
        <v>49</v>
      </c>
      <c r="H76" s="204" t="s">
        <v>338</v>
      </c>
      <c r="I76" s="207">
        <v>6000000</v>
      </c>
      <c r="J76" s="206">
        <f t="shared" ref="J76:O76" si="18">J77</f>
        <v>4860000</v>
      </c>
      <c r="K76" s="206">
        <f t="shared" si="18"/>
        <v>4860000</v>
      </c>
      <c r="L76" s="206">
        <f t="shared" si="18"/>
        <v>0</v>
      </c>
      <c r="M76" s="206">
        <f t="shared" si="18"/>
        <v>0</v>
      </c>
      <c r="N76" s="206">
        <f t="shared" si="18"/>
        <v>0</v>
      </c>
      <c r="O76" s="206">
        <f t="shared" si="18"/>
        <v>0</v>
      </c>
    </row>
    <row r="77" spans="1:15" ht="88.9" customHeight="1">
      <c r="A77" s="201">
        <v>0</v>
      </c>
      <c r="B77" s="214" t="s">
        <v>631</v>
      </c>
      <c r="C77" s="204" t="s">
        <v>631</v>
      </c>
      <c r="D77" s="204" t="s">
        <v>631</v>
      </c>
      <c r="E77" s="204" t="s">
        <v>343</v>
      </c>
      <c r="F77" s="203" t="s">
        <v>296</v>
      </c>
      <c r="G77" s="203" t="s">
        <v>49</v>
      </c>
      <c r="H77" s="204" t="s">
        <v>631</v>
      </c>
      <c r="I77" s="205" t="s">
        <v>631</v>
      </c>
      <c r="J77" s="207">
        <f>K77+L77+M77+N77+O77</f>
        <v>4860000</v>
      </c>
      <c r="K77" s="207">
        <f>3200000+1660000</f>
        <v>4860000</v>
      </c>
      <c r="L77" s="207">
        <v>0</v>
      </c>
      <c r="M77" s="207">
        <v>0</v>
      </c>
      <c r="N77" s="207">
        <v>0</v>
      </c>
      <c r="O77" s="207">
        <v>0</v>
      </c>
    </row>
    <row r="78" spans="1:15" ht="165" customHeight="1">
      <c r="A78" s="201">
        <v>1</v>
      </c>
      <c r="B78" s="214" t="s">
        <v>379</v>
      </c>
      <c r="C78" s="203" t="s">
        <v>349</v>
      </c>
      <c r="D78" s="204" t="s">
        <v>350</v>
      </c>
      <c r="E78" s="204" t="s">
        <v>631</v>
      </c>
      <c r="F78" s="204" t="s">
        <v>631</v>
      </c>
      <c r="G78" s="203" t="s">
        <v>49</v>
      </c>
      <c r="H78" s="204" t="s">
        <v>338</v>
      </c>
      <c r="I78" s="207">
        <v>8200000</v>
      </c>
      <c r="J78" s="206">
        <f t="shared" ref="J78:O78" si="19">J79</f>
        <v>8000000</v>
      </c>
      <c r="K78" s="206">
        <f t="shared" si="19"/>
        <v>8000000</v>
      </c>
      <c r="L78" s="206">
        <f t="shared" si="19"/>
        <v>0</v>
      </c>
      <c r="M78" s="206">
        <f t="shared" si="19"/>
        <v>0</v>
      </c>
      <c r="N78" s="206">
        <f t="shared" si="19"/>
        <v>0</v>
      </c>
      <c r="O78" s="206">
        <f t="shared" si="19"/>
        <v>0</v>
      </c>
    </row>
    <row r="79" spans="1:15" ht="96.6" customHeight="1">
      <c r="A79" s="201">
        <v>0</v>
      </c>
      <c r="B79" s="214" t="s">
        <v>631</v>
      </c>
      <c r="C79" s="204" t="s">
        <v>631</v>
      </c>
      <c r="D79" s="204" t="s">
        <v>631</v>
      </c>
      <c r="E79" s="204" t="s">
        <v>343</v>
      </c>
      <c r="F79" s="203" t="s">
        <v>296</v>
      </c>
      <c r="G79" s="209" t="s">
        <v>49</v>
      </c>
      <c r="H79" s="204" t="s">
        <v>631</v>
      </c>
      <c r="I79" s="205" t="s">
        <v>631</v>
      </c>
      <c r="J79" s="207">
        <f>K79+L79+M79+N79+O79</f>
        <v>8000000</v>
      </c>
      <c r="K79" s="207">
        <v>8000000</v>
      </c>
      <c r="L79" s="207">
        <v>0</v>
      </c>
      <c r="M79" s="207">
        <v>0</v>
      </c>
      <c r="N79" s="207">
        <v>0</v>
      </c>
      <c r="O79" s="207">
        <v>0</v>
      </c>
    </row>
    <row r="80" spans="1:15" ht="159.6" customHeight="1">
      <c r="A80" s="201">
        <v>1</v>
      </c>
      <c r="B80" s="214" t="s">
        <v>380</v>
      </c>
      <c r="C80" s="203" t="s">
        <v>351</v>
      </c>
      <c r="D80" s="204" t="s">
        <v>352</v>
      </c>
      <c r="E80" s="204" t="s">
        <v>631</v>
      </c>
      <c r="F80" s="204" t="s">
        <v>631</v>
      </c>
      <c r="G80" s="209" t="s">
        <v>49</v>
      </c>
      <c r="H80" s="204" t="s">
        <v>338</v>
      </c>
      <c r="I80" s="207">
        <v>2670000</v>
      </c>
      <c r="J80" s="206">
        <f t="shared" ref="J80:O80" si="20">J81</f>
        <v>270000</v>
      </c>
      <c r="K80" s="206">
        <f t="shared" si="20"/>
        <v>270000</v>
      </c>
      <c r="L80" s="206">
        <f t="shared" si="20"/>
        <v>0</v>
      </c>
      <c r="M80" s="206">
        <f t="shared" si="20"/>
        <v>0</v>
      </c>
      <c r="N80" s="206">
        <f t="shared" si="20"/>
        <v>0</v>
      </c>
      <c r="O80" s="206">
        <f t="shared" si="20"/>
        <v>0</v>
      </c>
    </row>
    <row r="81" spans="1:15" ht="110.45" customHeight="1">
      <c r="A81" s="201">
        <v>0</v>
      </c>
      <c r="B81" s="214" t="s">
        <v>631</v>
      </c>
      <c r="C81" s="204" t="s">
        <v>631</v>
      </c>
      <c r="D81" s="204" t="s">
        <v>631</v>
      </c>
      <c r="E81" s="204" t="s">
        <v>343</v>
      </c>
      <c r="F81" s="203" t="s">
        <v>296</v>
      </c>
      <c r="G81" s="203" t="s">
        <v>49</v>
      </c>
      <c r="H81" s="204" t="s">
        <v>631</v>
      </c>
      <c r="I81" s="205" t="s">
        <v>631</v>
      </c>
      <c r="J81" s="207">
        <f>K81+L81+M81+N81+O81</f>
        <v>270000</v>
      </c>
      <c r="K81" s="207">
        <v>270000</v>
      </c>
      <c r="L81" s="207">
        <v>0</v>
      </c>
      <c r="M81" s="207">
        <v>0</v>
      </c>
      <c r="N81" s="207">
        <v>0</v>
      </c>
      <c r="O81" s="207">
        <v>0</v>
      </c>
    </row>
    <row r="82" spans="1:15" ht="134.44999999999999" customHeight="1">
      <c r="A82" s="201">
        <v>1</v>
      </c>
      <c r="B82" s="214" t="s">
        <v>381</v>
      </c>
      <c r="C82" s="203" t="s">
        <v>279</v>
      </c>
      <c r="D82" s="204" t="s">
        <v>353</v>
      </c>
      <c r="E82" s="204" t="s">
        <v>631</v>
      </c>
      <c r="F82" s="204" t="s">
        <v>631</v>
      </c>
      <c r="G82" s="203" t="s">
        <v>49</v>
      </c>
      <c r="H82" s="204" t="s">
        <v>338</v>
      </c>
      <c r="I82" s="207">
        <v>4000000</v>
      </c>
      <c r="J82" s="206">
        <f t="shared" ref="J82:O82" si="21">J83</f>
        <v>3500000</v>
      </c>
      <c r="K82" s="206">
        <f t="shared" si="21"/>
        <v>3500000</v>
      </c>
      <c r="L82" s="206">
        <f t="shared" si="21"/>
        <v>0</v>
      </c>
      <c r="M82" s="206">
        <f t="shared" si="21"/>
        <v>0</v>
      </c>
      <c r="N82" s="206">
        <f t="shared" si="21"/>
        <v>0</v>
      </c>
      <c r="O82" s="206">
        <f t="shared" si="21"/>
        <v>0</v>
      </c>
    </row>
    <row r="83" spans="1:15" ht="105" customHeight="1">
      <c r="A83" s="201">
        <v>0</v>
      </c>
      <c r="B83" s="214" t="s">
        <v>631</v>
      </c>
      <c r="C83" s="204" t="s">
        <v>631</v>
      </c>
      <c r="D83" s="204" t="s">
        <v>631</v>
      </c>
      <c r="E83" s="204" t="s">
        <v>343</v>
      </c>
      <c r="F83" s="203" t="s">
        <v>296</v>
      </c>
      <c r="G83" s="203" t="s">
        <v>49</v>
      </c>
      <c r="H83" s="204" t="s">
        <v>631</v>
      </c>
      <c r="I83" s="205" t="s">
        <v>631</v>
      </c>
      <c r="J83" s="207">
        <f>K83+L83+M83+N83+O83</f>
        <v>3500000</v>
      </c>
      <c r="K83" s="207">
        <v>3500000</v>
      </c>
      <c r="L83" s="207">
        <v>0</v>
      </c>
      <c r="M83" s="207">
        <v>0</v>
      </c>
      <c r="N83" s="207">
        <v>0</v>
      </c>
      <c r="O83" s="207">
        <v>0</v>
      </c>
    </row>
    <row r="84" spans="1:15" ht="151.9" customHeight="1">
      <c r="A84" s="201">
        <v>1</v>
      </c>
      <c r="B84" s="214" t="s">
        <v>268</v>
      </c>
      <c r="C84" s="203" t="s">
        <v>278</v>
      </c>
      <c r="D84" s="204" t="s">
        <v>354</v>
      </c>
      <c r="E84" s="204" t="s">
        <v>631</v>
      </c>
      <c r="F84" s="204" t="s">
        <v>631</v>
      </c>
      <c r="G84" s="203" t="s">
        <v>49</v>
      </c>
      <c r="H84" s="204" t="s">
        <v>338</v>
      </c>
      <c r="I84" s="207">
        <v>2150000</v>
      </c>
      <c r="J84" s="206">
        <f t="shared" ref="J84:O84" si="22">J85</f>
        <v>250000</v>
      </c>
      <c r="K84" s="206">
        <f t="shared" si="22"/>
        <v>250000</v>
      </c>
      <c r="L84" s="206">
        <f t="shared" si="22"/>
        <v>0</v>
      </c>
      <c r="M84" s="206">
        <f t="shared" si="22"/>
        <v>0</v>
      </c>
      <c r="N84" s="206">
        <f t="shared" si="22"/>
        <v>0</v>
      </c>
      <c r="O84" s="206">
        <f t="shared" si="22"/>
        <v>0</v>
      </c>
    </row>
    <row r="85" spans="1:15" ht="96" customHeight="1">
      <c r="A85" s="201">
        <v>0</v>
      </c>
      <c r="B85" s="214" t="s">
        <v>631</v>
      </c>
      <c r="C85" s="204" t="s">
        <v>631</v>
      </c>
      <c r="D85" s="204" t="s">
        <v>631</v>
      </c>
      <c r="E85" s="204" t="s">
        <v>343</v>
      </c>
      <c r="F85" s="203" t="s">
        <v>296</v>
      </c>
      <c r="G85" s="203" t="s">
        <v>49</v>
      </c>
      <c r="H85" s="204" t="s">
        <v>631</v>
      </c>
      <c r="I85" s="205" t="s">
        <v>631</v>
      </c>
      <c r="J85" s="207">
        <f>K85+L85+M85+N85+O85</f>
        <v>250000</v>
      </c>
      <c r="K85" s="207">
        <v>250000</v>
      </c>
      <c r="L85" s="207">
        <v>0</v>
      </c>
      <c r="M85" s="207">
        <v>0</v>
      </c>
      <c r="N85" s="207">
        <v>0</v>
      </c>
      <c r="O85" s="207">
        <v>0</v>
      </c>
    </row>
    <row r="86" spans="1:15" ht="171.6" customHeight="1">
      <c r="A86" s="201">
        <v>1</v>
      </c>
      <c r="B86" s="214" t="s">
        <v>663</v>
      </c>
      <c r="C86" s="203" t="s">
        <v>355</v>
      </c>
      <c r="D86" s="204" t="s">
        <v>356</v>
      </c>
      <c r="E86" s="204" t="s">
        <v>631</v>
      </c>
      <c r="F86" s="204" t="s">
        <v>631</v>
      </c>
      <c r="G86" s="203" t="s">
        <v>49</v>
      </c>
      <c r="H86" s="204" t="s">
        <v>338</v>
      </c>
      <c r="I86" s="207">
        <v>32800000</v>
      </c>
      <c r="J86" s="206">
        <f t="shared" ref="J86:O86" si="23">J87</f>
        <v>2400000</v>
      </c>
      <c r="K86" s="206">
        <f t="shared" si="23"/>
        <v>2400000</v>
      </c>
      <c r="L86" s="206">
        <f t="shared" si="23"/>
        <v>0</v>
      </c>
      <c r="M86" s="206">
        <f t="shared" si="23"/>
        <v>0</v>
      </c>
      <c r="N86" s="206">
        <f t="shared" si="23"/>
        <v>0</v>
      </c>
      <c r="O86" s="206">
        <f t="shared" si="23"/>
        <v>0</v>
      </c>
    </row>
    <row r="87" spans="1:15" ht="100.9" customHeight="1">
      <c r="A87" s="201">
        <v>0</v>
      </c>
      <c r="B87" s="214" t="s">
        <v>631</v>
      </c>
      <c r="C87" s="204" t="s">
        <v>631</v>
      </c>
      <c r="D87" s="204" t="s">
        <v>631</v>
      </c>
      <c r="E87" s="204" t="s">
        <v>343</v>
      </c>
      <c r="F87" s="203" t="s">
        <v>296</v>
      </c>
      <c r="G87" s="203" t="s">
        <v>49</v>
      </c>
      <c r="H87" s="204" t="s">
        <v>631</v>
      </c>
      <c r="I87" s="205" t="s">
        <v>631</v>
      </c>
      <c r="J87" s="207">
        <f>K87+L87+M87+N87+O87</f>
        <v>2400000</v>
      </c>
      <c r="K87" s="207">
        <v>2400000</v>
      </c>
      <c r="L87" s="207">
        <v>0</v>
      </c>
      <c r="M87" s="207">
        <v>0</v>
      </c>
      <c r="N87" s="207">
        <v>0</v>
      </c>
      <c r="O87" s="207">
        <v>0</v>
      </c>
    </row>
    <row r="88" spans="1:15" ht="146.44999999999999" customHeight="1">
      <c r="A88" s="201">
        <v>1</v>
      </c>
      <c r="B88" s="214" t="s">
        <v>664</v>
      </c>
      <c r="C88" s="203" t="s">
        <v>259</v>
      </c>
      <c r="D88" s="217" t="s">
        <v>260</v>
      </c>
      <c r="E88" s="204" t="s">
        <v>631</v>
      </c>
      <c r="F88" s="204" t="s">
        <v>631</v>
      </c>
      <c r="G88" s="203" t="s">
        <v>49</v>
      </c>
      <c r="H88" s="204" t="s">
        <v>338</v>
      </c>
      <c r="I88" s="206">
        <v>7473747</v>
      </c>
      <c r="J88" s="206">
        <f t="shared" ref="J88:O88" si="24">J89</f>
        <v>4500000</v>
      </c>
      <c r="K88" s="206">
        <f t="shared" si="24"/>
        <v>4500000</v>
      </c>
      <c r="L88" s="206">
        <f t="shared" si="24"/>
        <v>0</v>
      </c>
      <c r="M88" s="206">
        <f t="shared" si="24"/>
        <v>0</v>
      </c>
      <c r="N88" s="206">
        <f t="shared" si="24"/>
        <v>0</v>
      </c>
      <c r="O88" s="206">
        <f t="shared" si="24"/>
        <v>0</v>
      </c>
    </row>
    <row r="89" spans="1:15" ht="116.45" customHeight="1">
      <c r="A89" s="201">
        <v>0</v>
      </c>
      <c r="B89" s="214" t="s">
        <v>631</v>
      </c>
      <c r="C89" s="204" t="s">
        <v>631</v>
      </c>
      <c r="D89" s="204" t="s">
        <v>631</v>
      </c>
      <c r="E89" s="204" t="s">
        <v>343</v>
      </c>
      <c r="F89" s="203" t="s">
        <v>296</v>
      </c>
      <c r="G89" s="203" t="s">
        <v>49</v>
      </c>
      <c r="H89" s="204" t="s">
        <v>631</v>
      </c>
      <c r="I89" s="205" t="s">
        <v>631</v>
      </c>
      <c r="J89" s="207">
        <f>K89+L89+M89+N89+O89</f>
        <v>4500000</v>
      </c>
      <c r="K89" s="207">
        <v>4500000</v>
      </c>
      <c r="L89" s="207">
        <v>0</v>
      </c>
      <c r="M89" s="207">
        <v>0</v>
      </c>
      <c r="N89" s="207">
        <v>0</v>
      </c>
      <c r="O89" s="207">
        <v>0</v>
      </c>
    </row>
    <row r="90" spans="1:15" ht="90" customHeight="1">
      <c r="A90" s="201">
        <v>1</v>
      </c>
      <c r="B90" s="214" t="s">
        <v>665</v>
      </c>
      <c r="C90" s="203" t="s">
        <v>385</v>
      </c>
      <c r="D90" s="204" t="s">
        <v>386</v>
      </c>
      <c r="E90" s="204" t="s">
        <v>631</v>
      </c>
      <c r="F90" s="204" t="s">
        <v>631</v>
      </c>
      <c r="G90" s="209" t="s">
        <v>49</v>
      </c>
      <c r="H90" s="204" t="s">
        <v>338</v>
      </c>
      <c r="I90" s="207">
        <v>15905474</v>
      </c>
      <c r="J90" s="206">
        <f t="shared" ref="J90:O90" si="25">J91</f>
        <v>1528500</v>
      </c>
      <c r="K90" s="206">
        <f t="shared" si="25"/>
        <v>1528500</v>
      </c>
      <c r="L90" s="206">
        <f t="shared" si="25"/>
        <v>0</v>
      </c>
      <c r="M90" s="206">
        <f t="shared" si="25"/>
        <v>0</v>
      </c>
      <c r="N90" s="206">
        <f t="shared" si="25"/>
        <v>0</v>
      </c>
      <c r="O90" s="206">
        <f t="shared" si="25"/>
        <v>0</v>
      </c>
    </row>
    <row r="91" spans="1:15" ht="105.6" customHeight="1">
      <c r="A91" s="201">
        <v>0</v>
      </c>
      <c r="B91" s="214" t="s">
        <v>631</v>
      </c>
      <c r="C91" s="204" t="s">
        <v>631</v>
      </c>
      <c r="D91" s="204" t="s">
        <v>631</v>
      </c>
      <c r="E91" s="204" t="s">
        <v>343</v>
      </c>
      <c r="F91" s="203" t="s">
        <v>296</v>
      </c>
      <c r="G91" s="209" t="s">
        <v>49</v>
      </c>
      <c r="H91" s="204" t="s">
        <v>631</v>
      </c>
      <c r="I91" s="205" t="s">
        <v>631</v>
      </c>
      <c r="J91" s="207">
        <f>K91+L91+M91+N91+O91</f>
        <v>1528500</v>
      </c>
      <c r="K91" s="207">
        <v>1528500</v>
      </c>
      <c r="L91" s="207">
        <v>0</v>
      </c>
      <c r="M91" s="207">
        <v>0</v>
      </c>
      <c r="N91" s="207">
        <v>0</v>
      </c>
      <c r="O91" s="207">
        <v>0</v>
      </c>
    </row>
    <row r="92" spans="1:15" ht="105.6" customHeight="1">
      <c r="A92" s="201"/>
      <c r="B92" s="246" t="s">
        <v>10</v>
      </c>
      <c r="C92" s="210" t="s">
        <v>335</v>
      </c>
      <c r="D92" s="217" t="s">
        <v>631</v>
      </c>
      <c r="E92" s="217" t="s">
        <v>631</v>
      </c>
      <c r="F92" s="217" t="s">
        <v>631</v>
      </c>
      <c r="G92" s="210" t="s">
        <v>140</v>
      </c>
      <c r="H92" s="217" t="s">
        <v>631</v>
      </c>
      <c r="I92" s="220" t="s">
        <v>631</v>
      </c>
      <c r="J92" s="206">
        <f>J93+J95+J97+J99+J101+J103+J105+J107+J109+J111+J113</f>
        <v>100184500</v>
      </c>
      <c r="K92" s="206">
        <f>K93+K95+K97+K99+K101+K103+K105+K107+K109+K111+K113</f>
        <v>100184500</v>
      </c>
      <c r="L92" s="206">
        <f>L93+L95+L97+L99+L101+L103+L105+L107+L109+L111+L113</f>
        <v>0</v>
      </c>
      <c r="M92" s="206">
        <f>M93+M95+M97+M99+M101+M103+M105+M107+M109+M111+M113</f>
        <v>0</v>
      </c>
      <c r="N92" s="206">
        <f>N93+N95+N97+N99+N101+N103+N105+N107+N109+N111+N113</f>
        <v>0</v>
      </c>
      <c r="O92" s="206">
        <f t="shared" ref="K92:O93" si="26">O93</f>
        <v>0</v>
      </c>
    </row>
    <row r="93" spans="1:15" ht="153.6" customHeight="1">
      <c r="A93" s="201"/>
      <c r="B93" s="246" t="s">
        <v>465</v>
      </c>
      <c r="C93" s="210" t="s">
        <v>647</v>
      </c>
      <c r="D93" s="230" t="s">
        <v>805</v>
      </c>
      <c r="E93" s="217" t="s">
        <v>631</v>
      </c>
      <c r="F93" s="217" t="s">
        <v>631</v>
      </c>
      <c r="G93" s="210" t="s">
        <v>140</v>
      </c>
      <c r="H93" s="230">
        <v>2026</v>
      </c>
      <c r="I93" s="367">
        <v>10755745</v>
      </c>
      <c r="J93" s="206">
        <f>J94</f>
        <v>257500</v>
      </c>
      <c r="K93" s="206">
        <f t="shared" si="26"/>
        <v>257500</v>
      </c>
      <c r="L93" s="206">
        <f t="shared" si="26"/>
        <v>0</v>
      </c>
      <c r="M93" s="206">
        <f t="shared" si="26"/>
        <v>0</v>
      </c>
      <c r="N93" s="206">
        <f t="shared" si="26"/>
        <v>0</v>
      </c>
      <c r="O93" s="206">
        <f t="shared" si="26"/>
        <v>0</v>
      </c>
    </row>
    <row r="94" spans="1:15" ht="105.6" customHeight="1">
      <c r="A94" s="201"/>
      <c r="B94" s="214" t="s">
        <v>631</v>
      </c>
      <c r="C94" s="204" t="s">
        <v>631</v>
      </c>
      <c r="D94" s="204" t="s">
        <v>631</v>
      </c>
      <c r="E94" s="204" t="s">
        <v>393</v>
      </c>
      <c r="F94" s="203" t="s">
        <v>339</v>
      </c>
      <c r="G94" s="203" t="s">
        <v>140</v>
      </c>
      <c r="H94" s="204" t="s">
        <v>631</v>
      </c>
      <c r="I94" s="205" t="s">
        <v>631</v>
      </c>
      <c r="J94" s="207">
        <f>K94+L94</f>
        <v>257500</v>
      </c>
      <c r="K94" s="207">
        <v>257500</v>
      </c>
      <c r="L94" s="207"/>
      <c r="M94" s="207"/>
      <c r="N94" s="207"/>
      <c r="O94" s="207"/>
    </row>
    <row r="95" spans="1:15" ht="143.44999999999999" customHeight="1">
      <c r="A95" s="201">
        <v>1</v>
      </c>
      <c r="B95" s="214" t="s">
        <v>470</v>
      </c>
      <c r="C95" s="203" t="s">
        <v>253</v>
      </c>
      <c r="D95" s="204" t="s">
        <v>392</v>
      </c>
      <c r="E95" s="204" t="s">
        <v>631</v>
      </c>
      <c r="F95" s="204" t="s">
        <v>631</v>
      </c>
      <c r="G95" s="203" t="s">
        <v>140</v>
      </c>
      <c r="H95" s="204" t="s">
        <v>291</v>
      </c>
      <c r="I95" s="207">
        <v>5922643</v>
      </c>
      <c r="J95" s="206">
        <f t="shared" ref="J95:O95" si="27">J96</f>
        <v>5800000</v>
      </c>
      <c r="K95" s="206">
        <f t="shared" si="27"/>
        <v>5800000</v>
      </c>
      <c r="L95" s="206">
        <f t="shared" si="27"/>
        <v>0</v>
      </c>
      <c r="M95" s="206">
        <f t="shared" si="27"/>
        <v>0</v>
      </c>
      <c r="N95" s="206">
        <f t="shared" si="27"/>
        <v>0</v>
      </c>
      <c r="O95" s="206">
        <f t="shared" si="27"/>
        <v>0</v>
      </c>
    </row>
    <row r="96" spans="1:15" ht="120.6" customHeight="1">
      <c r="A96" s="201">
        <v>0</v>
      </c>
      <c r="B96" s="214" t="s">
        <v>631</v>
      </c>
      <c r="C96" s="204" t="s">
        <v>631</v>
      </c>
      <c r="D96" s="204" t="s">
        <v>631</v>
      </c>
      <c r="E96" s="204" t="s">
        <v>393</v>
      </c>
      <c r="F96" s="203" t="s">
        <v>339</v>
      </c>
      <c r="G96" s="203" t="s">
        <v>140</v>
      </c>
      <c r="H96" s="204" t="s">
        <v>631</v>
      </c>
      <c r="I96" s="205" t="s">
        <v>631</v>
      </c>
      <c r="J96" s="207">
        <f>K96+L96+M96+N96+O96</f>
        <v>5800000</v>
      </c>
      <c r="K96" s="207">
        <v>5800000</v>
      </c>
      <c r="L96" s="207">
        <v>0</v>
      </c>
      <c r="M96" s="207">
        <v>0</v>
      </c>
      <c r="N96" s="207">
        <v>0</v>
      </c>
      <c r="O96" s="207">
        <v>0</v>
      </c>
    </row>
    <row r="97" spans="1:15" ht="188.45" customHeight="1">
      <c r="A97" s="201">
        <v>1</v>
      </c>
      <c r="B97" s="214" t="s">
        <v>367</v>
      </c>
      <c r="C97" s="330" t="s">
        <v>247</v>
      </c>
      <c r="D97" s="204" t="s">
        <v>395</v>
      </c>
      <c r="E97" s="204" t="s">
        <v>631</v>
      </c>
      <c r="F97" s="204" t="s">
        <v>631</v>
      </c>
      <c r="G97" s="203" t="s">
        <v>140</v>
      </c>
      <c r="H97" s="204" t="s">
        <v>291</v>
      </c>
      <c r="I97" s="207">
        <v>8233610</v>
      </c>
      <c r="J97" s="206">
        <f t="shared" ref="J97:O97" si="28">J98</f>
        <v>5163610</v>
      </c>
      <c r="K97" s="206">
        <f t="shared" si="28"/>
        <v>5163610</v>
      </c>
      <c r="L97" s="206">
        <f t="shared" si="28"/>
        <v>0</v>
      </c>
      <c r="M97" s="206">
        <f t="shared" si="28"/>
        <v>0</v>
      </c>
      <c r="N97" s="206">
        <f t="shared" si="28"/>
        <v>0</v>
      </c>
      <c r="O97" s="206">
        <f t="shared" si="28"/>
        <v>0</v>
      </c>
    </row>
    <row r="98" spans="1:15" ht="97.15" customHeight="1">
      <c r="A98" s="201">
        <v>0</v>
      </c>
      <c r="B98" s="214" t="s">
        <v>631</v>
      </c>
      <c r="C98" s="204" t="s">
        <v>631</v>
      </c>
      <c r="D98" s="204" t="s">
        <v>631</v>
      </c>
      <c r="E98" s="204" t="s">
        <v>393</v>
      </c>
      <c r="F98" s="203" t="s">
        <v>339</v>
      </c>
      <c r="G98" s="203" t="s">
        <v>140</v>
      </c>
      <c r="H98" s="204" t="s">
        <v>631</v>
      </c>
      <c r="I98" s="205" t="s">
        <v>631</v>
      </c>
      <c r="J98" s="207">
        <f>K98+L98+M98+N98+O98</f>
        <v>5163610</v>
      </c>
      <c r="K98" s="207">
        <v>5163610</v>
      </c>
      <c r="L98" s="207">
        <v>0</v>
      </c>
      <c r="M98" s="207">
        <v>0</v>
      </c>
      <c r="N98" s="207">
        <v>0</v>
      </c>
      <c r="O98" s="207">
        <v>0</v>
      </c>
    </row>
    <row r="99" spans="1:15" ht="124.9" customHeight="1">
      <c r="A99" s="201"/>
      <c r="B99" s="246" t="s">
        <v>694</v>
      </c>
      <c r="C99" s="210" t="s">
        <v>252</v>
      </c>
      <c r="D99" s="217" t="s">
        <v>591</v>
      </c>
      <c r="E99" s="217" t="s">
        <v>631</v>
      </c>
      <c r="F99" s="217" t="s">
        <v>631</v>
      </c>
      <c r="G99" s="210" t="s">
        <v>140</v>
      </c>
      <c r="H99" s="217">
        <v>2026</v>
      </c>
      <c r="I99" s="220">
        <v>14900000</v>
      </c>
      <c r="J99" s="206">
        <f>J100</f>
        <v>3400000</v>
      </c>
      <c r="K99" s="206">
        <f>K100</f>
        <v>3400000</v>
      </c>
      <c r="L99" s="206">
        <f>L100</f>
        <v>0</v>
      </c>
      <c r="M99" s="206">
        <f>M100</f>
        <v>0</v>
      </c>
      <c r="N99" s="206">
        <f>N100</f>
        <v>0</v>
      </c>
      <c r="O99" s="207"/>
    </row>
    <row r="100" spans="1:15" ht="112.15" customHeight="1">
      <c r="A100" s="201"/>
      <c r="B100" s="214" t="s">
        <v>631</v>
      </c>
      <c r="C100" s="204" t="s">
        <v>631</v>
      </c>
      <c r="D100" s="204" t="s">
        <v>631</v>
      </c>
      <c r="E100" s="204" t="s">
        <v>393</v>
      </c>
      <c r="F100" s="203" t="s">
        <v>339</v>
      </c>
      <c r="G100" s="203" t="s">
        <v>140</v>
      </c>
      <c r="H100" s="204" t="s">
        <v>631</v>
      </c>
      <c r="I100" s="205" t="s">
        <v>631</v>
      </c>
      <c r="J100" s="207">
        <f>K100+L100+M100+N100+O100</f>
        <v>3400000</v>
      </c>
      <c r="K100" s="207">
        <f>1400000+2000000</f>
        <v>3400000</v>
      </c>
      <c r="L100" s="207"/>
      <c r="M100" s="207"/>
      <c r="N100" s="207"/>
      <c r="O100" s="207"/>
    </row>
    <row r="101" spans="1:15" ht="145.15" customHeight="1">
      <c r="A101" s="201">
        <v>1</v>
      </c>
      <c r="B101" s="214" t="s">
        <v>695</v>
      </c>
      <c r="C101" s="203" t="s">
        <v>251</v>
      </c>
      <c r="D101" s="204" t="s">
        <v>397</v>
      </c>
      <c r="E101" s="204" t="s">
        <v>631</v>
      </c>
      <c r="F101" s="204" t="s">
        <v>631</v>
      </c>
      <c r="G101" s="203" t="s">
        <v>140</v>
      </c>
      <c r="H101" s="204" t="s">
        <v>291</v>
      </c>
      <c r="I101" s="207">
        <v>1570000</v>
      </c>
      <c r="J101" s="206">
        <f t="shared" ref="J101:O101" si="29">J102</f>
        <v>1300000</v>
      </c>
      <c r="K101" s="206">
        <f t="shared" si="29"/>
        <v>1300000</v>
      </c>
      <c r="L101" s="206">
        <f t="shared" si="29"/>
        <v>0</v>
      </c>
      <c r="M101" s="206">
        <f t="shared" si="29"/>
        <v>0</v>
      </c>
      <c r="N101" s="206">
        <f t="shared" si="29"/>
        <v>0</v>
      </c>
      <c r="O101" s="206">
        <f t="shared" si="29"/>
        <v>0</v>
      </c>
    </row>
    <row r="102" spans="1:15" ht="99.6" customHeight="1">
      <c r="A102" s="201">
        <v>0</v>
      </c>
      <c r="B102" s="214" t="s">
        <v>631</v>
      </c>
      <c r="C102" s="204" t="s">
        <v>631</v>
      </c>
      <c r="D102" s="204" t="s">
        <v>631</v>
      </c>
      <c r="E102" s="204" t="s">
        <v>393</v>
      </c>
      <c r="F102" s="203" t="s">
        <v>339</v>
      </c>
      <c r="G102" s="203" t="s">
        <v>140</v>
      </c>
      <c r="H102" s="204" t="s">
        <v>631</v>
      </c>
      <c r="I102" s="205" t="s">
        <v>631</v>
      </c>
      <c r="J102" s="207">
        <f>K102+L102+M102+N102+O102</f>
        <v>1300000</v>
      </c>
      <c r="K102" s="207">
        <v>1300000</v>
      </c>
      <c r="L102" s="207">
        <v>0</v>
      </c>
      <c r="M102" s="207">
        <v>0</v>
      </c>
      <c r="N102" s="207">
        <v>0</v>
      </c>
      <c r="O102" s="207">
        <v>0</v>
      </c>
    </row>
    <row r="103" spans="1:15" ht="113.45" customHeight="1">
      <c r="A103" s="201">
        <v>1</v>
      </c>
      <c r="B103" s="214" t="s">
        <v>696</v>
      </c>
      <c r="C103" s="203" t="s">
        <v>398</v>
      </c>
      <c r="D103" s="204" t="s">
        <v>399</v>
      </c>
      <c r="E103" s="204" t="s">
        <v>631</v>
      </c>
      <c r="F103" s="204" t="s">
        <v>631</v>
      </c>
      <c r="G103" s="203" t="s">
        <v>140</v>
      </c>
      <c r="H103" s="204" t="s">
        <v>396</v>
      </c>
      <c r="I103" s="207">
        <v>68550000</v>
      </c>
      <c r="J103" s="206">
        <f t="shared" ref="J103:O103" si="30">J104</f>
        <v>32754800</v>
      </c>
      <c r="K103" s="206">
        <f t="shared" si="30"/>
        <v>32754800</v>
      </c>
      <c r="L103" s="206">
        <f t="shared" si="30"/>
        <v>0</v>
      </c>
      <c r="M103" s="206">
        <f t="shared" si="30"/>
        <v>0</v>
      </c>
      <c r="N103" s="206">
        <f t="shared" si="30"/>
        <v>0</v>
      </c>
      <c r="O103" s="206">
        <f t="shared" si="30"/>
        <v>0</v>
      </c>
    </row>
    <row r="104" spans="1:15" ht="111" customHeight="1">
      <c r="A104" s="201">
        <v>0</v>
      </c>
      <c r="B104" s="214" t="s">
        <v>631</v>
      </c>
      <c r="C104" s="204" t="s">
        <v>631</v>
      </c>
      <c r="D104" s="204" t="s">
        <v>631</v>
      </c>
      <c r="E104" s="204" t="s">
        <v>393</v>
      </c>
      <c r="F104" s="203" t="s">
        <v>339</v>
      </c>
      <c r="G104" s="203" t="s">
        <v>140</v>
      </c>
      <c r="H104" s="204" t="s">
        <v>631</v>
      </c>
      <c r="I104" s="205" t="s">
        <v>631</v>
      </c>
      <c r="J104" s="207">
        <f>K104+L104+M104+N104+O104</f>
        <v>32754800</v>
      </c>
      <c r="K104" s="207">
        <f>1000000+32754800-1000000</f>
        <v>32754800</v>
      </c>
      <c r="L104" s="207">
        <v>0</v>
      </c>
      <c r="M104" s="207">
        <v>0</v>
      </c>
      <c r="N104" s="207">
        <v>0</v>
      </c>
      <c r="O104" s="207">
        <v>0</v>
      </c>
    </row>
    <row r="105" spans="1:15" ht="175.9" customHeight="1">
      <c r="A105" s="201">
        <v>1</v>
      </c>
      <c r="B105" s="214" t="s">
        <v>697</v>
      </c>
      <c r="C105" s="203" t="s">
        <v>400</v>
      </c>
      <c r="D105" s="204" t="s">
        <v>401</v>
      </c>
      <c r="E105" s="204" t="s">
        <v>631</v>
      </c>
      <c r="F105" s="204" t="s">
        <v>631</v>
      </c>
      <c r="G105" s="203" t="s">
        <v>140</v>
      </c>
      <c r="H105" s="204" t="s">
        <v>396</v>
      </c>
      <c r="I105" s="207">
        <v>25703209.609999999</v>
      </c>
      <c r="J105" s="206">
        <f>J106</f>
        <v>13172000</v>
      </c>
      <c r="K105" s="206">
        <f>K106</f>
        <v>13172000</v>
      </c>
      <c r="L105" s="206">
        <f>L106</f>
        <v>0</v>
      </c>
      <c r="M105" s="206">
        <f>M106</f>
        <v>0</v>
      </c>
      <c r="N105" s="206">
        <f>N106</f>
        <v>0</v>
      </c>
      <c r="O105" s="207">
        <v>0</v>
      </c>
    </row>
    <row r="106" spans="1:15" ht="110.45" customHeight="1">
      <c r="A106" s="201">
        <v>0</v>
      </c>
      <c r="B106" s="214" t="s">
        <v>631</v>
      </c>
      <c r="C106" s="204" t="s">
        <v>631</v>
      </c>
      <c r="D106" s="204" t="s">
        <v>631</v>
      </c>
      <c r="E106" s="204" t="s">
        <v>393</v>
      </c>
      <c r="F106" s="203" t="s">
        <v>339</v>
      </c>
      <c r="G106" s="203" t="s">
        <v>140</v>
      </c>
      <c r="H106" s="204" t="s">
        <v>631</v>
      </c>
      <c r="I106" s="205" t="s">
        <v>631</v>
      </c>
      <c r="J106" s="207">
        <f>K106+L106+M106+N106+O106</f>
        <v>13172000</v>
      </c>
      <c r="K106" s="207">
        <f>672000+12500000</f>
        <v>13172000</v>
      </c>
      <c r="L106" s="207">
        <v>0</v>
      </c>
      <c r="M106" s="207">
        <v>0</v>
      </c>
      <c r="N106" s="207">
        <v>0</v>
      </c>
      <c r="O106" s="207">
        <v>0</v>
      </c>
    </row>
    <row r="107" spans="1:15" ht="171.6" customHeight="1">
      <c r="A107" s="201">
        <v>1</v>
      </c>
      <c r="B107" s="214" t="s">
        <v>698</v>
      </c>
      <c r="C107" s="203" t="s">
        <v>250</v>
      </c>
      <c r="D107" s="204" t="s">
        <v>402</v>
      </c>
      <c r="E107" s="204" t="s">
        <v>631</v>
      </c>
      <c r="F107" s="204" t="s">
        <v>631</v>
      </c>
      <c r="G107" s="203" t="s">
        <v>140</v>
      </c>
      <c r="H107" s="204" t="s">
        <v>396</v>
      </c>
      <c r="I107" s="207">
        <v>13470466</v>
      </c>
      <c r="J107" s="206">
        <f t="shared" ref="J107:O107" si="31">J108</f>
        <v>541460</v>
      </c>
      <c r="K107" s="206">
        <f t="shared" si="31"/>
        <v>541460</v>
      </c>
      <c r="L107" s="206">
        <f t="shared" si="31"/>
        <v>0</v>
      </c>
      <c r="M107" s="206">
        <f t="shared" si="31"/>
        <v>0</v>
      </c>
      <c r="N107" s="206">
        <f t="shared" si="31"/>
        <v>0</v>
      </c>
      <c r="O107" s="206">
        <f t="shared" si="31"/>
        <v>0</v>
      </c>
    </row>
    <row r="108" spans="1:15" ht="127.9" customHeight="1">
      <c r="A108" s="201">
        <v>0</v>
      </c>
      <c r="B108" s="214" t="s">
        <v>631</v>
      </c>
      <c r="C108" s="204" t="s">
        <v>631</v>
      </c>
      <c r="D108" s="204" t="s">
        <v>631</v>
      </c>
      <c r="E108" s="204" t="s">
        <v>393</v>
      </c>
      <c r="F108" s="203" t="s">
        <v>339</v>
      </c>
      <c r="G108" s="203" t="s">
        <v>140</v>
      </c>
      <c r="H108" s="204" t="s">
        <v>631</v>
      </c>
      <c r="I108" s="205" t="s">
        <v>631</v>
      </c>
      <c r="J108" s="207">
        <f>K108+L108+M108+N108+O108</f>
        <v>541460</v>
      </c>
      <c r="K108" s="207">
        <v>541460</v>
      </c>
      <c r="L108" s="207">
        <v>0</v>
      </c>
      <c r="M108" s="207">
        <v>0</v>
      </c>
      <c r="N108" s="207">
        <v>0</v>
      </c>
      <c r="O108" s="207">
        <v>0</v>
      </c>
    </row>
    <row r="109" spans="1:15" ht="144" customHeight="1">
      <c r="A109" s="201">
        <v>1</v>
      </c>
      <c r="B109" s="214" t="s">
        <v>699</v>
      </c>
      <c r="C109" s="203" t="s">
        <v>249</v>
      </c>
      <c r="D109" s="204" t="s">
        <v>403</v>
      </c>
      <c r="E109" s="204" t="s">
        <v>631</v>
      </c>
      <c r="F109" s="204" t="s">
        <v>631</v>
      </c>
      <c r="G109" s="203" t="s">
        <v>140</v>
      </c>
      <c r="H109" s="204" t="s">
        <v>291</v>
      </c>
      <c r="I109" s="207">
        <v>53950000</v>
      </c>
      <c r="J109" s="206">
        <f t="shared" ref="J109:O109" si="32">J110</f>
        <v>31892130</v>
      </c>
      <c r="K109" s="206">
        <f t="shared" si="32"/>
        <v>31892130</v>
      </c>
      <c r="L109" s="206">
        <f t="shared" si="32"/>
        <v>0</v>
      </c>
      <c r="M109" s="206">
        <f t="shared" si="32"/>
        <v>0</v>
      </c>
      <c r="N109" s="206">
        <f t="shared" si="32"/>
        <v>0</v>
      </c>
      <c r="O109" s="206">
        <f t="shared" si="32"/>
        <v>0</v>
      </c>
    </row>
    <row r="110" spans="1:15" ht="109.9" customHeight="1">
      <c r="A110" s="201">
        <v>0</v>
      </c>
      <c r="B110" s="214" t="s">
        <v>631</v>
      </c>
      <c r="C110" s="204" t="s">
        <v>631</v>
      </c>
      <c r="D110" s="204" t="s">
        <v>631</v>
      </c>
      <c r="E110" s="204" t="s">
        <v>393</v>
      </c>
      <c r="F110" s="203" t="s">
        <v>339</v>
      </c>
      <c r="G110" s="203" t="s">
        <v>140</v>
      </c>
      <c r="H110" s="204" t="s">
        <v>631</v>
      </c>
      <c r="I110" s="205" t="s">
        <v>631</v>
      </c>
      <c r="J110" s="207">
        <f>K110+L110+M110+N110+O110</f>
        <v>31892130</v>
      </c>
      <c r="K110" s="207">
        <f>45101730-13209600</f>
        <v>31892130</v>
      </c>
      <c r="L110" s="207">
        <v>0</v>
      </c>
      <c r="M110" s="207">
        <v>0</v>
      </c>
      <c r="N110" s="207">
        <v>0</v>
      </c>
      <c r="O110" s="207">
        <v>0</v>
      </c>
    </row>
    <row r="111" spans="1:15" ht="104.45" customHeight="1">
      <c r="A111" s="201">
        <v>1</v>
      </c>
      <c r="B111" s="214" t="s">
        <v>700</v>
      </c>
      <c r="C111" s="203" t="s">
        <v>248</v>
      </c>
      <c r="D111" s="204" t="s">
        <v>404</v>
      </c>
      <c r="E111" s="204" t="s">
        <v>631</v>
      </c>
      <c r="F111" s="204" t="s">
        <v>631</v>
      </c>
      <c r="G111" s="203" t="s">
        <v>140</v>
      </c>
      <c r="H111" s="204" t="s">
        <v>334</v>
      </c>
      <c r="I111" s="207">
        <v>81893240</v>
      </c>
      <c r="J111" s="206">
        <f t="shared" ref="J111:O111" si="33">J112</f>
        <v>4795000</v>
      </c>
      <c r="K111" s="206">
        <f t="shared" si="33"/>
        <v>4795000</v>
      </c>
      <c r="L111" s="206">
        <f t="shared" si="33"/>
        <v>0</v>
      </c>
      <c r="M111" s="206">
        <f t="shared" si="33"/>
        <v>0</v>
      </c>
      <c r="N111" s="206">
        <f t="shared" si="33"/>
        <v>0</v>
      </c>
      <c r="O111" s="206">
        <f t="shared" si="33"/>
        <v>0</v>
      </c>
    </row>
    <row r="112" spans="1:15" ht="109.9" customHeight="1">
      <c r="A112" s="201">
        <v>0</v>
      </c>
      <c r="B112" s="214" t="s">
        <v>631</v>
      </c>
      <c r="C112" s="204" t="s">
        <v>631</v>
      </c>
      <c r="D112" s="204" t="s">
        <v>631</v>
      </c>
      <c r="E112" s="204" t="s">
        <v>393</v>
      </c>
      <c r="F112" s="203" t="s">
        <v>339</v>
      </c>
      <c r="G112" s="203" t="s">
        <v>140</v>
      </c>
      <c r="H112" s="204" t="s">
        <v>631</v>
      </c>
      <c r="I112" s="205" t="s">
        <v>631</v>
      </c>
      <c r="J112" s="207">
        <f>K112+L112+M112+N112+O112</f>
        <v>4795000</v>
      </c>
      <c r="K112" s="207">
        <f>1000000+3795000</f>
        <v>4795000</v>
      </c>
      <c r="L112" s="207">
        <v>0</v>
      </c>
      <c r="M112" s="207">
        <v>0</v>
      </c>
      <c r="N112" s="207">
        <v>0</v>
      </c>
      <c r="O112" s="207">
        <v>0</v>
      </c>
    </row>
    <row r="113" spans="1:15" ht="409.6" customHeight="1">
      <c r="A113" s="201"/>
      <c r="B113" s="246" t="s">
        <v>701</v>
      </c>
      <c r="C113" s="273" t="s">
        <v>807</v>
      </c>
      <c r="D113" s="217" t="s">
        <v>704</v>
      </c>
      <c r="E113" s="217" t="s">
        <v>631</v>
      </c>
      <c r="F113" s="217" t="s">
        <v>631</v>
      </c>
      <c r="G113" s="210" t="s">
        <v>140</v>
      </c>
      <c r="H113" s="230" t="s">
        <v>396</v>
      </c>
      <c r="I113" s="296">
        <v>10660000</v>
      </c>
      <c r="J113" s="206">
        <f t="shared" ref="J113:O113" si="34">J114</f>
        <v>1108000</v>
      </c>
      <c r="K113" s="206">
        <f t="shared" si="34"/>
        <v>1108000</v>
      </c>
      <c r="L113" s="206">
        <f t="shared" si="34"/>
        <v>0</v>
      </c>
      <c r="M113" s="206">
        <f t="shared" si="34"/>
        <v>0</v>
      </c>
      <c r="N113" s="206">
        <f t="shared" si="34"/>
        <v>0</v>
      </c>
      <c r="O113" s="206">
        <f t="shared" si="34"/>
        <v>0</v>
      </c>
    </row>
    <row r="114" spans="1:15" ht="133.15" customHeight="1">
      <c r="A114" s="201"/>
      <c r="B114" s="214" t="s">
        <v>631</v>
      </c>
      <c r="C114" s="204" t="s">
        <v>631</v>
      </c>
      <c r="D114" s="204" t="s">
        <v>631</v>
      </c>
      <c r="E114" s="204" t="s">
        <v>393</v>
      </c>
      <c r="F114" s="203" t="s">
        <v>339</v>
      </c>
      <c r="G114" s="203" t="s">
        <v>140</v>
      </c>
      <c r="H114" s="204" t="s">
        <v>631</v>
      </c>
      <c r="I114" s="205" t="s">
        <v>631</v>
      </c>
      <c r="J114" s="207">
        <f>K114</f>
        <v>1108000</v>
      </c>
      <c r="K114" s="207">
        <v>1108000</v>
      </c>
      <c r="L114" s="207"/>
      <c r="M114" s="207"/>
      <c r="N114" s="207"/>
      <c r="O114" s="207"/>
    </row>
    <row r="115" spans="1:15" ht="97.9" customHeight="1">
      <c r="A115" s="201">
        <v>1</v>
      </c>
      <c r="B115" s="246" t="s">
        <v>11</v>
      </c>
      <c r="C115" s="210" t="s">
        <v>405</v>
      </c>
      <c r="D115" s="204" t="s">
        <v>631</v>
      </c>
      <c r="E115" s="204" t="s">
        <v>631</v>
      </c>
      <c r="F115" s="204" t="s">
        <v>631</v>
      </c>
      <c r="G115" s="203" t="s">
        <v>174</v>
      </c>
      <c r="H115" s="204" t="s">
        <v>631</v>
      </c>
      <c r="I115" s="205" t="s">
        <v>631</v>
      </c>
      <c r="J115" s="206">
        <f>J116</f>
        <v>11000000</v>
      </c>
      <c r="K115" s="206">
        <f t="shared" ref="K115:O116" si="35">K116</f>
        <v>11000000</v>
      </c>
      <c r="L115" s="206">
        <f t="shared" si="35"/>
        <v>0</v>
      </c>
      <c r="M115" s="206">
        <f t="shared" si="35"/>
        <v>0</v>
      </c>
      <c r="N115" s="206">
        <f t="shared" si="35"/>
        <v>0</v>
      </c>
      <c r="O115" s="206">
        <f t="shared" si="35"/>
        <v>0</v>
      </c>
    </row>
    <row r="116" spans="1:15" ht="160.15" customHeight="1">
      <c r="A116" s="201">
        <v>1</v>
      </c>
      <c r="B116" s="214" t="s">
        <v>474</v>
      </c>
      <c r="C116" s="210" t="s">
        <v>269</v>
      </c>
      <c r="D116" s="217" t="s">
        <v>270</v>
      </c>
      <c r="E116" s="204" t="s">
        <v>631</v>
      </c>
      <c r="F116" s="204" t="s">
        <v>631</v>
      </c>
      <c r="G116" s="203" t="s">
        <v>174</v>
      </c>
      <c r="H116" s="204" t="s">
        <v>396</v>
      </c>
      <c r="I116" s="207">
        <v>17700000</v>
      </c>
      <c r="J116" s="206">
        <f>J117</f>
        <v>11000000</v>
      </c>
      <c r="K116" s="206">
        <f t="shared" si="35"/>
        <v>11000000</v>
      </c>
      <c r="L116" s="206">
        <f t="shared" si="35"/>
        <v>0</v>
      </c>
      <c r="M116" s="206">
        <f t="shared" si="35"/>
        <v>0</v>
      </c>
      <c r="N116" s="206">
        <f t="shared" si="35"/>
        <v>0</v>
      </c>
      <c r="O116" s="206">
        <f t="shared" si="35"/>
        <v>0</v>
      </c>
    </row>
    <row r="117" spans="1:15" ht="145.9" customHeight="1">
      <c r="A117" s="201">
        <v>0</v>
      </c>
      <c r="B117" s="214" t="s">
        <v>631</v>
      </c>
      <c r="C117" s="204" t="s">
        <v>631</v>
      </c>
      <c r="D117" s="204" t="s">
        <v>631</v>
      </c>
      <c r="E117" s="204" t="s">
        <v>462</v>
      </c>
      <c r="F117" s="203" t="s">
        <v>463</v>
      </c>
      <c r="G117" s="203" t="s">
        <v>174</v>
      </c>
      <c r="H117" s="204" t="s">
        <v>631</v>
      </c>
      <c r="I117" s="205" t="s">
        <v>631</v>
      </c>
      <c r="J117" s="207">
        <f>K117+L117+M117+N117+O117</f>
        <v>11000000</v>
      </c>
      <c r="K117" s="207">
        <v>11000000</v>
      </c>
      <c r="L117" s="207">
        <v>0</v>
      </c>
      <c r="M117" s="207">
        <v>0</v>
      </c>
      <c r="N117" s="207">
        <v>0</v>
      </c>
      <c r="O117" s="207">
        <v>0</v>
      </c>
    </row>
    <row r="118" spans="1:15" ht="97.15" customHeight="1">
      <c r="A118" s="201">
        <v>1</v>
      </c>
      <c r="B118" s="214" t="s">
        <v>12</v>
      </c>
      <c r="C118" s="210" t="s">
        <v>464</v>
      </c>
      <c r="D118" s="204" t="s">
        <v>631</v>
      </c>
      <c r="E118" s="204" t="s">
        <v>631</v>
      </c>
      <c r="F118" s="204" t="s">
        <v>631</v>
      </c>
      <c r="G118" s="203" t="s">
        <v>124</v>
      </c>
      <c r="H118" s="204" t="s">
        <v>631</v>
      </c>
      <c r="I118" s="205" t="s">
        <v>631</v>
      </c>
      <c r="J118" s="206">
        <f t="shared" ref="J118:O118" si="36">J119+J121</f>
        <v>2800000</v>
      </c>
      <c r="K118" s="206">
        <f t="shared" si="36"/>
        <v>2800000</v>
      </c>
      <c r="L118" s="206">
        <f t="shared" si="36"/>
        <v>0</v>
      </c>
      <c r="M118" s="206">
        <f t="shared" si="36"/>
        <v>0</v>
      </c>
      <c r="N118" s="206">
        <f t="shared" si="36"/>
        <v>0</v>
      </c>
      <c r="O118" s="206">
        <f t="shared" si="36"/>
        <v>0</v>
      </c>
    </row>
    <row r="119" spans="1:15" ht="176.45" customHeight="1">
      <c r="A119" s="201">
        <v>1</v>
      </c>
      <c r="B119" s="214" t="s">
        <v>482</v>
      </c>
      <c r="C119" s="330" t="s">
        <v>466</v>
      </c>
      <c r="D119" s="204" t="s">
        <v>467</v>
      </c>
      <c r="E119" s="204" t="s">
        <v>631</v>
      </c>
      <c r="F119" s="204" t="s">
        <v>631</v>
      </c>
      <c r="G119" s="203" t="s">
        <v>124</v>
      </c>
      <c r="H119" s="204" t="s">
        <v>396</v>
      </c>
      <c r="I119" s="207">
        <v>4400000</v>
      </c>
      <c r="J119" s="206">
        <f t="shared" ref="J119:O119" si="37">J120</f>
        <v>1300000</v>
      </c>
      <c r="K119" s="206">
        <f t="shared" si="37"/>
        <v>1300000</v>
      </c>
      <c r="L119" s="206">
        <f t="shared" si="37"/>
        <v>0</v>
      </c>
      <c r="M119" s="206">
        <f t="shared" si="37"/>
        <v>0</v>
      </c>
      <c r="N119" s="206">
        <f t="shared" si="37"/>
        <v>0</v>
      </c>
      <c r="O119" s="206">
        <f t="shared" si="37"/>
        <v>0</v>
      </c>
    </row>
    <row r="120" spans="1:15" ht="127.9" customHeight="1">
      <c r="A120" s="201">
        <v>0</v>
      </c>
      <c r="B120" s="214" t="s">
        <v>631</v>
      </c>
      <c r="C120" s="204" t="s">
        <v>631</v>
      </c>
      <c r="D120" s="204" t="s">
        <v>631</v>
      </c>
      <c r="E120" s="204" t="s">
        <v>468</v>
      </c>
      <c r="F120" s="203" t="s">
        <v>469</v>
      </c>
      <c r="G120" s="203" t="s">
        <v>124</v>
      </c>
      <c r="H120" s="204" t="s">
        <v>631</v>
      </c>
      <c r="I120" s="205" t="s">
        <v>631</v>
      </c>
      <c r="J120" s="207">
        <f>K120+L120+M120+N120+O120</f>
        <v>1300000</v>
      </c>
      <c r="K120" s="207">
        <f>4000000-500000-2200000</f>
        <v>1300000</v>
      </c>
      <c r="L120" s="207">
        <v>0</v>
      </c>
      <c r="M120" s="207">
        <v>0</v>
      </c>
      <c r="N120" s="207">
        <v>0</v>
      </c>
      <c r="O120" s="207">
        <v>0</v>
      </c>
    </row>
    <row r="121" spans="1:15" ht="91.9" customHeight="1">
      <c r="A121" s="201">
        <v>1</v>
      </c>
      <c r="B121" s="214" t="s">
        <v>702</v>
      </c>
      <c r="C121" s="203" t="s">
        <v>471</v>
      </c>
      <c r="D121" s="204" t="s">
        <v>472</v>
      </c>
      <c r="E121" s="204" t="s">
        <v>631</v>
      </c>
      <c r="F121" s="204" t="s">
        <v>631</v>
      </c>
      <c r="G121" s="203" t="s">
        <v>124</v>
      </c>
      <c r="H121" s="204" t="s">
        <v>334</v>
      </c>
      <c r="I121" s="207">
        <v>19500000</v>
      </c>
      <c r="J121" s="206">
        <f t="shared" ref="J121:O121" si="38">J122</f>
        <v>1500000</v>
      </c>
      <c r="K121" s="206">
        <f t="shared" si="38"/>
        <v>1500000</v>
      </c>
      <c r="L121" s="206">
        <f t="shared" si="38"/>
        <v>0</v>
      </c>
      <c r="M121" s="206">
        <f t="shared" si="38"/>
        <v>0</v>
      </c>
      <c r="N121" s="206">
        <f t="shared" si="38"/>
        <v>0</v>
      </c>
      <c r="O121" s="206">
        <f t="shared" si="38"/>
        <v>0</v>
      </c>
    </row>
    <row r="122" spans="1:15" ht="115.15" customHeight="1">
      <c r="A122" s="201">
        <v>0</v>
      </c>
      <c r="B122" s="214" t="s">
        <v>631</v>
      </c>
      <c r="C122" s="204" t="s">
        <v>631</v>
      </c>
      <c r="D122" s="204" t="s">
        <v>631</v>
      </c>
      <c r="E122" s="204" t="s">
        <v>468</v>
      </c>
      <c r="F122" s="203" t="s">
        <v>469</v>
      </c>
      <c r="G122" s="203" t="s">
        <v>124</v>
      </c>
      <c r="H122" s="204" t="s">
        <v>631</v>
      </c>
      <c r="I122" s="205" t="s">
        <v>631</v>
      </c>
      <c r="J122" s="207">
        <f>K122+L122+M122+N122+O122</f>
        <v>1500000</v>
      </c>
      <c r="K122" s="207">
        <f>1000000+500000</f>
        <v>1500000</v>
      </c>
      <c r="L122" s="207">
        <v>0</v>
      </c>
      <c r="M122" s="207">
        <v>0</v>
      </c>
      <c r="N122" s="207">
        <v>0</v>
      </c>
      <c r="O122" s="207">
        <v>0</v>
      </c>
    </row>
    <row r="123" spans="1:15" ht="111.6" customHeight="1">
      <c r="A123" s="201">
        <v>1</v>
      </c>
      <c r="B123" s="214" t="s">
        <v>13</v>
      </c>
      <c r="C123" s="210" t="s">
        <v>473</v>
      </c>
      <c r="D123" s="204" t="s">
        <v>631</v>
      </c>
      <c r="E123" s="204" t="s">
        <v>631</v>
      </c>
      <c r="F123" s="204" t="s">
        <v>631</v>
      </c>
      <c r="G123" s="203" t="s">
        <v>149</v>
      </c>
      <c r="H123" s="204" t="s">
        <v>631</v>
      </c>
      <c r="I123" s="205" t="s">
        <v>631</v>
      </c>
      <c r="J123" s="206">
        <f>J124</f>
        <v>5000000</v>
      </c>
      <c r="K123" s="206">
        <f t="shared" ref="K123:O124" si="39">K124</f>
        <v>5000000</v>
      </c>
      <c r="L123" s="206">
        <f t="shared" si="39"/>
        <v>0</v>
      </c>
      <c r="M123" s="206">
        <f t="shared" si="39"/>
        <v>0</v>
      </c>
      <c r="N123" s="206">
        <f t="shared" si="39"/>
        <v>0</v>
      </c>
      <c r="O123" s="206">
        <f t="shared" si="39"/>
        <v>0</v>
      </c>
    </row>
    <row r="124" spans="1:15" ht="124.9" customHeight="1">
      <c r="A124" s="201">
        <v>1</v>
      </c>
      <c r="B124" s="214" t="s">
        <v>482</v>
      </c>
      <c r="C124" s="203" t="s">
        <v>475</v>
      </c>
      <c r="D124" s="204" t="s">
        <v>476</v>
      </c>
      <c r="E124" s="204" t="s">
        <v>631</v>
      </c>
      <c r="F124" s="204" t="s">
        <v>631</v>
      </c>
      <c r="G124" s="203" t="s">
        <v>149</v>
      </c>
      <c r="H124" s="204" t="s">
        <v>334</v>
      </c>
      <c r="I124" s="207">
        <v>155192000</v>
      </c>
      <c r="J124" s="206">
        <f>J125</f>
        <v>5000000</v>
      </c>
      <c r="K124" s="206">
        <f t="shared" si="39"/>
        <v>5000000</v>
      </c>
      <c r="L124" s="206">
        <f t="shared" si="39"/>
        <v>0</v>
      </c>
      <c r="M124" s="206">
        <f t="shared" si="39"/>
        <v>0</v>
      </c>
      <c r="N124" s="206">
        <f t="shared" si="39"/>
        <v>0</v>
      </c>
      <c r="O124" s="206">
        <f t="shared" si="39"/>
        <v>0</v>
      </c>
    </row>
    <row r="125" spans="1:15" ht="120" customHeight="1">
      <c r="A125" s="201">
        <v>0</v>
      </c>
      <c r="B125" s="214" t="s">
        <v>631</v>
      </c>
      <c r="C125" s="204" t="s">
        <v>631</v>
      </c>
      <c r="D125" s="204" t="s">
        <v>631</v>
      </c>
      <c r="E125" s="204" t="s">
        <v>239</v>
      </c>
      <c r="F125" s="203" t="s">
        <v>477</v>
      </c>
      <c r="G125" s="203" t="s">
        <v>149</v>
      </c>
      <c r="H125" s="204" t="s">
        <v>631</v>
      </c>
      <c r="I125" s="205" t="s">
        <v>631</v>
      </c>
      <c r="J125" s="207">
        <f>K125+L125+M125+N125+O125</f>
        <v>5000000</v>
      </c>
      <c r="K125" s="207">
        <v>5000000</v>
      </c>
      <c r="L125" s="207">
        <v>0</v>
      </c>
      <c r="M125" s="207">
        <v>0</v>
      </c>
      <c r="N125" s="207">
        <v>0</v>
      </c>
      <c r="O125" s="207">
        <v>0</v>
      </c>
    </row>
    <row r="126" spans="1:15" ht="158.44999999999999" customHeight="1">
      <c r="A126" s="201"/>
      <c r="B126" s="246" t="s">
        <v>14</v>
      </c>
      <c r="C126" s="210" t="s">
        <v>327</v>
      </c>
      <c r="D126" s="217" t="s">
        <v>631</v>
      </c>
      <c r="E126" s="217" t="s">
        <v>631</v>
      </c>
      <c r="F126" s="217" t="s">
        <v>631</v>
      </c>
      <c r="G126" s="210" t="s">
        <v>115</v>
      </c>
      <c r="H126" s="217" t="s">
        <v>631</v>
      </c>
      <c r="I126" s="220" t="s">
        <v>631</v>
      </c>
      <c r="J126" s="206">
        <f t="shared" ref="J126:O127" si="40">J127</f>
        <v>6685900</v>
      </c>
      <c r="K126" s="206">
        <f t="shared" si="40"/>
        <v>6685900</v>
      </c>
      <c r="L126" s="206">
        <f t="shared" si="40"/>
        <v>0</v>
      </c>
      <c r="M126" s="206">
        <f t="shared" si="40"/>
        <v>0</v>
      </c>
      <c r="N126" s="206">
        <f t="shared" si="40"/>
        <v>0</v>
      </c>
      <c r="O126" s="206">
        <f t="shared" si="40"/>
        <v>0</v>
      </c>
    </row>
    <row r="127" spans="1:15" ht="198" customHeight="1">
      <c r="A127" s="201"/>
      <c r="B127" s="246" t="s">
        <v>485</v>
      </c>
      <c r="C127" s="210" t="s">
        <v>648</v>
      </c>
      <c r="D127" s="230" t="s">
        <v>649</v>
      </c>
      <c r="E127" s="230" t="s">
        <v>631</v>
      </c>
      <c r="F127" s="230" t="s">
        <v>631</v>
      </c>
      <c r="G127" s="331" t="s">
        <v>115</v>
      </c>
      <c r="H127" s="230" t="s">
        <v>650</v>
      </c>
      <c r="I127" s="296">
        <v>89351379</v>
      </c>
      <c r="J127" s="206">
        <f t="shared" si="40"/>
        <v>6685900</v>
      </c>
      <c r="K127" s="206">
        <f t="shared" si="40"/>
        <v>6685900</v>
      </c>
      <c r="L127" s="206">
        <f t="shared" si="40"/>
        <v>0</v>
      </c>
      <c r="M127" s="206">
        <f t="shared" si="40"/>
        <v>0</v>
      </c>
      <c r="N127" s="206">
        <f t="shared" si="40"/>
        <v>0</v>
      </c>
      <c r="O127" s="206">
        <f t="shared" si="40"/>
        <v>0</v>
      </c>
    </row>
    <row r="128" spans="1:15" ht="147.6" customHeight="1">
      <c r="A128" s="201"/>
      <c r="B128" s="204" t="s">
        <v>631</v>
      </c>
      <c r="C128" s="204" t="s">
        <v>631</v>
      </c>
      <c r="D128" s="204" t="s">
        <v>631</v>
      </c>
      <c r="E128" s="84">
        <v>1911300</v>
      </c>
      <c r="F128" s="78" t="s">
        <v>296</v>
      </c>
      <c r="G128" s="203" t="s">
        <v>115</v>
      </c>
      <c r="H128" s="204" t="s">
        <v>631</v>
      </c>
      <c r="I128" s="205" t="s">
        <v>631</v>
      </c>
      <c r="J128" s="207">
        <f>K128</f>
        <v>6685900</v>
      </c>
      <c r="K128" s="207">
        <v>6685900</v>
      </c>
      <c r="L128" s="207"/>
      <c r="M128" s="207"/>
      <c r="N128" s="207"/>
      <c r="O128" s="207"/>
    </row>
    <row r="129" spans="1:15" ht="165" customHeight="1">
      <c r="A129" s="201">
        <v>1</v>
      </c>
      <c r="B129" s="214" t="s">
        <v>489</v>
      </c>
      <c r="C129" s="203" t="s">
        <v>335</v>
      </c>
      <c r="D129" s="204" t="s">
        <v>631</v>
      </c>
      <c r="E129" s="204" t="s">
        <v>631</v>
      </c>
      <c r="F129" s="204" t="s">
        <v>631</v>
      </c>
      <c r="G129" s="203" t="s">
        <v>115</v>
      </c>
      <c r="H129" s="204" t="s">
        <v>631</v>
      </c>
      <c r="I129" s="205" t="s">
        <v>631</v>
      </c>
      <c r="J129" s="206">
        <f t="shared" ref="J129:O129" si="41">J130</f>
        <v>13612600</v>
      </c>
      <c r="K129" s="206">
        <f t="shared" si="41"/>
        <v>10612600</v>
      </c>
      <c r="L129" s="206">
        <f t="shared" si="41"/>
        <v>3000000</v>
      </c>
      <c r="M129" s="206">
        <f t="shared" si="41"/>
        <v>0</v>
      </c>
      <c r="N129" s="206">
        <f t="shared" si="41"/>
        <v>0</v>
      </c>
      <c r="O129" s="206">
        <f t="shared" si="41"/>
        <v>0</v>
      </c>
    </row>
    <row r="130" spans="1:15" ht="154.15" customHeight="1">
      <c r="A130" s="201">
        <v>1</v>
      </c>
      <c r="B130" s="214" t="s">
        <v>490</v>
      </c>
      <c r="C130" s="330" t="s">
        <v>491</v>
      </c>
      <c r="D130" s="204" t="s">
        <v>492</v>
      </c>
      <c r="E130" s="204" t="s">
        <v>631</v>
      </c>
      <c r="F130" s="204" t="s">
        <v>631</v>
      </c>
      <c r="G130" s="203" t="s">
        <v>115</v>
      </c>
      <c r="H130" s="204" t="s">
        <v>291</v>
      </c>
      <c r="I130" s="207">
        <v>23752635</v>
      </c>
      <c r="J130" s="206">
        <f t="shared" ref="J130:O130" si="42">J131+J132</f>
        <v>13612600</v>
      </c>
      <c r="K130" s="206">
        <f t="shared" si="42"/>
        <v>10612600</v>
      </c>
      <c r="L130" s="206">
        <f t="shared" si="42"/>
        <v>3000000</v>
      </c>
      <c r="M130" s="206">
        <f t="shared" si="42"/>
        <v>0</v>
      </c>
      <c r="N130" s="206">
        <f t="shared" si="42"/>
        <v>0</v>
      </c>
      <c r="O130" s="206">
        <f t="shared" si="42"/>
        <v>0</v>
      </c>
    </row>
    <row r="131" spans="1:15" ht="128.44999999999999" customHeight="1">
      <c r="A131" s="201">
        <v>0</v>
      </c>
      <c r="B131" s="214" t="s">
        <v>631</v>
      </c>
      <c r="C131" s="204" t="s">
        <v>631</v>
      </c>
      <c r="D131" s="204" t="s">
        <v>631</v>
      </c>
      <c r="E131" s="204" t="s">
        <v>493</v>
      </c>
      <c r="F131" s="203" t="s">
        <v>494</v>
      </c>
      <c r="G131" s="203" t="s">
        <v>115</v>
      </c>
      <c r="H131" s="204" t="s">
        <v>631</v>
      </c>
      <c r="I131" s="205" t="s">
        <v>631</v>
      </c>
      <c r="J131" s="207">
        <f>K131+L131+M131+N131+O131</f>
        <v>10612600</v>
      </c>
      <c r="K131" s="207">
        <v>10612600</v>
      </c>
      <c r="L131" s="207">
        <v>0</v>
      </c>
      <c r="M131" s="207">
        <v>0</v>
      </c>
      <c r="N131" s="207">
        <v>0</v>
      </c>
      <c r="O131" s="207">
        <v>0</v>
      </c>
    </row>
    <row r="132" spans="1:15" ht="143.44999999999999" customHeight="1">
      <c r="A132" s="201"/>
      <c r="B132" s="214" t="s">
        <v>631</v>
      </c>
      <c r="C132" s="204" t="s">
        <v>631</v>
      </c>
      <c r="D132" s="204" t="s">
        <v>631</v>
      </c>
      <c r="E132" s="335">
        <v>1917367</v>
      </c>
      <c r="F132" s="336" t="s">
        <v>495</v>
      </c>
      <c r="G132" s="203" t="s">
        <v>115</v>
      </c>
      <c r="H132" s="204" t="s">
        <v>631</v>
      </c>
      <c r="I132" s="205" t="s">
        <v>631</v>
      </c>
      <c r="J132" s="207">
        <f>K132+L132+M132+N132+O132</f>
        <v>3000000</v>
      </c>
      <c r="K132" s="207"/>
      <c r="L132" s="207">
        <v>3000000</v>
      </c>
      <c r="M132" s="207"/>
      <c r="N132" s="207"/>
      <c r="O132" s="207"/>
    </row>
    <row r="133" spans="1:15" s="221" customFormat="1" ht="159.6" customHeight="1">
      <c r="A133" s="219">
        <v>1</v>
      </c>
      <c r="B133" s="246" t="s">
        <v>496</v>
      </c>
      <c r="C133" s="210" t="s">
        <v>405</v>
      </c>
      <c r="D133" s="217" t="s">
        <v>631</v>
      </c>
      <c r="E133" s="217" t="s">
        <v>631</v>
      </c>
      <c r="F133" s="217" t="s">
        <v>631</v>
      </c>
      <c r="G133" s="210" t="s">
        <v>115</v>
      </c>
      <c r="H133" s="217" t="s">
        <v>631</v>
      </c>
      <c r="I133" s="220" t="s">
        <v>631</v>
      </c>
      <c r="J133" s="206">
        <f>J134</f>
        <v>66342700</v>
      </c>
      <c r="K133" s="206">
        <f t="shared" ref="K133:O134" si="43">K134</f>
        <v>52600000</v>
      </c>
      <c r="L133" s="206">
        <f t="shared" si="43"/>
        <v>0</v>
      </c>
      <c r="M133" s="206">
        <f t="shared" si="43"/>
        <v>13742700</v>
      </c>
      <c r="N133" s="206">
        <f t="shared" si="43"/>
        <v>0</v>
      </c>
      <c r="O133" s="206">
        <f t="shared" si="43"/>
        <v>0</v>
      </c>
    </row>
    <row r="134" spans="1:15" ht="153" customHeight="1">
      <c r="A134" s="201">
        <v>1</v>
      </c>
      <c r="B134" s="214" t="s">
        <v>497</v>
      </c>
      <c r="C134" s="203" t="s">
        <v>486</v>
      </c>
      <c r="D134" s="204" t="s">
        <v>487</v>
      </c>
      <c r="E134" s="204" t="s">
        <v>631</v>
      </c>
      <c r="F134" s="204" t="s">
        <v>631</v>
      </c>
      <c r="G134" s="203" t="s">
        <v>115</v>
      </c>
      <c r="H134" s="204" t="s">
        <v>488</v>
      </c>
      <c r="I134" s="207">
        <v>169825690</v>
      </c>
      <c r="J134" s="206">
        <f>J135</f>
        <v>66342700</v>
      </c>
      <c r="K134" s="206">
        <f t="shared" si="43"/>
        <v>52600000</v>
      </c>
      <c r="L134" s="206">
        <f t="shared" si="43"/>
        <v>0</v>
      </c>
      <c r="M134" s="206">
        <f t="shared" si="43"/>
        <v>13742700</v>
      </c>
      <c r="N134" s="206">
        <f t="shared" si="43"/>
        <v>0</v>
      </c>
      <c r="O134" s="206">
        <f t="shared" si="43"/>
        <v>0</v>
      </c>
    </row>
    <row r="135" spans="1:15" ht="145.15" customHeight="1">
      <c r="A135" s="201">
        <v>0</v>
      </c>
      <c r="B135" s="214" t="s">
        <v>631</v>
      </c>
      <c r="C135" s="204" t="s">
        <v>631</v>
      </c>
      <c r="D135" s="204" t="s">
        <v>631</v>
      </c>
      <c r="E135" s="204" t="s">
        <v>307</v>
      </c>
      <c r="F135" s="203" t="s">
        <v>308</v>
      </c>
      <c r="G135" s="203" t="s">
        <v>115</v>
      </c>
      <c r="H135" s="204" t="s">
        <v>631</v>
      </c>
      <c r="I135" s="205" t="s">
        <v>631</v>
      </c>
      <c r="J135" s="207">
        <f>K135+L135+M135+N135+O135</f>
        <v>66342700</v>
      </c>
      <c r="K135" s="207">
        <f>25000000+51100000-23500000</f>
        <v>52600000</v>
      </c>
      <c r="L135" s="207">
        <v>0</v>
      </c>
      <c r="M135" s="207">
        <v>13742700</v>
      </c>
      <c r="N135" s="207">
        <v>0</v>
      </c>
      <c r="O135" s="207">
        <v>0</v>
      </c>
    </row>
    <row r="136" spans="1:15" ht="172.15" customHeight="1">
      <c r="A136" s="201">
        <v>1</v>
      </c>
      <c r="B136" s="214" t="s">
        <v>498</v>
      </c>
      <c r="C136" s="217" t="s">
        <v>499</v>
      </c>
      <c r="D136" s="204" t="s">
        <v>631</v>
      </c>
      <c r="E136" s="204" t="s">
        <v>631</v>
      </c>
      <c r="F136" s="204" t="s">
        <v>631</v>
      </c>
      <c r="G136" s="203" t="s">
        <v>115</v>
      </c>
      <c r="H136" s="204" t="s">
        <v>631</v>
      </c>
      <c r="I136" s="205" t="s">
        <v>631</v>
      </c>
      <c r="J136" s="206">
        <f t="shared" ref="J136:O136" si="44">J137+J139</f>
        <v>28896418.5</v>
      </c>
      <c r="K136" s="206">
        <f t="shared" si="44"/>
        <v>20000000</v>
      </c>
      <c r="L136" s="206">
        <f t="shared" si="44"/>
        <v>0</v>
      </c>
      <c r="M136" s="206">
        <f t="shared" si="44"/>
        <v>8896418.5</v>
      </c>
      <c r="N136" s="206">
        <f t="shared" si="44"/>
        <v>0</v>
      </c>
      <c r="O136" s="206">
        <f t="shared" si="44"/>
        <v>0</v>
      </c>
    </row>
    <row r="137" spans="1:15" ht="197.45" customHeight="1">
      <c r="A137" s="201">
        <v>1</v>
      </c>
      <c r="B137" s="214" t="s">
        <v>500</v>
      </c>
      <c r="C137" s="203" t="s">
        <v>501</v>
      </c>
      <c r="D137" s="204" t="s">
        <v>502</v>
      </c>
      <c r="E137" s="204" t="s">
        <v>631</v>
      </c>
      <c r="F137" s="204" t="s">
        <v>631</v>
      </c>
      <c r="G137" s="203" t="s">
        <v>115</v>
      </c>
      <c r="H137" s="204" t="s">
        <v>503</v>
      </c>
      <c r="I137" s="207">
        <v>35120000</v>
      </c>
      <c r="J137" s="206">
        <f t="shared" ref="J137:O137" si="45">J138</f>
        <v>18896418.5</v>
      </c>
      <c r="K137" s="206">
        <f t="shared" si="45"/>
        <v>10000000</v>
      </c>
      <c r="L137" s="206">
        <f t="shared" si="45"/>
        <v>0</v>
      </c>
      <c r="M137" s="206">
        <f t="shared" si="45"/>
        <v>8896418.5</v>
      </c>
      <c r="N137" s="206">
        <f t="shared" si="45"/>
        <v>0</v>
      </c>
      <c r="O137" s="206">
        <f t="shared" si="45"/>
        <v>0</v>
      </c>
    </row>
    <row r="138" spans="1:15" ht="142.9" customHeight="1">
      <c r="A138" s="201">
        <v>0</v>
      </c>
      <c r="B138" s="214" t="s">
        <v>631</v>
      </c>
      <c r="C138" s="204" t="s">
        <v>631</v>
      </c>
      <c r="D138" s="204" t="s">
        <v>631</v>
      </c>
      <c r="E138" s="204" t="s">
        <v>309</v>
      </c>
      <c r="F138" s="203" t="s">
        <v>310</v>
      </c>
      <c r="G138" s="203" t="s">
        <v>115</v>
      </c>
      <c r="H138" s="204" t="s">
        <v>631</v>
      </c>
      <c r="I138" s="205" t="s">
        <v>631</v>
      </c>
      <c r="J138" s="207">
        <f>K138+L138+M138+N138+O138</f>
        <v>18896418.5</v>
      </c>
      <c r="K138" s="207">
        <f>10000000+10000000-10000000</f>
        <v>10000000</v>
      </c>
      <c r="L138" s="207">
        <v>0</v>
      </c>
      <c r="M138" s="207">
        <v>8896418.5</v>
      </c>
      <c r="N138" s="207">
        <v>0</v>
      </c>
      <c r="O138" s="207">
        <v>0</v>
      </c>
    </row>
    <row r="139" spans="1:15" ht="153" customHeight="1">
      <c r="A139" s="201"/>
      <c r="B139" s="246" t="s">
        <v>703</v>
      </c>
      <c r="C139" s="210" t="s">
        <v>273</v>
      </c>
      <c r="D139" s="230" t="s">
        <v>274</v>
      </c>
      <c r="E139" s="230" t="s">
        <v>631</v>
      </c>
      <c r="F139" s="230" t="s">
        <v>631</v>
      </c>
      <c r="G139" s="331" t="s">
        <v>115</v>
      </c>
      <c r="H139" s="230" t="s">
        <v>334</v>
      </c>
      <c r="I139" s="296">
        <v>42486845</v>
      </c>
      <c r="J139" s="206">
        <f t="shared" ref="J139:O139" si="46">J140</f>
        <v>10000000</v>
      </c>
      <c r="K139" s="206">
        <f t="shared" si="46"/>
        <v>10000000</v>
      </c>
      <c r="L139" s="206">
        <f t="shared" si="46"/>
        <v>0</v>
      </c>
      <c r="M139" s="206">
        <f t="shared" si="46"/>
        <v>0</v>
      </c>
      <c r="N139" s="206">
        <f t="shared" si="46"/>
        <v>0</v>
      </c>
      <c r="O139" s="206">
        <f t="shared" si="46"/>
        <v>0</v>
      </c>
    </row>
    <row r="140" spans="1:15" ht="150.6" customHeight="1">
      <c r="A140" s="201"/>
      <c r="B140" s="204" t="s">
        <v>631</v>
      </c>
      <c r="C140" s="204" t="s">
        <v>631</v>
      </c>
      <c r="D140" s="204" t="s">
        <v>631</v>
      </c>
      <c r="E140" s="204" t="s">
        <v>309</v>
      </c>
      <c r="F140" s="203" t="s">
        <v>310</v>
      </c>
      <c r="G140" s="203" t="s">
        <v>115</v>
      </c>
      <c r="H140" s="204" t="s">
        <v>631</v>
      </c>
      <c r="I140" s="205" t="s">
        <v>631</v>
      </c>
      <c r="J140" s="207">
        <f>K140+L140+M140+N140+O140</f>
        <v>10000000</v>
      </c>
      <c r="K140" s="207">
        <v>10000000</v>
      </c>
      <c r="L140" s="207">
        <v>0</v>
      </c>
      <c r="M140" s="207"/>
      <c r="N140" s="207">
        <v>0</v>
      </c>
      <c r="O140" s="207">
        <v>0</v>
      </c>
    </row>
    <row r="141" spans="1:15" ht="188.45" customHeight="1">
      <c r="A141" s="201">
        <v>1</v>
      </c>
      <c r="B141" s="214" t="s">
        <v>504</v>
      </c>
      <c r="C141" s="203" t="s">
        <v>481</v>
      </c>
      <c r="D141" s="204" t="s">
        <v>631</v>
      </c>
      <c r="E141" s="204" t="s">
        <v>631</v>
      </c>
      <c r="F141" s="204" t="s">
        <v>631</v>
      </c>
      <c r="G141" s="203" t="s">
        <v>115</v>
      </c>
      <c r="H141" s="204" t="s">
        <v>631</v>
      </c>
      <c r="I141" s="205" t="s">
        <v>631</v>
      </c>
      <c r="J141" s="206">
        <f t="shared" ref="J141:O142" si="47">J142</f>
        <v>1000000</v>
      </c>
      <c r="K141" s="206">
        <f t="shared" si="47"/>
        <v>1000000</v>
      </c>
      <c r="L141" s="206">
        <f t="shared" si="47"/>
        <v>0</v>
      </c>
      <c r="M141" s="206">
        <f t="shared" si="47"/>
        <v>0</v>
      </c>
      <c r="N141" s="206">
        <f t="shared" si="47"/>
        <v>0</v>
      </c>
      <c r="O141" s="206">
        <f t="shared" si="47"/>
        <v>0</v>
      </c>
    </row>
    <row r="142" spans="1:15" ht="186.6" customHeight="1">
      <c r="A142" s="201"/>
      <c r="B142" s="246" t="s">
        <v>505</v>
      </c>
      <c r="C142" s="210" t="s">
        <v>271</v>
      </c>
      <c r="D142" s="230" t="s">
        <v>272</v>
      </c>
      <c r="E142" s="230" t="s">
        <v>631</v>
      </c>
      <c r="F142" s="230" t="s">
        <v>631</v>
      </c>
      <c r="G142" s="331" t="s">
        <v>115</v>
      </c>
      <c r="H142" s="230" t="s">
        <v>334</v>
      </c>
      <c r="I142" s="296">
        <v>200841426</v>
      </c>
      <c r="J142" s="206">
        <f t="shared" si="47"/>
        <v>1000000</v>
      </c>
      <c r="K142" s="206">
        <f t="shared" si="47"/>
        <v>1000000</v>
      </c>
      <c r="L142" s="206">
        <f t="shared" si="47"/>
        <v>0</v>
      </c>
      <c r="M142" s="206">
        <f t="shared" si="47"/>
        <v>0</v>
      </c>
      <c r="N142" s="206">
        <f t="shared" si="47"/>
        <v>0</v>
      </c>
      <c r="O142" s="206">
        <f t="shared" si="47"/>
        <v>0</v>
      </c>
    </row>
    <row r="143" spans="1:15" ht="159.6" customHeight="1">
      <c r="A143" s="201"/>
      <c r="B143" s="204" t="s">
        <v>631</v>
      </c>
      <c r="C143" s="204" t="s">
        <v>631</v>
      </c>
      <c r="D143" s="204" t="s">
        <v>631</v>
      </c>
      <c r="E143" s="204" t="s">
        <v>483</v>
      </c>
      <c r="F143" s="203" t="s">
        <v>484</v>
      </c>
      <c r="G143" s="203" t="s">
        <v>115</v>
      </c>
      <c r="H143" s="204" t="s">
        <v>631</v>
      </c>
      <c r="I143" s="205" t="s">
        <v>631</v>
      </c>
      <c r="J143" s="207">
        <f>K143</f>
        <v>1000000</v>
      </c>
      <c r="K143" s="207">
        <f>24000000-23000000</f>
        <v>1000000</v>
      </c>
      <c r="L143" s="207"/>
      <c r="M143" s="207"/>
      <c r="N143" s="207"/>
      <c r="O143" s="207"/>
    </row>
    <row r="144" spans="1:15" ht="141" customHeight="1">
      <c r="A144" s="201"/>
      <c r="B144" s="246" t="s">
        <v>509</v>
      </c>
      <c r="C144" s="210" t="s">
        <v>327</v>
      </c>
      <c r="D144" s="217" t="s">
        <v>631</v>
      </c>
      <c r="E144" s="217" t="s">
        <v>631</v>
      </c>
      <c r="F144" s="217" t="s">
        <v>631</v>
      </c>
      <c r="G144" s="210" t="s">
        <v>133</v>
      </c>
      <c r="H144" s="217" t="s">
        <v>631</v>
      </c>
      <c r="I144" s="220" t="s">
        <v>631</v>
      </c>
      <c r="J144" s="206">
        <f>J145</f>
        <v>3000000</v>
      </c>
      <c r="K144" s="206">
        <f t="shared" ref="K144:O145" si="48">K145</f>
        <v>3000000</v>
      </c>
      <c r="L144" s="206">
        <f t="shared" si="48"/>
        <v>0</v>
      </c>
      <c r="M144" s="206">
        <f t="shared" si="48"/>
        <v>0</v>
      </c>
      <c r="N144" s="206">
        <f t="shared" si="48"/>
        <v>0</v>
      </c>
      <c r="O144" s="206">
        <f t="shared" si="48"/>
        <v>0</v>
      </c>
    </row>
    <row r="145" spans="1:15" ht="141" customHeight="1">
      <c r="A145" s="201"/>
      <c r="B145" s="214" t="s">
        <v>666</v>
      </c>
      <c r="C145" s="245" t="s">
        <v>651</v>
      </c>
      <c r="D145" s="55" t="s">
        <v>797</v>
      </c>
      <c r="E145" s="204" t="s">
        <v>631</v>
      </c>
      <c r="F145" s="204" t="s">
        <v>631</v>
      </c>
      <c r="G145" s="203" t="s">
        <v>133</v>
      </c>
      <c r="H145" s="230" t="s">
        <v>396</v>
      </c>
      <c r="I145" s="296">
        <v>8200001</v>
      </c>
      <c r="J145" s="206">
        <f>J146</f>
        <v>3000000</v>
      </c>
      <c r="K145" s="206">
        <f t="shared" si="48"/>
        <v>3000000</v>
      </c>
      <c r="L145" s="206">
        <f t="shared" si="48"/>
        <v>0</v>
      </c>
      <c r="M145" s="206">
        <f t="shared" si="48"/>
        <v>0</v>
      </c>
      <c r="N145" s="206">
        <f t="shared" si="48"/>
        <v>0</v>
      </c>
      <c r="O145" s="206">
        <f t="shared" si="48"/>
        <v>0</v>
      </c>
    </row>
    <row r="146" spans="1:15" ht="141" customHeight="1">
      <c r="A146" s="201"/>
      <c r="B146" s="214" t="s">
        <v>631</v>
      </c>
      <c r="C146" s="204" t="s">
        <v>631</v>
      </c>
      <c r="D146" s="204" t="s">
        <v>631</v>
      </c>
      <c r="E146" s="169" t="s">
        <v>571</v>
      </c>
      <c r="F146" s="235" t="s">
        <v>296</v>
      </c>
      <c r="G146" s="203" t="s">
        <v>133</v>
      </c>
      <c r="H146" s="204" t="s">
        <v>631</v>
      </c>
      <c r="I146" s="205" t="s">
        <v>631</v>
      </c>
      <c r="J146" s="207">
        <f>K146+L146+M146+N146+O146</f>
        <v>3000000</v>
      </c>
      <c r="K146" s="207">
        <v>3000000</v>
      </c>
      <c r="L146" s="207">
        <v>0</v>
      </c>
      <c r="M146" s="207">
        <v>0</v>
      </c>
      <c r="N146" s="207">
        <v>0</v>
      </c>
      <c r="O146" s="207">
        <v>0</v>
      </c>
    </row>
    <row r="147" spans="1:15" ht="132" customHeight="1">
      <c r="A147" s="201">
        <v>1</v>
      </c>
      <c r="B147" s="214" t="s">
        <v>515</v>
      </c>
      <c r="C147" s="203" t="s">
        <v>335</v>
      </c>
      <c r="D147" s="204" t="s">
        <v>631</v>
      </c>
      <c r="E147" s="204" t="s">
        <v>631</v>
      </c>
      <c r="F147" s="204" t="s">
        <v>631</v>
      </c>
      <c r="G147" s="203" t="s">
        <v>133</v>
      </c>
      <c r="H147" s="204" t="s">
        <v>631</v>
      </c>
      <c r="I147" s="205" t="s">
        <v>631</v>
      </c>
      <c r="J147" s="206">
        <f>J148</f>
        <v>3100000</v>
      </c>
      <c r="K147" s="206">
        <f t="shared" ref="K147:O148" si="49">K148</f>
        <v>3100000</v>
      </c>
      <c r="L147" s="206">
        <f t="shared" si="49"/>
        <v>0</v>
      </c>
      <c r="M147" s="206">
        <f t="shared" si="49"/>
        <v>0</v>
      </c>
      <c r="N147" s="206">
        <f t="shared" si="49"/>
        <v>0</v>
      </c>
      <c r="O147" s="206">
        <f t="shared" si="49"/>
        <v>0</v>
      </c>
    </row>
    <row r="148" spans="1:15" ht="128.44999999999999" customHeight="1">
      <c r="A148" s="201">
        <v>1</v>
      </c>
      <c r="B148" s="214" t="s">
        <v>516</v>
      </c>
      <c r="C148" s="210" t="s">
        <v>506</v>
      </c>
      <c r="D148" s="204" t="s">
        <v>507</v>
      </c>
      <c r="E148" s="204" t="s">
        <v>631</v>
      </c>
      <c r="F148" s="204" t="s">
        <v>631</v>
      </c>
      <c r="G148" s="203" t="s">
        <v>133</v>
      </c>
      <c r="H148" s="204" t="s">
        <v>291</v>
      </c>
      <c r="I148" s="207">
        <v>3108515</v>
      </c>
      <c r="J148" s="206">
        <f>J149</f>
        <v>3100000</v>
      </c>
      <c r="K148" s="206">
        <f t="shared" si="49"/>
        <v>3100000</v>
      </c>
      <c r="L148" s="206">
        <f t="shared" si="49"/>
        <v>0</v>
      </c>
      <c r="M148" s="206">
        <f t="shared" si="49"/>
        <v>0</v>
      </c>
      <c r="N148" s="206">
        <f t="shared" si="49"/>
        <v>0</v>
      </c>
      <c r="O148" s="206">
        <f t="shared" si="49"/>
        <v>0</v>
      </c>
    </row>
    <row r="149" spans="1:15" ht="122.45" customHeight="1">
      <c r="A149" s="201">
        <v>0</v>
      </c>
      <c r="B149" s="214" t="s">
        <v>631</v>
      </c>
      <c r="C149" s="204" t="s">
        <v>631</v>
      </c>
      <c r="D149" s="204" t="s">
        <v>631</v>
      </c>
      <c r="E149" s="204" t="s">
        <v>508</v>
      </c>
      <c r="F149" s="203" t="s">
        <v>339</v>
      </c>
      <c r="G149" s="203" t="s">
        <v>133</v>
      </c>
      <c r="H149" s="204" t="s">
        <v>631</v>
      </c>
      <c r="I149" s="205" t="s">
        <v>631</v>
      </c>
      <c r="J149" s="207">
        <f>K149+L149+M149+N149+O149</f>
        <v>3100000</v>
      </c>
      <c r="K149" s="207">
        <f>2000000+1100000</f>
        <v>3100000</v>
      </c>
      <c r="L149" s="207">
        <v>0</v>
      </c>
      <c r="M149" s="207">
        <v>0</v>
      </c>
      <c r="N149" s="207">
        <v>0</v>
      </c>
      <c r="O149" s="207">
        <v>0</v>
      </c>
    </row>
    <row r="150" spans="1:15" ht="115.9" customHeight="1">
      <c r="A150" s="201">
        <v>1</v>
      </c>
      <c r="B150" s="214" t="s">
        <v>667</v>
      </c>
      <c r="C150" s="210" t="s">
        <v>510</v>
      </c>
      <c r="D150" s="204" t="s">
        <v>631</v>
      </c>
      <c r="E150" s="204" t="s">
        <v>631</v>
      </c>
      <c r="F150" s="204" t="s">
        <v>631</v>
      </c>
      <c r="G150" s="203" t="s">
        <v>203</v>
      </c>
      <c r="H150" s="204" t="s">
        <v>631</v>
      </c>
      <c r="I150" s="205" t="s">
        <v>631</v>
      </c>
      <c r="J150" s="206">
        <f>J151</f>
        <v>1000000</v>
      </c>
      <c r="K150" s="206">
        <f t="shared" ref="K150:O151" si="50">K151</f>
        <v>1000000</v>
      </c>
      <c r="L150" s="206">
        <f t="shared" si="50"/>
        <v>0</v>
      </c>
      <c r="M150" s="206">
        <f t="shared" si="50"/>
        <v>0</v>
      </c>
      <c r="N150" s="206">
        <f t="shared" si="50"/>
        <v>0</v>
      </c>
      <c r="O150" s="206">
        <f t="shared" si="50"/>
        <v>0</v>
      </c>
    </row>
    <row r="151" spans="1:15" ht="118.9" customHeight="1">
      <c r="A151" s="201">
        <v>1</v>
      </c>
      <c r="B151" s="214" t="s">
        <v>668</v>
      </c>
      <c r="C151" s="210" t="s">
        <v>511</v>
      </c>
      <c r="D151" s="204" t="s">
        <v>512</v>
      </c>
      <c r="E151" s="204" t="s">
        <v>631</v>
      </c>
      <c r="F151" s="204" t="s">
        <v>631</v>
      </c>
      <c r="G151" s="203" t="s">
        <v>203</v>
      </c>
      <c r="H151" s="204" t="s">
        <v>334</v>
      </c>
      <c r="I151" s="207">
        <v>100000000</v>
      </c>
      <c r="J151" s="206">
        <f>J152</f>
        <v>1000000</v>
      </c>
      <c r="K151" s="206">
        <f t="shared" si="50"/>
        <v>1000000</v>
      </c>
      <c r="L151" s="206">
        <f t="shared" si="50"/>
        <v>0</v>
      </c>
      <c r="M151" s="206">
        <f t="shared" si="50"/>
        <v>0</v>
      </c>
      <c r="N151" s="206">
        <f t="shared" si="50"/>
        <v>0</v>
      </c>
      <c r="O151" s="206">
        <f t="shared" si="50"/>
        <v>0</v>
      </c>
    </row>
    <row r="152" spans="1:15" ht="130.9" customHeight="1">
      <c r="A152" s="201">
        <v>0</v>
      </c>
      <c r="B152" s="214" t="s">
        <v>631</v>
      </c>
      <c r="C152" s="204" t="s">
        <v>631</v>
      </c>
      <c r="D152" s="204" t="s">
        <v>631</v>
      </c>
      <c r="E152" s="204" t="s">
        <v>513</v>
      </c>
      <c r="F152" s="203" t="s">
        <v>514</v>
      </c>
      <c r="G152" s="203" t="s">
        <v>203</v>
      </c>
      <c r="H152" s="204" t="s">
        <v>631</v>
      </c>
      <c r="I152" s="205" t="s">
        <v>631</v>
      </c>
      <c r="J152" s="207">
        <f>K152+L152+M152+N152+O152</f>
        <v>1000000</v>
      </c>
      <c r="K152" s="207">
        <v>1000000</v>
      </c>
      <c r="L152" s="207">
        <v>0</v>
      </c>
      <c r="M152" s="207">
        <v>0</v>
      </c>
      <c r="N152" s="207">
        <v>0</v>
      </c>
      <c r="O152" s="207">
        <v>0</v>
      </c>
    </row>
    <row r="153" spans="1:15" ht="114" customHeight="1">
      <c r="A153" s="201">
        <v>1</v>
      </c>
      <c r="B153" s="214" t="s">
        <v>669</v>
      </c>
      <c r="C153" s="210" t="s">
        <v>499</v>
      </c>
      <c r="D153" s="204" t="s">
        <v>631</v>
      </c>
      <c r="E153" s="204" t="s">
        <v>631</v>
      </c>
      <c r="F153" s="204" t="s">
        <v>631</v>
      </c>
      <c r="G153" s="203" t="s">
        <v>206</v>
      </c>
      <c r="H153" s="204" t="s">
        <v>631</v>
      </c>
      <c r="I153" s="205" t="s">
        <v>631</v>
      </c>
      <c r="J153" s="206">
        <f>J154</f>
        <v>11430000</v>
      </c>
      <c r="K153" s="206">
        <f t="shared" ref="K153:O154" si="51">K154</f>
        <v>11430000</v>
      </c>
      <c r="L153" s="206">
        <f t="shared" si="51"/>
        <v>0</v>
      </c>
      <c r="M153" s="206">
        <f t="shared" si="51"/>
        <v>0</v>
      </c>
      <c r="N153" s="206">
        <f t="shared" si="51"/>
        <v>0</v>
      </c>
      <c r="O153" s="206">
        <f t="shared" si="51"/>
        <v>0</v>
      </c>
    </row>
    <row r="154" spans="1:15" ht="116.45" customHeight="1">
      <c r="A154" s="201">
        <v>1</v>
      </c>
      <c r="B154" s="214" t="s">
        <v>670</v>
      </c>
      <c r="C154" s="210" t="s">
        <v>517</v>
      </c>
      <c r="D154" s="204" t="s">
        <v>518</v>
      </c>
      <c r="E154" s="204" t="s">
        <v>631</v>
      </c>
      <c r="F154" s="204" t="s">
        <v>631</v>
      </c>
      <c r="G154" s="203" t="s">
        <v>206</v>
      </c>
      <c r="H154" s="204" t="s">
        <v>338</v>
      </c>
      <c r="I154" s="207">
        <v>11555560</v>
      </c>
      <c r="J154" s="206">
        <f>J155</f>
        <v>11430000</v>
      </c>
      <c r="K154" s="206">
        <f t="shared" si="51"/>
        <v>11430000</v>
      </c>
      <c r="L154" s="206">
        <f t="shared" si="51"/>
        <v>0</v>
      </c>
      <c r="M154" s="206">
        <f t="shared" si="51"/>
        <v>0</v>
      </c>
      <c r="N154" s="206">
        <f t="shared" si="51"/>
        <v>0</v>
      </c>
      <c r="O154" s="206">
        <f t="shared" si="51"/>
        <v>0</v>
      </c>
    </row>
    <row r="155" spans="1:15" ht="107.45" customHeight="1">
      <c r="A155" s="201">
        <v>0</v>
      </c>
      <c r="B155" s="214" t="s">
        <v>631</v>
      </c>
      <c r="C155" s="204" t="s">
        <v>631</v>
      </c>
      <c r="D155" s="204" t="s">
        <v>631</v>
      </c>
      <c r="E155" s="204" t="s">
        <v>519</v>
      </c>
      <c r="F155" s="203" t="s">
        <v>310</v>
      </c>
      <c r="G155" s="203" t="s">
        <v>206</v>
      </c>
      <c r="H155" s="204" t="s">
        <v>631</v>
      </c>
      <c r="I155" s="205" t="s">
        <v>631</v>
      </c>
      <c r="J155" s="207">
        <f>K155+L155+M155+N155+O155</f>
        <v>11430000</v>
      </c>
      <c r="K155" s="207">
        <f>10000000+1430000</f>
        <v>11430000</v>
      </c>
      <c r="L155" s="207">
        <v>0</v>
      </c>
      <c r="M155" s="207">
        <v>0</v>
      </c>
      <c r="N155" s="207">
        <v>0</v>
      </c>
      <c r="O155" s="207">
        <v>0</v>
      </c>
    </row>
    <row r="156" spans="1:15" ht="32.450000000000003" customHeight="1">
      <c r="A156" s="201">
        <v>1</v>
      </c>
      <c r="B156" s="214" t="s">
        <v>631</v>
      </c>
      <c r="C156" s="204" t="s">
        <v>631</v>
      </c>
      <c r="D156" s="204" t="s">
        <v>631</v>
      </c>
      <c r="E156" s="204" t="s">
        <v>631</v>
      </c>
      <c r="F156" s="204" t="s">
        <v>631</v>
      </c>
      <c r="G156" s="204" t="s">
        <v>631</v>
      </c>
      <c r="H156" s="204" t="s">
        <v>631</v>
      </c>
      <c r="I156" s="205" t="s">
        <v>678</v>
      </c>
      <c r="J156" s="206">
        <f t="shared" ref="J156:O156" si="52">J10+J19+J32+J37+J42+J92+J115+J118+J123+J126+J129+J133+J136+J141+J144+J147+J150+J153</f>
        <v>656821081.59000003</v>
      </c>
      <c r="K156" s="206">
        <f t="shared" si="52"/>
        <v>347487966.09000003</v>
      </c>
      <c r="L156" s="206">
        <f t="shared" si="52"/>
        <v>121095697</v>
      </c>
      <c r="M156" s="206">
        <f t="shared" si="52"/>
        <v>188237418.5</v>
      </c>
      <c r="N156" s="206">
        <f t="shared" si="52"/>
        <v>0</v>
      </c>
      <c r="O156" s="206">
        <f t="shared" si="52"/>
        <v>0</v>
      </c>
    </row>
    <row r="157" spans="1:15">
      <c r="B157" s="247"/>
      <c r="J157" s="343"/>
      <c r="K157" s="343"/>
      <c r="L157" s="343"/>
      <c r="M157" s="343"/>
    </row>
    <row r="158" spans="1:15" ht="78.599999999999994" customHeight="1">
      <c r="B158" s="247"/>
      <c r="C158" s="440" t="s">
        <v>275</v>
      </c>
      <c r="D158" s="440"/>
      <c r="E158" s="440"/>
      <c r="F158" s="440"/>
      <c r="G158" s="211"/>
      <c r="H158" s="332"/>
      <c r="I158" s="332"/>
      <c r="J158" s="333"/>
      <c r="K158" s="332"/>
      <c r="L158" s="211" t="s">
        <v>550</v>
      </c>
      <c r="M158" s="332"/>
      <c r="N158" s="332"/>
      <c r="O158" s="332"/>
    </row>
    <row r="159" spans="1:15">
      <c r="B159" s="247"/>
      <c r="J159" s="343"/>
      <c r="K159" s="343"/>
      <c r="L159" s="343"/>
    </row>
    <row r="160" spans="1:15">
      <c r="B160" s="247"/>
      <c r="J160" s="343"/>
      <c r="K160" s="343"/>
      <c r="L160" s="343"/>
    </row>
    <row r="161" spans="2:12">
      <c r="B161" s="247"/>
      <c r="J161" s="343"/>
      <c r="K161" s="343"/>
      <c r="L161" s="343"/>
    </row>
    <row r="162" spans="2:12">
      <c r="B162" s="247"/>
    </row>
    <row r="163" spans="2:12">
      <c r="B163" s="247"/>
    </row>
    <row r="164" spans="2:12">
      <c r="B164" s="247"/>
    </row>
    <row r="165" spans="2:12">
      <c r="B165" s="247"/>
    </row>
    <row r="166" spans="2:12">
      <c r="B166" s="247"/>
    </row>
    <row r="167" spans="2:12">
      <c r="B167" s="247"/>
    </row>
    <row r="168" spans="2:12">
      <c r="B168" s="247"/>
    </row>
  </sheetData>
  <mergeCells count="15">
    <mergeCell ref="C158:F158"/>
    <mergeCell ref="F7:F8"/>
    <mergeCell ref="G7:G8"/>
    <mergeCell ref="H7:H8"/>
    <mergeCell ref="D7:D8"/>
    <mergeCell ref="E7:E8"/>
    <mergeCell ref="B7:B8"/>
    <mergeCell ref="C7:C8"/>
    <mergeCell ref="M3:N3"/>
    <mergeCell ref="B4:O4"/>
    <mergeCell ref="B5:C5"/>
    <mergeCell ref="B6:C6"/>
    <mergeCell ref="K7:O7"/>
    <mergeCell ref="I7:I8"/>
    <mergeCell ref="J7:J8"/>
  </mergeCells>
  <phoneticPr fontId="25" type="noConversion"/>
  <conditionalFormatting sqref="H34 D68:D69 H36 C49:C63 C10:C43 C46 C65:C66 C144 C126 C70:C94">
    <cfRule type="expression" dxfId="74" priority="16" stopIfTrue="1">
      <formula>A10=1</formula>
    </cfRule>
  </conditionalFormatting>
  <conditionalFormatting sqref="C68:C69 B26 B28 B30 B32:B33 B35 B37:B38 B40 B10:B11 B13:B24 B42:B43 B46 B49:B72 B144:B156 B129:B139 B141:B142 B74:B127">
    <cfRule type="expression" dxfId="73" priority="17" stopIfTrue="1">
      <formula>A10=1</formula>
    </cfRule>
  </conditionalFormatting>
  <conditionalFormatting sqref="I34 E68:E69 I36 I38 I40 D10:D43 D46 D49:D54 D70:D87 D56:D66 D89:D112 D114:D156">
    <cfRule type="expression" dxfId="72" priority="18" stopIfTrue="1">
      <formula>A10=1</formula>
    </cfRule>
  </conditionalFormatting>
  <conditionalFormatting sqref="E10:E17 E58 E52 E55 E19:E43 E49 E46 E67:F67 E64:E66 E147:E156 E129:E145 E70:E94">
    <cfRule type="expression" dxfId="71" priority="19" stopIfTrue="1">
      <formula>A10=1</formula>
    </cfRule>
  </conditionalFormatting>
  <conditionalFormatting sqref="H32:I32 F10:F17 F52 F55 F58 F19:F43 G44:I45 F49 F46 G47:I48 F64:F66 F147:F156 F129:F145 F68:F94 F61">
    <cfRule type="expression" dxfId="70" priority="20" stopIfTrue="1">
      <formula>A10=1</formula>
    </cfRule>
  </conditionalFormatting>
  <conditionalFormatting sqref="H33 I39 H35 I41 H37:I37 H10:H31 H38:H43 H46 H49:H92 H114:H144 H94:H112 H146:H156">
    <cfRule type="expression" dxfId="69" priority="21" stopIfTrue="1">
      <formula>A10=1</formula>
    </cfRule>
  </conditionalFormatting>
  <conditionalFormatting sqref="I35 I33 I10:I31 I42 I50:I51 I53:I54 I56:I57 I59:I60 I62:I87 I89:I112 I114:I144 I146:I156">
    <cfRule type="expression" dxfId="68" priority="22" stopIfTrue="1">
      <formula>A10=1</formula>
    </cfRule>
  </conditionalFormatting>
  <conditionalFormatting sqref="K99:N99 J26:L26 K34 K35:M35 K122 K11:L11 K13:O13 K74:O74 K76:O76 K78:O78 K80:O80 K82:O82 K84:O84 K86:O86 K88:O88 K90:O90 K97:O97 K101:O101 K103:O103 K105:N105 K107:O107 K109:O109 K111:O111 K115:O116 K118:O119 K121:O121 K123:O124 K133:O134 K147:O148 K150:O151 K153:O154 K72:M72 K120 K129:O130 K38:N38 K32:M32 K39 K40:M40 K37:M37 K12 J28:N28 J33:N33 K113:O113 J29:J32 J27 K136:O137 K19:O20 K64:N64 K10:O10 J15:O15 J17:O17 J16 J18:J25 K22:O22 K139:O139 J10:J14 K141:O142 K60:O61 K51:O52 K54:O55 K57:O58 K42:O49 K70:O70 K63:O63 K67:O67 K126:O127 K144:O145 K92:O93 K95:O95 J34:J156 K156:O156">
    <cfRule type="expression" dxfId="67" priority="23" stopIfTrue="1">
      <formula>A10=1</formula>
    </cfRule>
  </conditionalFormatting>
  <conditionalFormatting sqref="K36 K14 K75 K77 K79 K81 K83 K85 K87 K89 K146 K96 K98 K100 K102 K104 K106 K108 K110 K65:K66 K117 K131:K132 K128 K138 K149 K152 K155 K73 K27 K21 K68:K69 K41 K71 K29:K31 K114 K62 K16 K18 K23:K25 K140 K50 K53 K56 K59 K112 K125 K135 K143 K91 K94">
    <cfRule type="expression" dxfId="66" priority="24" stopIfTrue="1">
      <formula>A14=1</formula>
    </cfRule>
  </conditionalFormatting>
  <conditionalFormatting sqref="L36 L14 L21 L75 L77 L79 L81 L83 L85 L87 L89 L146 L96 L98 L100 L102 L104 L106 L108 L110 L65:L66 L117 L120 L122 L12 L131:L132 L128 L138 L149 L152 L155 L27 L29:L31 L34 L68:L69 L41 L39 L71 L73 L114 L62 L16 L18 L23:L25 L140 L50 L53 L56 L59 L112 L125 L135 L143 L91 L94">
    <cfRule type="expression" dxfId="65" priority="25" stopIfTrue="1">
      <formula>A12=1</formula>
    </cfRule>
  </conditionalFormatting>
  <conditionalFormatting sqref="M14 M21 M75 M77 M79 M81 M83 M85 M87 M89 M146 M96 M98 M100 M102 M104 M106 M108 M110 M65:M66 M117 M120 M122 M36 M131:M132 M128 M138 M149 M152 M155 M29:M31 M34 M68:M69 M41 M39 M71 M73 M114 M62 M16 M18 M23:M27 M140 M11:M12 M50 M53 M56 M59 M112 M125 M135 M143 M91 M94">
    <cfRule type="expression" dxfId="64" priority="26" stopIfTrue="1">
      <formula>A11=1</formula>
    </cfRule>
  </conditionalFormatting>
  <conditionalFormatting sqref="N39:N41 N14 N21 N71:N73 N75 N77 N79 N81 N83 N85 N87 N89 N146 N96 N98 N100 N102 N104 N106 N108 N110 N65:N66 N117 N120 N122 N131:N132 N128 N138 N149 N152 N155 N29:N32 N68:N69 N34:N37 N114 N62 N16 N18 N23:N27 N140 N11:N12 N50 N53 N56 N59 N112 N125 N135 N143 N91 N94">
    <cfRule type="expression" dxfId="63" priority="27" stopIfTrue="1">
      <formula>A11=1</formula>
    </cfRule>
  </conditionalFormatting>
  <conditionalFormatting sqref="O14 O71:O73 O75 O77 O79 O81 O83 O85 O87 O89 O146 O96 O98:O100 O102 O104:O106 O108 O110 O68:O69 O117 O120 O122 O21 O131:O132 O128 O138 O149 O152 O155 O114 O16 O18 O23:O41 O140 O11:O12 O50 O53 O56 O59 O62 O64:O66 O112 O125 O135 O143 O91 O94">
    <cfRule type="expression" dxfId="62" priority="28" stopIfTrue="1">
      <formula>A11=1</formula>
    </cfRule>
  </conditionalFormatting>
  <conditionalFormatting sqref="C147:C156">
    <cfRule type="expression" dxfId="61" priority="29" stopIfTrue="1">
      <formula>A154=1</formula>
    </cfRule>
  </conditionalFormatting>
  <conditionalFormatting sqref="C139:C140">
    <cfRule type="expression" dxfId="60" priority="30" stopIfTrue="1">
      <formula>A154=1</formula>
    </cfRule>
  </conditionalFormatting>
  <conditionalFormatting sqref="G10:G43 G46 G49:G156">
    <cfRule type="expression" dxfId="59" priority="31" stopIfTrue="1">
      <formula>A10=1</formula>
    </cfRule>
  </conditionalFormatting>
  <conditionalFormatting sqref="C101:C112 C115:C125">
    <cfRule type="expression" dxfId="58" priority="32" stopIfTrue="1">
      <formula>A103=1</formula>
    </cfRule>
  </conditionalFormatting>
  <conditionalFormatting sqref="C136:C138">
    <cfRule type="expression" dxfId="57" priority="33" stopIfTrue="1">
      <formula>A149=1</formula>
    </cfRule>
  </conditionalFormatting>
  <conditionalFormatting sqref="C141:C143">
    <cfRule type="expression" dxfId="56" priority="34" stopIfTrue="1">
      <formula>A130=1</formula>
    </cfRule>
  </conditionalFormatting>
  <conditionalFormatting sqref="E18">
    <cfRule type="expression" dxfId="55" priority="36" stopIfTrue="1">
      <formula>#REF!=1</formula>
    </cfRule>
  </conditionalFormatting>
  <conditionalFormatting sqref="C114">
    <cfRule type="expression" dxfId="54" priority="37" stopIfTrue="1">
      <formula>#REF!=1</formula>
    </cfRule>
  </conditionalFormatting>
  <conditionalFormatting sqref="C127:C128 B128 C145:C146">
    <cfRule type="expression" dxfId="53" priority="38" stopIfTrue="1">
      <formula>#REF!=1</formula>
    </cfRule>
  </conditionalFormatting>
  <conditionalFormatting sqref="I46">
    <cfRule type="expression" dxfId="52" priority="14" stopIfTrue="1">
      <formula>A46=1</formula>
    </cfRule>
  </conditionalFormatting>
  <conditionalFormatting sqref="I43">
    <cfRule type="expression" dxfId="51" priority="13" stopIfTrue="1">
      <formula>A43=1</formula>
    </cfRule>
  </conditionalFormatting>
  <conditionalFormatting sqref="I49">
    <cfRule type="expression" dxfId="50" priority="12" stopIfTrue="1">
      <formula>A49=1</formula>
    </cfRule>
  </conditionalFormatting>
  <conditionalFormatting sqref="I52">
    <cfRule type="expression" dxfId="49" priority="11" stopIfTrue="1">
      <formula>A52=1</formula>
    </cfRule>
  </conditionalFormatting>
  <conditionalFormatting sqref="I55">
    <cfRule type="expression" dxfId="48" priority="10" stopIfTrue="1">
      <formula>A55=1</formula>
    </cfRule>
  </conditionalFormatting>
  <conditionalFormatting sqref="D55">
    <cfRule type="expression" dxfId="47" priority="9" stopIfTrue="1">
      <formula>A55=1</formula>
    </cfRule>
  </conditionalFormatting>
  <conditionalFormatting sqref="I58">
    <cfRule type="expression" dxfId="46" priority="8" stopIfTrue="1">
      <formula>A58=1</formula>
    </cfRule>
  </conditionalFormatting>
  <conditionalFormatting sqref="I61">
    <cfRule type="expression" dxfId="45" priority="7" stopIfTrue="1">
      <formula>A61=1</formula>
    </cfRule>
  </conditionalFormatting>
  <conditionalFormatting sqref="C95:C100">
    <cfRule type="expression" dxfId="44" priority="151" stopIfTrue="1">
      <formula>A96=1</formula>
    </cfRule>
  </conditionalFormatting>
  <conditionalFormatting sqref="E95:E127">
    <cfRule type="expression" dxfId="43" priority="157" stopIfTrue="1">
      <formula>A96=1</formula>
    </cfRule>
  </conditionalFormatting>
  <conditionalFormatting sqref="F95:F127">
    <cfRule type="expression" dxfId="42" priority="159" stopIfTrue="1">
      <formula>A96=1</formula>
    </cfRule>
  </conditionalFormatting>
  <conditionalFormatting sqref="H113">
    <cfRule type="expression" dxfId="41" priority="6" stopIfTrue="1">
      <formula>A113=1</formula>
    </cfRule>
  </conditionalFormatting>
  <conditionalFormatting sqref="I113">
    <cfRule type="expression" dxfId="40" priority="5" stopIfTrue="1">
      <formula>A113=1</formula>
    </cfRule>
  </conditionalFormatting>
  <conditionalFormatting sqref="D113">
    <cfRule type="expression" dxfId="39" priority="4" stopIfTrue="1">
      <formula>A113=1</formula>
    </cfRule>
  </conditionalFormatting>
  <conditionalFormatting sqref="H93">
    <cfRule type="expression" dxfId="38" priority="3" stopIfTrue="1">
      <formula>A93=1</formula>
    </cfRule>
  </conditionalFormatting>
  <conditionalFormatting sqref="B12 B25 B27 B31 B29 B34 B36 B39 B41 B73">
    <cfRule type="expression" dxfId="37" priority="168" stopIfTrue="1">
      <formula>XEY12=1</formula>
    </cfRule>
  </conditionalFormatting>
  <conditionalFormatting sqref="B47:C48 B44:C45">
    <cfRule type="expression" dxfId="36" priority="178" stopIfTrue="1">
      <formula>XEW44=1</formula>
    </cfRule>
  </conditionalFormatting>
  <conditionalFormatting sqref="D47:D48 E61 D44:D45">
    <cfRule type="expression" dxfId="35" priority="180" stopIfTrue="1">
      <formula>XEX44=1</formula>
    </cfRule>
  </conditionalFormatting>
  <conditionalFormatting sqref="B140">
    <cfRule type="expression" dxfId="34" priority="185" stopIfTrue="1">
      <formula>XEY155=1</formula>
    </cfRule>
  </conditionalFormatting>
  <conditionalFormatting sqref="B143">
    <cfRule type="expression" dxfId="33" priority="186" stopIfTrue="1">
      <formula>XEY132=1</formula>
    </cfRule>
  </conditionalFormatting>
  <conditionalFormatting sqref="H145">
    <cfRule type="expression" dxfId="32" priority="2" stopIfTrue="1">
      <formula>A145=1</formula>
    </cfRule>
  </conditionalFormatting>
  <conditionalFormatting sqref="I145">
    <cfRule type="expression" dxfId="31" priority="1" stopIfTrue="1">
      <formula>A145=1</formula>
    </cfRule>
  </conditionalFormatting>
  <hyperlinks>
    <hyperlink ref="F44" r:id="rId1" location="n8" display="https://zakon.rada.gov.ua/rada/show/988-2016-%D1%80 - n8" xr:uid="{73BC6286-DC8E-422D-95DA-14998A2E0FD2}"/>
    <hyperlink ref="F45" r:id="rId2" location="n8" display="https://zakon.rada.gov.ua/rada/show/988-2016-%D1%80 - n8" xr:uid="{F5F6E033-FD6A-4708-A7B9-A974B9C612FA}"/>
    <hyperlink ref="F47" r:id="rId3" location="n8" display="https://zakon.rada.gov.ua/rada/show/988-2016-%D1%80 - n8" xr:uid="{43285438-6980-4A77-BD48-18CF00580A63}"/>
    <hyperlink ref="F48" r:id="rId4" location="n8" display="https://zakon.rada.gov.ua/rada/show/988-2016-%D1%80 - n8" xr:uid="{0614F3D3-56CD-4F15-94B4-6151913F89EC}"/>
  </hyperlinks>
  <pageMargins left="0.15748031496062992" right="0.15748031496062992" top="0.74803149606299213" bottom="0.43307086614173229" header="0.31496062992125984" footer="0.23622047244094491"/>
  <pageSetup paperSize="9" scale="65" orientation="landscape" r:id="rId5"/>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AF7D-027F-48D9-A120-55B6B495C7D8}">
  <dimension ref="A1:O78"/>
  <sheetViews>
    <sheetView showZeros="0" topLeftCell="G1" zoomScale="90" zoomScaleNormal="90" zoomScaleSheetLayoutView="50" workbookViewId="0">
      <selection activeCell="M3" sqref="M3:N3"/>
    </sheetView>
  </sheetViews>
  <sheetFormatPr defaultColWidth="9.1640625" defaultRowHeight="12.75"/>
  <cols>
    <col min="1" max="1" width="0" style="176" hidden="1" customWidth="1"/>
    <col min="2" max="2" width="6.33203125" style="177" customWidth="1"/>
    <col min="3" max="3" width="42.1640625" style="178" customWidth="1"/>
    <col min="4" max="4" width="14" style="179" customWidth="1"/>
    <col min="5" max="5" width="10.5" style="179" customWidth="1"/>
    <col min="6" max="6" width="39.1640625" style="178" customWidth="1"/>
    <col min="7" max="7" width="30.33203125" style="178" customWidth="1"/>
    <col min="8" max="8" width="11.6640625" style="179" customWidth="1"/>
    <col min="9" max="9" width="16.5" style="180" customWidth="1"/>
    <col min="10" max="10" width="16.6640625" style="180" customWidth="1"/>
    <col min="11" max="11" width="17.33203125" style="180" customWidth="1"/>
    <col min="12" max="12" width="18" style="180" customWidth="1"/>
    <col min="13" max="13" width="16.33203125" style="180" customWidth="1"/>
    <col min="14" max="14" width="4" style="180" customWidth="1"/>
    <col min="15" max="15" width="6" style="180" customWidth="1"/>
    <col min="16" max="246" width="8.83203125" style="176" customWidth="1"/>
    <col min="247" max="247" width="5" style="176" customWidth="1"/>
    <col min="248" max="248" width="10.83203125" style="176" customWidth="1"/>
    <col min="249" max="16384" width="9.1640625" style="176"/>
  </cols>
  <sheetData>
    <row r="1" spans="1:15" ht="24" customHeight="1">
      <c r="M1" s="181" t="s">
        <v>382</v>
      </c>
    </row>
    <row r="2" spans="1:15" ht="15.6" customHeight="1">
      <c r="M2" s="1" t="s">
        <v>679</v>
      </c>
    </row>
    <row r="3" spans="1:15" ht="18.600000000000001" customHeight="1">
      <c r="B3" s="182"/>
      <c r="C3" s="183"/>
      <c r="D3" s="184"/>
      <c r="E3" s="185"/>
      <c r="F3" s="183"/>
      <c r="G3" s="183"/>
      <c r="H3" s="185"/>
      <c r="I3" s="186"/>
      <c r="J3" s="186"/>
      <c r="K3" s="187"/>
      <c r="L3" s="187"/>
      <c r="M3" s="430" t="s">
        <v>808</v>
      </c>
      <c r="N3" s="430"/>
      <c r="O3" s="187"/>
    </row>
    <row r="4" spans="1:15" ht="59.45" customHeight="1">
      <c r="B4" s="500" t="s">
        <v>533</v>
      </c>
      <c r="C4" s="500"/>
      <c r="D4" s="500"/>
      <c r="E4" s="500"/>
      <c r="F4" s="500"/>
      <c r="G4" s="500"/>
      <c r="H4" s="500"/>
      <c r="I4" s="500"/>
      <c r="J4" s="500"/>
      <c r="K4" s="500"/>
      <c r="L4" s="500"/>
      <c r="M4" s="500"/>
      <c r="N4" s="500"/>
      <c r="O4" s="500"/>
    </row>
    <row r="5" spans="1:15" ht="30" customHeight="1">
      <c r="B5" s="501" t="s">
        <v>29</v>
      </c>
      <c r="C5" s="502"/>
      <c r="D5" s="184"/>
      <c r="E5" s="185"/>
      <c r="F5" s="183"/>
      <c r="G5" s="188"/>
      <c r="H5" s="189"/>
      <c r="I5" s="190"/>
      <c r="J5" s="190"/>
      <c r="K5" s="190"/>
      <c r="L5" s="190"/>
      <c r="M5" s="190"/>
      <c r="N5" s="190"/>
      <c r="O5" s="190"/>
    </row>
    <row r="6" spans="1:15" ht="20.45" customHeight="1">
      <c r="B6" s="503" t="s">
        <v>30</v>
      </c>
      <c r="C6" s="503"/>
      <c r="D6" s="184"/>
      <c r="E6" s="185"/>
      <c r="F6" s="183"/>
      <c r="G6" s="188"/>
      <c r="H6" s="189"/>
      <c r="I6" s="190"/>
      <c r="J6" s="190"/>
      <c r="K6" s="190"/>
      <c r="L6" s="190"/>
      <c r="M6" s="190"/>
      <c r="N6" s="190"/>
      <c r="O6" s="191" t="s">
        <v>20</v>
      </c>
    </row>
    <row r="7" spans="1:15" s="194" customFormat="1" ht="28.9" customHeight="1">
      <c r="A7" s="192"/>
      <c r="B7" s="511" t="s">
        <v>313</v>
      </c>
      <c r="C7" s="507" t="s">
        <v>314</v>
      </c>
      <c r="D7" s="507" t="s">
        <v>315</v>
      </c>
      <c r="E7" s="508" t="s">
        <v>135</v>
      </c>
      <c r="F7" s="507" t="s">
        <v>316</v>
      </c>
      <c r="G7" s="507" t="s">
        <v>317</v>
      </c>
      <c r="H7" s="508" t="s">
        <v>318</v>
      </c>
      <c r="I7" s="509" t="s">
        <v>319</v>
      </c>
      <c r="J7" s="509" t="s">
        <v>320</v>
      </c>
      <c r="K7" s="510" t="s">
        <v>321</v>
      </c>
      <c r="L7" s="510"/>
      <c r="M7" s="510"/>
      <c r="N7" s="510"/>
      <c r="O7" s="510"/>
    </row>
    <row r="8" spans="1:15" s="194" customFormat="1" ht="178.9" customHeight="1">
      <c r="A8" s="192"/>
      <c r="B8" s="511"/>
      <c r="C8" s="507"/>
      <c r="D8" s="507"/>
      <c r="E8" s="508"/>
      <c r="F8" s="507"/>
      <c r="G8" s="507"/>
      <c r="H8" s="508"/>
      <c r="I8" s="509"/>
      <c r="J8" s="509"/>
      <c r="K8" s="193" t="s">
        <v>322</v>
      </c>
      <c r="L8" s="193" t="s">
        <v>323</v>
      </c>
      <c r="M8" s="193" t="s">
        <v>324</v>
      </c>
      <c r="N8" s="193" t="s">
        <v>325</v>
      </c>
      <c r="O8" s="193" t="s">
        <v>326</v>
      </c>
    </row>
    <row r="9" spans="1:15" s="200" customFormat="1" ht="19.149999999999999" customHeight="1">
      <c r="A9" s="195"/>
      <c r="B9" s="196">
        <v>1</v>
      </c>
      <c r="C9" s="197">
        <v>2</v>
      </c>
      <c r="D9" s="198">
        <v>3</v>
      </c>
      <c r="E9" s="199">
        <v>4</v>
      </c>
      <c r="F9" s="197">
        <v>5</v>
      </c>
      <c r="G9" s="197">
        <v>6</v>
      </c>
      <c r="H9" s="199" t="s">
        <v>11</v>
      </c>
      <c r="I9" s="199">
        <v>8</v>
      </c>
      <c r="J9" s="199">
        <v>9</v>
      </c>
      <c r="K9" s="199">
        <v>10</v>
      </c>
      <c r="L9" s="199">
        <v>11</v>
      </c>
      <c r="M9" s="199">
        <v>12</v>
      </c>
      <c r="N9" s="199">
        <v>13</v>
      </c>
      <c r="O9" s="199">
        <v>14</v>
      </c>
    </row>
    <row r="10" spans="1:15" s="304" customFormat="1" ht="40.15" customHeight="1">
      <c r="A10" s="303">
        <v>1</v>
      </c>
      <c r="B10" s="202" t="s">
        <v>5</v>
      </c>
      <c r="C10" s="203" t="s">
        <v>327</v>
      </c>
      <c r="D10" s="204" t="s">
        <v>631</v>
      </c>
      <c r="E10" s="204" t="s">
        <v>631</v>
      </c>
      <c r="F10" s="204" t="s">
        <v>631</v>
      </c>
      <c r="G10" s="203" t="s">
        <v>137</v>
      </c>
      <c r="H10" s="204" t="s">
        <v>631</v>
      </c>
      <c r="I10" s="205" t="s">
        <v>631</v>
      </c>
      <c r="J10" s="206">
        <f t="shared" ref="J10:O10" si="0">J11+J14</f>
        <v>6692400</v>
      </c>
      <c r="K10" s="206">
        <f t="shared" si="0"/>
        <v>6692400</v>
      </c>
      <c r="L10" s="206">
        <f t="shared" si="0"/>
        <v>0</v>
      </c>
      <c r="M10" s="206">
        <f t="shared" si="0"/>
        <v>0</v>
      </c>
      <c r="N10" s="206">
        <f t="shared" si="0"/>
        <v>0</v>
      </c>
      <c r="O10" s="206">
        <f t="shared" si="0"/>
        <v>0</v>
      </c>
    </row>
    <row r="11" spans="1:15" s="306" customFormat="1" ht="100.15" customHeight="1">
      <c r="A11" s="305">
        <v>1</v>
      </c>
      <c r="B11" s="214" t="s">
        <v>328</v>
      </c>
      <c r="C11" s="203" t="s">
        <v>789</v>
      </c>
      <c r="D11" s="204" t="s">
        <v>329</v>
      </c>
      <c r="E11" s="204" t="s">
        <v>631</v>
      </c>
      <c r="F11" s="204" t="s">
        <v>631</v>
      </c>
      <c r="G11" s="203" t="s">
        <v>137</v>
      </c>
      <c r="H11" s="204" t="s">
        <v>330</v>
      </c>
      <c r="I11" s="207">
        <v>23766175</v>
      </c>
      <c r="J11" s="207">
        <f>J12</f>
        <v>-3647600</v>
      </c>
      <c r="K11" s="207">
        <f>K12</f>
        <v>-3647600</v>
      </c>
      <c r="L11" s="207">
        <v>0</v>
      </c>
      <c r="M11" s="207">
        <v>0</v>
      </c>
      <c r="N11" s="207">
        <v>0</v>
      </c>
      <c r="O11" s="207">
        <v>0</v>
      </c>
    </row>
    <row r="12" spans="1:15" s="304" customFormat="1" ht="102.6" customHeight="1">
      <c r="A12" s="303">
        <v>0</v>
      </c>
      <c r="B12" s="214" t="s">
        <v>631</v>
      </c>
      <c r="C12" s="204" t="s">
        <v>631</v>
      </c>
      <c r="D12" s="204" t="s">
        <v>631</v>
      </c>
      <c r="E12" s="204" t="s">
        <v>241</v>
      </c>
      <c r="F12" s="203" t="s">
        <v>296</v>
      </c>
      <c r="G12" s="243" t="s">
        <v>331</v>
      </c>
      <c r="H12" s="204" t="s">
        <v>631</v>
      </c>
      <c r="I12" s="205" t="s">
        <v>631</v>
      </c>
      <c r="J12" s="207">
        <f>K12+L12+M12+N12+O12</f>
        <v>-3647600</v>
      </c>
      <c r="K12" s="207">
        <v>-3647600</v>
      </c>
      <c r="L12" s="207">
        <v>0</v>
      </c>
      <c r="M12" s="207">
        <v>0</v>
      </c>
      <c r="N12" s="207">
        <v>0</v>
      </c>
      <c r="O12" s="207">
        <v>0</v>
      </c>
    </row>
    <row r="13" spans="1:15" s="308" customFormat="1" ht="109.9" customHeight="1">
      <c r="A13" s="307"/>
      <c r="B13" s="246" t="s">
        <v>332</v>
      </c>
      <c r="C13" s="248" t="s">
        <v>790</v>
      </c>
      <c r="D13" s="236" t="s">
        <v>79</v>
      </c>
      <c r="E13" s="217" t="s">
        <v>631</v>
      </c>
      <c r="F13" s="217" t="s">
        <v>631</v>
      </c>
      <c r="G13" s="210" t="s">
        <v>137</v>
      </c>
      <c r="H13" s="236" t="s">
        <v>334</v>
      </c>
      <c r="I13" s="228">
        <v>39300000</v>
      </c>
      <c r="J13" s="206">
        <f>J14</f>
        <v>10340000</v>
      </c>
      <c r="K13" s="206">
        <f>K14</f>
        <v>10340000</v>
      </c>
      <c r="L13" s="206">
        <f>L14</f>
        <v>0</v>
      </c>
      <c r="M13" s="207"/>
      <c r="N13" s="207"/>
      <c r="O13" s="207"/>
    </row>
    <row r="14" spans="1:15" s="304" customFormat="1" ht="89.45" customHeight="1">
      <c r="A14" s="303"/>
      <c r="B14" s="204" t="s">
        <v>631</v>
      </c>
      <c r="C14" s="204" t="s">
        <v>631</v>
      </c>
      <c r="D14" s="204" t="s">
        <v>631</v>
      </c>
      <c r="E14" s="204" t="s">
        <v>241</v>
      </c>
      <c r="F14" s="203" t="s">
        <v>296</v>
      </c>
      <c r="G14" s="243" t="s">
        <v>331</v>
      </c>
      <c r="H14" s="204" t="s">
        <v>631</v>
      </c>
      <c r="I14" s="205" t="s">
        <v>631</v>
      </c>
      <c r="J14" s="207">
        <f>K14+L14+M14+N14+O14</f>
        <v>10340000</v>
      </c>
      <c r="K14" s="207">
        <v>10340000</v>
      </c>
      <c r="L14" s="207"/>
      <c r="M14" s="207"/>
      <c r="N14" s="207"/>
      <c r="O14" s="207"/>
    </row>
    <row r="15" spans="1:15" s="304" customFormat="1" ht="48" customHeight="1">
      <c r="A15" s="303"/>
      <c r="B15" s="246" t="s">
        <v>6</v>
      </c>
      <c r="C15" s="210" t="s">
        <v>335</v>
      </c>
      <c r="D15" s="217" t="s">
        <v>631</v>
      </c>
      <c r="E15" s="217" t="s">
        <v>631</v>
      </c>
      <c r="F15" s="217" t="s">
        <v>631</v>
      </c>
      <c r="G15" s="223" t="s">
        <v>137</v>
      </c>
      <c r="H15" s="217" t="s">
        <v>631</v>
      </c>
      <c r="I15" s="220" t="s">
        <v>631</v>
      </c>
      <c r="J15" s="206">
        <f t="shared" ref="J15:O15" si="1">J16</f>
        <v>-136169.91</v>
      </c>
      <c r="K15" s="206">
        <f t="shared" si="1"/>
        <v>-136169.91</v>
      </c>
      <c r="L15" s="206">
        <f t="shared" si="1"/>
        <v>0</v>
      </c>
      <c r="M15" s="206">
        <f t="shared" si="1"/>
        <v>0</v>
      </c>
      <c r="N15" s="206">
        <f t="shared" si="1"/>
        <v>0</v>
      </c>
      <c r="O15" s="206">
        <f t="shared" si="1"/>
        <v>0</v>
      </c>
    </row>
    <row r="16" spans="1:15" s="304" customFormat="1" ht="109.9" customHeight="1">
      <c r="A16" s="303"/>
      <c r="B16" s="246" t="s">
        <v>336</v>
      </c>
      <c r="C16" s="245" t="s">
        <v>282</v>
      </c>
      <c r="D16" s="55" t="s">
        <v>82</v>
      </c>
      <c r="E16" s="217" t="s">
        <v>631</v>
      </c>
      <c r="F16" s="217" t="s">
        <v>631</v>
      </c>
      <c r="G16" s="223" t="s">
        <v>137</v>
      </c>
      <c r="H16" s="55" t="s">
        <v>334</v>
      </c>
      <c r="I16" s="89">
        <v>3526844</v>
      </c>
      <c r="J16" s="329">
        <f>J17</f>
        <v>-136169.91</v>
      </c>
      <c r="K16" s="329">
        <f>K17</f>
        <v>-136169.91</v>
      </c>
      <c r="L16" s="226">
        <f>L17</f>
        <v>0</v>
      </c>
      <c r="M16" s="226">
        <f>M17</f>
        <v>0</v>
      </c>
      <c r="N16" s="226">
        <f>N17</f>
        <v>0</v>
      </c>
      <c r="O16" s="227"/>
    </row>
    <row r="17" spans="1:15" s="304" customFormat="1" ht="99" customHeight="1">
      <c r="A17" s="303"/>
      <c r="B17" s="204" t="s">
        <v>631</v>
      </c>
      <c r="C17" s="204" t="s">
        <v>631</v>
      </c>
      <c r="D17" s="204" t="s">
        <v>631</v>
      </c>
      <c r="E17" s="204" t="s">
        <v>240</v>
      </c>
      <c r="F17" s="203" t="s">
        <v>339</v>
      </c>
      <c r="G17" s="243" t="s">
        <v>331</v>
      </c>
      <c r="H17" s="204" t="s">
        <v>631</v>
      </c>
      <c r="I17" s="205" t="s">
        <v>631</v>
      </c>
      <c r="J17" s="207">
        <f>K17+L17+M17+N17+O17</f>
        <v>-136169.91</v>
      </c>
      <c r="K17" s="207">
        <v>-136169.91</v>
      </c>
      <c r="L17" s="207"/>
      <c r="M17" s="207"/>
      <c r="N17" s="207"/>
      <c r="O17" s="207"/>
    </row>
    <row r="18" spans="1:15" s="309" customFormat="1" ht="36.6" customHeight="1">
      <c r="A18" s="307"/>
      <c r="B18" s="246" t="s">
        <v>7</v>
      </c>
      <c r="C18" s="210" t="s">
        <v>464</v>
      </c>
      <c r="D18" s="217" t="s">
        <v>631</v>
      </c>
      <c r="E18" s="217" t="s">
        <v>631</v>
      </c>
      <c r="F18" s="217" t="s">
        <v>631</v>
      </c>
      <c r="G18" s="217" t="s">
        <v>137</v>
      </c>
      <c r="H18" s="217" t="s">
        <v>631</v>
      </c>
      <c r="I18" s="217" t="s">
        <v>631</v>
      </c>
      <c r="J18" s="206">
        <f t="shared" ref="J18:O18" si="2">J19</f>
        <v>2200000</v>
      </c>
      <c r="K18" s="206">
        <f t="shared" si="2"/>
        <v>2200000</v>
      </c>
      <c r="L18" s="206">
        <f t="shared" si="2"/>
        <v>0</v>
      </c>
      <c r="M18" s="206">
        <f t="shared" si="2"/>
        <v>0</v>
      </c>
      <c r="N18" s="206">
        <f t="shared" si="2"/>
        <v>0</v>
      </c>
      <c r="O18" s="206">
        <f t="shared" si="2"/>
        <v>0</v>
      </c>
    </row>
    <row r="19" spans="1:15" s="309" customFormat="1" ht="129" customHeight="1">
      <c r="A19" s="310"/>
      <c r="B19" s="246" t="s">
        <v>340</v>
      </c>
      <c r="C19" s="417" t="s">
        <v>761</v>
      </c>
      <c r="D19" s="55" t="s">
        <v>85</v>
      </c>
      <c r="E19" s="217" t="s">
        <v>631</v>
      </c>
      <c r="F19" s="217" t="s">
        <v>631</v>
      </c>
      <c r="G19" s="230" t="s">
        <v>137</v>
      </c>
      <c r="H19" s="55">
        <v>2026</v>
      </c>
      <c r="I19" s="89">
        <v>8983534</v>
      </c>
      <c r="J19" s="206">
        <f>J20</f>
        <v>2200000</v>
      </c>
      <c r="K19" s="206">
        <f>K20</f>
        <v>2200000</v>
      </c>
      <c r="L19" s="222">
        <f>L20</f>
        <v>0</v>
      </c>
      <c r="M19" s="222">
        <f>M20</f>
        <v>0</v>
      </c>
      <c r="N19" s="207"/>
      <c r="O19" s="207"/>
    </row>
    <row r="20" spans="1:15" s="304" customFormat="1" ht="102" customHeight="1">
      <c r="A20" s="303"/>
      <c r="B20" s="204" t="s">
        <v>631</v>
      </c>
      <c r="C20" s="204" t="s">
        <v>631</v>
      </c>
      <c r="D20" s="204" t="s">
        <v>631</v>
      </c>
      <c r="E20" s="229" t="s">
        <v>592</v>
      </c>
      <c r="F20" s="203" t="s">
        <v>469</v>
      </c>
      <c r="G20" s="231" t="s">
        <v>331</v>
      </c>
      <c r="H20" s="204" t="s">
        <v>631</v>
      </c>
      <c r="I20" s="204" t="s">
        <v>631</v>
      </c>
      <c r="J20" s="207">
        <f>K20+L20+M20+N20+O20</f>
        <v>2200000</v>
      </c>
      <c r="K20" s="207">
        <v>2200000</v>
      </c>
      <c r="L20" s="207"/>
      <c r="M20" s="207"/>
      <c r="N20" s="207"/>
      <c r="O20" s="207"/>
    </row>
    <row r="21" spans="1:15" s="309" customFormat="1" ht="99" customHeight="1">
      <c r="A21" s="310"/>
      <c r="B21" s="246" t="s">
        <v>8</v>
      </c>
      <c r="C21" s="210" t="s">
        <v>327</v>
      </c>
      <c r="D21" s="217" t="s">
        <v>631</v>
      </c>
      <c r="E21" s="217" t="s">
        <v>631</v>
      </c>
      <c r="F21" s="217" t="s">
        <v>631</v>
      </c>
      <c r="G21" s="223" t="s">
        <v>49</v>
      </c>
      <c r="H21" s="217" t="s">
        <v>631</v>
      </c>
      <c r="I21" s="220" t="s">
        <v>631</v>
      </c>
      <c r="J21" s="206">
        <f t="shared" ref="J21:O21" si="3">J22+J25+J28+J31+J34+J37+J40+J47+J49+J51+J53+J43+J55+J45</f>
        <v>19208233</v>
      </c>
      <c r="K21" s="206">
        <f t="shared" si="3"/>
        <v>-5934464</v>
      </c>
      <c r="L21" s="206">
        <f t="shared" si="3"/>
        <v>24192697</v>
      </c>
      <c r="M21" s="206">
        <f t="shared" si="3"/>
        <v>950000</v>
      </c>
      <c r="N21" s="206">
        <f t="shared" si="3"/>
        <v>0</v>
      </c>
      <c r="O21" s="206">
        <f t="shared" si="3"/>
        <v>0</v>
      </c>
    </row>
    <row r="22" spans="1:15" s="309" customFormat="1" ht="148.15" customHeight="1">
      <c r="A22" s="310"/>
      <c r="B22" s="246" t="s">
        <v>391</v>
      </c>
      <c r="C22" s="248" t="s">
        <v>791</v>
      </c>
      <c r="D22" s="236" t="s">
        <v>803</v>
      </c>
      <c r="E22" s="217" t="s">
        <v>631</v>
      </c>
      <c r="F22" s="217" t="s">
        <v>631</v>
      </c>
      <c r="G22" s="223" t="s">
        <v>49</v>
      </c>
      <c r="H22" s="230">
        <v>2026</v>
      </c>
      <c r="I22" s="296">
        <v>3894453</v>
      </c>
      <c r="J22" s="206">
        <f t="shared" ref="J22:O22" si="4">J23+J24</f>
        <v>3894453</v>
      </c>
      <c r="K22" s="206">
        <f t="shared" si="4"/>
        <v>1168336</v>
      </c>
      <c r="L22" s="206">
        <f t="shared" si="4"/>
        <v>2726117</v>
      </c>
      <c r="M22" s="206">
        <f t="shared" si="4"/>
        <v>0</v>
      </c>
      <c r="N22" s="206">
        <f t="shared" si="4"/>
        <v>0</v>
      </c>
      <c r="O22" s="206">
        <f t="shared" si="4"/>
        <v>0</v>
      </c>
    </row>
    <row r="23" spans="1:15" s="309" customFormat="1" ht="167.45" customHeight="1">
      <c r="A23" s="310"/>
      <c r="B23" s="204" t="s">
        <v>631</v>
      </c>
      <c r="C23" s="204" t="s">
        <v>631</v>
      </c>
      <c r="D23" s="204" t="s">
        <v>631</v>
      </c>
      <c r="E23" s="91" t="s">
        <v>559</v>
      </c>
      <c r="F23" s="275" t="s">
        <v>558</v>
      </c>
      <c r="G23" s="204" t="s">
        <v>631</v>
      </c>
      <c r="H23" s="204" t="s">
        <v>631</v>
      </c>
      <c r="I23" s="204" t="s">
        <v>631</v>
      </c>
      <c r="J23" s="207">
        <f>K23+L23</f>
        <v>1168336</v>
      </c>
      <c r="K23" s="338">
        <v>1168336</v>
      </c>
      <c r="L23" s="206"/>
      <c r="M23" s="206"/>
      <c r="N23" s="206"/>
      <c r="O23" s="206"/>
    </row>
    <row r="24" spans="1:15" s="309" customFormat="1" ht="157.9" customHeight="1">
      <c r="A24" s="310"/>
      <c r="B24" s="204" t="s">
        <v>631</v>
      </c>
      <c r="C24" s="204" t="s">
        <v>631</v>
      </c>
      <c r="D24" s="204" t="s">
        <v>631</v>
      </c>
      <c r="E24" s="91" t="s">
        <v>560</v>
      </c>
      <c r="F24" s="275" t="s">
        <v>561</v>
      </c>
      <c r="G24" s="204" t="s">
        <v>631</v>
      </c>
      <c r="H24" s="204" t="s">
        <v>631</v>
      </c>
      <c r="I24" s="204" t="s">
        <v>631</v>
      </c>
      <c r="J24" s="207">
        <f>K24+L24</f>
        <v>2726117</v>
      </c>
      <c r="K24" s="207"/>
      <c r="L24" s="207">
        <v>2726117</v>
      </c>
      <c r="M24" s="206"/>
      <c r="N24" s="206"/>
      <c r="O24" s="206"/>
    </row>
    <row r="25" spans="1:15" s="309" customFormat="1" ht="148.15" customHeight="1">
      <c r="A25" s="310"/>
      <c r="B25" s="246" t="s">
        <v>394</v>
      </c>
      <c r="C25" s="248" t="s">
        <v>792</v>
      </c>
      <c r="D25" s="236" t="s">
        <v>802</v>
      </c>
      <c r="E25" s="217" t="s">
        <v>631</v>
      </c>
      <c r="F25" s="217" t="s">
        <v>631</v>
      </c>
      <c r="G25" s="223" t="s">
        <v>49</v>
      </c>
      <c r="H25" s="230">
        <v>2026</v>
      </c>
      <c r="I25" s="367">
        <v>2220000</v>
      </c>
      <c r="J25" s="206">
        <f t="shared" ref="J25:O25" si="5">J26+J27</f>
        <v>2220000</v>
      </c>
      <c r="K25" s="206">
        <f t="shared" si="5"/>
        <v>666000</v>
      </c>
      <c r="L25" s="206">
        <f t="shared" si="5"/>
        <v>1554000</v>
      </c>
      <c r="M25" s="206">
        <f t="shared" si="5"/>
        <v>0</v>
      </c>
      <c r="N25" s="206">
        <f t="shared" si="5"/>
        <v>0</v>
      </c>
      <c r="O25" s="206">
        <f t="shared" si="5"/>
        <v>0</v>
      </c>
    </row>
    <row r="26" spans="1:15" s="309" customFormat="1" ht="184.15" customHeight="1">
      <c r="A26" s="310"/>
      <c r="B26" s="204" t="s">
        <v>631</v>
      </c>
      <c r="C26" s="204" t="s">
        <v>631</v>
      </c>
      <c r="D26" s="204" t="s">
        <v>631</v>
      </c>
      <c r="E26" s="91" t="s">
        <v>559</v>
      </c>
      <c r="F26" s="275" t="s">
        <v>558</v>
      </c>
      <c r="G26" s="204" t="s">
        <v>631</v>
      </c>
      <c r="H26" s="204" t="s">
        <v>631</v>
      </c>
      <c r="I26" s="204" t="s">
        <v>631</v>
      </c>
      <c r="J26" s="207">
        <f>K26+L26</f>
        <v>666000</v>
      </c>
      <c r="K26" s="338">
        <v>666000</v>
      </c>
      <c r="L26" s="206"/>
      <c r="M26" s="206"/>
      <c r="N26" s="206"/>
      <c r="O26" s="206"/>
    </row>
    <row r="27" spans="1:15" s="309" customFormat="1" ht="177" customHeight="1">
      <c r="A27" s="310"/>
      <c r="B27" s="204" t="s">
        <v>631</v>
      </c>
      <c r="C27" s="204" t="s">
        <v>631</v>
      </c>
      <c r="D27" s="204" t="s">
        <v>631</v>
      </c>
      <c r="E27" s="91" t="s">
        <v>560</v>
      </c>
      <c r="F27" s="275" t="s">
        <v>561</v>
      </c>
      <c r="G27" s="204" t="s">
        <v>631</v>
      </c>
      <c r="H27" s="204" t="s">
        <v>631</v>
      </c>
      <c r="I27" s="204" t="s">
        <v>631</v>
      </c>
      <c r="J27" s="207">
        <f>K27+L27</f>
        <v>1554000</v>
      </c>
      <c r="K27" s="207"/>
      <c r="L27" s="207">
        <v>1554000</v>
      </c>
      <c r="M27" s="206"/>
      <c r="N27" s="206"/>
      <c r="O27" s="206"/>
    </row>
    <row r="28" spans="1:15" s="309" customFormat="1" ht="213" customHeight="1">
      <c r="A28" s="310"/>
      <c r="B28" s="246" t="s">
        <v>652</v>
      </c>
      <c r="C28" s="248" t="s">
        <v>646</v>
      </c>
      <c r="D28" s="236" t="s">
        <v>801</v>
      </c>
      <c r="E28" s="217" t="s">
        <v>631</v>
      </c>
      <c r="F28" s="217" t="s">
        <v>631</v>
      </c>
      <c r="G28" s="223" t="s">
        <v>49</v>
      </c>
      <c r="H28" s="230" t="s">
        <v>396</v>
      </c>
      <c r="I28" s="296">
        <v>25912899</v>
      </c>
      <c r="J28" s="206">
        <f t="shared" ref="J28:O28" si="6">J29+J30</f>
        <v>25566880</v>
      </c>
      <c r="K28" s="206">
        <f t="shared" si="6"/>
        <v>12758000</v>
      </c>
      <c r="L28" s="206">
        <f t="shared" si="6"/>
        <v>12808880</v>
      </c>
      <c r="M28" s="206">
        <f t="shared" si="6"/>
        <v>0</v>
      </c>
      <c r="N28" s="206">
        <f t="shared" si="6"/>
        <v>0</v>
      </c>
      <c r="O28" s="206">
        <f t="shared" si="6"/>
        <v>0</v>
      </c>
    </row>
    <row r="29" spans="1:15" s="309" customFormat="1" ht="192.6" customHeight="1">
      <c r="A29" s="310"/>
      <c r="B29" s="214" t="s">
        <v>631</v>
      </c>
      <c r="C29" s="204" t="s">
        <v>631</v>
      </c>
      <c r="D29" s="204" t="s">
        <v>631</v>
      </c>
      <c r="E29" s="91" t="s">
        <v>556</v>
      </c>
      <c r="F29" s="78" t="s">
        <v>557</v>
      </c>
      <c r="G29" s="203" t="s">
        <v>49</v>
      </c>
      <c r="H29" s="204" t="s">
        <v>631</v>
      </c>
      <c r="I29" s="205" t="s">
        <v>631</v>
      </c>
      <c r="J29" s="207">
        <f>K29+L29+M29+N29+O29</f>
        <v>12758000</v>
      </c>
      <c r="K29" s="207">
        <f>7773900+4984100</f>
        <v>12758000</v>
      </c>
      <c r="L29" s="207">
        <v>0</v>
      </c>
      <c r="M29" s="207">
        <v>0</v>
      </c>
      <c r="N29" s="207">
        <v>0</v>
      </c>
      <c r="O29" s="207">
        <v>0</v>
      </c>
    </row>
    <row r="30" spans="1:15" s="309" customFormat="1" ht="186.6" customHeight="1">
      <c r="A30" s="310"/>
      <c r="B30" s="214" t="s">
        <v>631</v>
      </c>
      <c r="C30" s="204" t="s">
        <v>631</v>
      </c>
      <c r="D30" s="204" t="s">
        <v>631</v>
      </c>
      <c r="E30" s="337" t="s">
        <v>645</v>
      </c>
      <c r="F30" s="285" t="s">
        <v>410</v>
      </c>
      <c r="G30" s="203" t="s">
        <v>49</v>
      </c>
      <c r="H30" s="204" t="s">
        <v>631</v>
      </c>
      <c r="I30" s="205" t="s">
        <v>631</v>
      </c>
      <c r="J30" s="207">
        <f>K30+L30</f>
        <v>12808880</v>
      </c>
      <c r="K30" s="206"/>
      <c r="L30" s="297">
        <v>12808880</v>
      </c>
      <c r="M30" s="206"/>
      <c r="N30" s="206"/>
      <c r="O30" s="206"/>
    </row>
    <row r="31" spans="1:15" s="309" customFormat="1" ht="167.45" customHeight="1">
      <c r="A31" s="310"/>
      <c r="B31" s="246" t="s">
        <v>653</v>
      </c>
      <c r="C31" s="248" t="s">
        <v>793</v>
      </c>
      <c r="D31" s="236" t="s">
        <v>800</v>
      </c>
      <c r="E31" s="217"/>
      <c r="F31" s="217" t="s">
        <v>631</v>
      </c>
      <c r="G31" s="223" t="s">
        <v>49</v>
      </c>
      <c r="H31" s="217" t="s">
        <v>396</v>
      </c>
      <c r="I31" s="206">
        <v>7240000</v>
      </c>
      <c r="J31" s="206">
        <f t="shared" ref="J31:O31" si="7">J32+J33</f>
        <v>6480000</v>
      </c>
      <c r="K31" s="206">
        <f t="shared" si="7"/>
        <v>2880000</v>
      </c>
      <c r="L31" s="206">
        <f t="shared" si="7"/>
        <v>3600000</v>
      </c>
      <c r="M31" s="206">
        <f t="shared" si="7"/>
        <v>0</v>
      </c>
      <c r="N31" s="206">
        <f t="shared" si="7"/>
        <v>0</v>
      </c>
      <c r="O31" s="206">
        <f t="shared" si="7"/>
        <v>0</v>
      </c>
    </row>
    <row r="32" spans="1:15" s="309" customFormat="1" ht="195" customHeight="1">
      <c r="A32" s="310"/>
      <c r="B32" s="214" t="s">
        <v>631</v>
      </c>
      <c r="C32" s="204" t="s">
        <v>631</v>
      </c>
      <c r="D32" s="204" t="s">
        <v>631</v>
      </c>
      <c r="E32" s="91" t="s">
        <v>556</v>
      </c>
      <c r="F32" s="78" t="s">
        <v>557</v>
      </c>
      <c r="G32" s="203" t="s">
        <v>49</v>
      </c>
      <c r="H32" s="204" t="s">
        <v>631</v>
      </c>
      <c r="I32" s="205" t="s">
        <v>631</v>
      </c>
      <c r="J32" s="207">
        <f>K32+L32+M32+N32+O32</f>
        <v>2880000</v>
      </c>
      <c r="K32" s="207">
        <v>2880000</v>
      </c>
      <c r="L32" s="207">
        <v>0</v>
      </c>
      <c r="M32" s="207">
        <v>0</v>
      </c>
      <c r="N32" s="207">
        <v>0</v>
      </c>
      <c r="O32" s="207">
        <v>0</v>
      </c>
    </row>
    <row r="33" spans="1:15" s="309" customFormat="1" ht="187.9" customHeight="1">
      <c r="A33" s="310"/>
      <c r="B33" s="214" t="s">
        <v>631</v>
      </c>
      <c r="C33" s="204" t="s">
        <v>631</v>
      </c>
      <c r="D33" s="204" t="s">
        <v>631</v>
      </c>
      <c r="E33" s="337" t="s">
        <v>645</v>
      </c>
      <c r="F33" s="285" t="s">
        <v>410</v>
      </c>
      <c r="G33" s="203" t="s">
        <v>49</v>
      </c>
      <c r="H33" s="204" t="s">
        <v>631</v>
      </c>
      <c r="I33" s="205" t="s">
        <v>631</v>
      </c>
      <c r="J33" s="207">
        <f>K33+L33</f>
        <v>3600000</v>
      </c>
      <c r="K33" s="206"/>
      <c r="L33" s="297">
        <v>3600000</v>
      </c>
      <c r="M33" s="206"/>
      <c r="N33" s="206"/>
      <c r="O33" s="206"/>
    </row>
    <row r="34" spans="1:15" s="309" customFormat="1" ht="148.15" customHeight="1">
      <c r="A34" s="310"/>
      <c r="B34" s="246" t="s">
        <v>654</v>
      </c>
      <c r="C34" s="248" t="s">
        <v>794</v>
      </c>
      <c r="D34" s="217" t="s">
        <v>692</v>
      </c>
      <c r="E34" s="217" t="s">
        <v>631</v>
      </c>
      <c r="F34" s="217" t="s">
        <v>631</v>
      </c>
      <c r="G34" s="210" t="s">
        <v>49</v>
      </c>
      <c r="H34" s="217" t="s">
        <v>291</v>
      </c>
      <c r="I34" s="296">
        <v>657001</v>
      </c>
      <c r="J34" s="206">
        <f t="shared" ref="J34:O34" si="8">J35+J36</f>
        <v>636000</v>
      </c>
      <c r="K34" s="206">
        <f t="shared" si="8"/>
        <v>186000</v>
      </c>
      <c r="L34" s="206">
        <f t="shared" si="8"/>
        <v>450000</v>
      </c>
      <c r="M34" s="206">
        <f t="shared" si="8"/>
        <v>0</v>
      </c>
      <c r="N34" s="206">
        <f t="shared" si="8"/>
        <v>0</v>
      </c>
      <c r="O34" s="206">
        <f t="shared" si="8"/>
        <v>0</v>
      </c>
    </row>
    <row r="35" spans="1:15" s="309" customFormat="1" ht="214.15" customHeight="1">
      <c r="A35" s="310"/>
      <c r="B35" s="214" t="s">
        <v>631</v>
      </c>
      <c r="C35" s="204" t="s">
        <v>631</v>
      </c>
      <c r="D35" s="204" t="s">
        <v>631</v>
      </c>
      <c r="E35" s="91" t="s">
        <v>556</v>
      </c>
      <c r="F35" s="78" t="s">
        <v>557</v>
      </c>
      <c r="G35" s="203" t="s">
        <v>49</v>
      </c>
      <c r="H35" s="204" t="s">
        <v>631</v>
      </c>
      <c r="I35" s="205" t="s">
        <v>631</v>
      </c>
      <c r="J35" s="207">
        <f>K35+L35+M35+N35+O35</f>
        <v>186000</v>
      </c>
      <c r="K35" s="207">
        <v>186000</v>
      </c>
      <c r="L35" s="207">
        <v>0</v>
      </c>
      <c r="M35" s="207">
        <v>0</v>
      </c>
      <c r="N35" s="207">
        <v>0</v>
      </c>
      <c r="O35" s="207">
        <v>0</v>
      </c>
    </row>
    <row r="36" spans="1:15" s="309" customFormat="1" ht="177" customHeight="1">
      <c r="A36" s="310"/>
      <c r="B36" s="214" t="s">
        <v>631</v>
      </c>
      <c r="C36" s="204" t="s">
        <v>631</v>
      </c>
      <c r="D36" s="204" t="s">
        <v>631</v>
      </c>
      <c r="E36" s="337" t="s">
        <v>645</v>
      </c>
      <c r="F36" s="285" t="s">
        <v>410</v>
      </c>
      <c r="G36" s="203" t="s">
        <v>49</v>
      </c>
      <c r="H36" s="204" t="s">
        <v>631</v>
      </c>
      <c r="I36" s="205" t="s">
        <v>631</v>
      </c>
      <c r="J36" s="207">
        <f>K36+L36</f>
        <v>450000</v>
      </c>
      <c r="K36" s="206"/>
      <c r="L36" s="297">
        <v>450000</v>
      </c>
      <c r="M36" s="206"/>
      <c r="N36" s="206"/>
      <c r="O36" s="206"/>
    </row>
    <row r="37" spans="1:15" s="309" customFormat="1" ht="160.15" customHeight="1">
      <c r="A37" s="310"/>
      <c r="B37" s="246" t="s">
        <v>655</v>
      </c>
      <c r="C37" s="248" t="s">
        <v>795</v>
      </c>
      <c r="D37" s="236" t="s">
        <v>799</v>
      </c>
      <c r="E37" s="217" t="s">
        <v>631</v>
      </c>
      <c r="F37" s="217" t="s">
        <v>631</v>
      </c>
      <c r="G37" s="210" t="s">
        <v>49</v>
      </c>
      <c r="H37" s="230">
        <v>2026</v>
      </c>
      <c r="I37" s="296">
        <v>3600000</v>
      </c>
      <c r="J37" s="206">
        <f t="shared" ref="J37:O37" si="9">J38+J39</f>
        <v>3160000</v>
      </c>
      <c r="K37" s="206">
        <f t="shared" si="9"/>
        <v>1360000</v>
      </c>
      <c r="L37" s="206">
        <f t="shared" si="9"/>
        <v>1800000</v>
      </c>
      <c r="M37" s="206">
        <f t="shared" si="9"/>
        <v>0</v>
      </c>
      <c r="N37" s="206">
        <f t="shared" si="9"/>
        <v>0</v>
      </c>
      <c r="O37" s="206">
        <f t="shared" si="9"/>
        <v>0</v>
      </c>
    </row>
    <row r="38" spans="1:15" s="309" customFormat="1" ht="199.9" customHeight="1">
      <c r="A38" s="310"/>
      <c r="B38" s="214" t="s">
        <v>631</v>
      </c>
      <c r="C38" s="204" t="s">
        <v>631</v>
      </c>
      <c r="D38" s="204" t="s">
        <v>631</v>
      </c>
      <c r="E38" s="91" t="s">
        <v>556</v>
      </c>
      <c r="F38" s="78" t="s">
        <v>557</v>
      </c>
      <c r="G38" s="203" t="s">
        <v>49</v>
      </c>
      <c r="H38" s="204" t="s">
        <v>631</v>
      </c>
      <c r="I38" s="205" t="s">
        <v>631</v>
      </c>
      <c r="J38" s="207">
        <f>K38+L38+M38+N38+O38</f>
        <v>1360000</v>
      </c>
      <c r="K38" s="207">
        <v>1360000</v>
      </c>
      <c r="L38" s="207">
        <v>0</v>
      </c>
      <c r="M38" s="207">
        <v>0</v>
      </c>
      <c r="N38" s="207">
        <v>0</v>
      </c>
      <c r="O38" s="207">
        <v>0</v>
      </c>
    </row>
    <row r="39" spans="1:15" s="309" customFormat="1" ht="177" customHeight="1">
      <c r="A39" s="310"/>
      <c r="B39" s="214" t="s">
        <v>631</v>
      </c>
      <c r="C39" s="204" t="s">
        <v>631</v>
      </c>
      <c r="D39" s="204" t="s">
        <v>631</v>
      </c>
      <c r="E39" s="337" t="s">
        <v>645</v>
      </c>
      <c r="F39" s="285" t="s">
        <v>410</v>
      </c>
      <c r="G39" s="203" t="s">
        <v>49</v>
      </c>
      <c r="H39" s="204" t="s">
        <v>631</v>
      </c>
      <c r="I39" s="205" t="s">
        <v>631</v>
      </c>
      <c r="J39" s="207">
        <f>K39+L39</f>
        <v>1800000</v>
      </c>
      <c r="K39" s="206"/>
      <c r="L39" s="297">
        <v>1800000</v>
      </c>
      <c r="M39" s="206"/>
      <c r="N39" s="206"/>
      <c r="O39" s="206"/>
    </row>
    <row r="40" spans="1:15" s="309" customFormat="1" ht="148.15" customHeight="1">
      <c r="A40" s="310"/>
      <c r="B40" s="246" t="s">
        <v>656</v>
      </c>
      <c r="C40" s="248" t="s">
        <v>796</v>
      </c>
      <c r="D40" s="236" t="s">
        <v>798</v>
      </c>
      <c r="E40" s="217" t="s">
        <v>631</v>
      </c>
      <c r="F40" s="217" t="s">
        <v>631</v>
      </c>
      <c r="G40" s="210" t="s">
        <v>49</v>
      </c>
      <c r="H40" s="230">
        <v>2026</v>
      </c>
      <c r="I40" s="296">
        <v>2507400</v>
      </c>
      <c r="J40" s="206">
        <f t="shared" ref="J40:O40" si="10">J41+J42</f>
        <v>2005900</v>
      </c>
      <c r="K40" s="206">
        <f t="shared" si="10"/>
        <v>752200</v>
      </c>
      <c r="L40" s="206">
        <f t="shared" si="10"/>
        <v>1253700</v>
      </c>
      <c r="M40" s="206">
        <f t="shared" si="10"/>
        <v>0</v>
      </c>
      <c r="N40" s="206">
        <f t="shared" si="10"/>
        <v>0</v>
      </c>
      <c r="O40" s="206">
        <f t="shared" si="10"/>
        <v>0</v>
      </c>
    </row>
    <row r="41" spans="1:15" s="309" customFormat="1" ht="180.6" customHeight="1">
      <c r="A41" s="310"/>
      <c r="B41" s="214" t="s">
        <v>631</v>
      </c>
      <c r="C41" s="204" t="s">
        <v>631</v>
      </c>
      <c r="D41" s="204" t="s">
        <v>631</v>
      </c>
      <c r="E41" s="91" t="s">
        <v>556</v>
      </c>
      <c r="F41" s="78" t="s">
        <v>557</v>
      </c>
      <c r="G41" s="203" t="s">
        <v>49</v>
      </c>
      <c r="H41" s="204" t="s">
        <v>631</v>
      </c>
      <c r="I41" s="205" t="s">
        <v>631</v>
      </c>
      <c r="J41" s="207">
        <f>K41+L41+M41+N41+O41</f>
        <v>752200</v>
      </c>
      <c r="K41" s="207">
        <v>752200</v>
      </c>
      <c r="L41" s="207">
        <v>0</v>
      </c>
      <c r="M41" s="207">
        <v>0</v>
      </c>
      <c r="N41" s="207">
        <v>0</v>
      </c>
      <c r="O41" s="207">
        <v>0</v>
      </c>
    </row>
    <row r="42" spans="1:15" s="309" customFormat="1" ht="156.6" customHeight="1">
      <c r="A42" s="310"/>
      <c r="B42" s="214" t="s">
        <v>631</v>
      </c>
      <c r="C42" s="204" t="s">
        <v>631</v>
      </c>
      <c r="D42" s="204" t="s">
        <v>631</v>
      </c>
      <c r="E42" s="337" t="s">
        <v>645</v>
      </c>
      <c r="F42" s="285" t="s">
        <v>410</v>
      </c>
      <c r="G42" s="203" t="s">
        <v>49</v>
      </c>
      <c r="H42" s="204" t="s">
        <v>631</v>
      </c>
      <c r="I42" s="205" t="s">
        <v>631</v>
      </c>
      <c r="J42" s="207">
        <f>K42+L42</f>
        <v>1253700</v>
      </c>
      <c r="K42" s="206"/>
      <c r="L42" s="297">
        <v>1253700</v>
      </c>
      <c r="M42" s="206"/>
      <c r="N42" s="206"/>
      <c r="O42" s="206"/>
    </row>
    <row r="43" spans="1:15" s="339" customFormat="1" ht="99.6" customHeight="1">
      <c r="B43" s="246" t="s">
        <v>657</v>
      </c>
      <c r="C43" s="85" t="s">
        <v>522</v>
      </c>
      <c r="D43" s="55" t="s">
        <v>523</v>
      </c>
      <c r="E43" s="204"/>
      <c r="F43" s="204" t="s">
        <v>631</v>
      </c>
      <c r="G43" s="210" t="s">
        <v>49</v>
      </c>
      <c r="H43" s="217">
        <v>2026</v>
      </c>
      <c r="I43" s="206">
        <f>11656000-2850000</f>
        <v>8806000</v>
      </c>
      <c r="J43" s="206">
        <f t="shared" ref="J43:O43" si="11">J44</f>
        <v>-67000</v>
      </c>
      <c r="K43" s="206">
        <f t="shared" si="11"/>
        <v>-67000</v>
      </c>
      <c r="L43" s="206">
        <f t="shared" si="11"/>
        <v>0</v>
      </c>
      <c r="M43" s="206">
        <f t="shared" si="11"/>
        <v>0</v>
      </c>
      <c r="N43" s="206">
        <f t="shared" si="11"/>
        <v>0</v>
      </c>
      <c r="O43" s="206">
        <f t="shared" si="11"/>
        <v>0</v>
      </c>
    </row>
    <row r="44" spans="1:15" s="339" customFormat="1" ht="134.44999999999999" customHeight="1">
      <c r="B44" s="214" t="s">
        <v>631</v>
      </c>
      <c r="C44" s="202" t="s">
        <v>631</v>
      </c>
      <c r="D44" s="204" t="s">
        <v>631</v>
      </c>
      <c r="E44" s="91" t="s">
        <v>306</v>
      </c>
      <c r="F44" s="78" t="s">
        <v>305</v>
      </c>
      <c r="G44" s="203" t="s">
        <v>49</v>
      </c>
      <c r="H44" s="204" t="s">
        <v>631</v>
      </c>
      <c r="I44" s="205" t="s">
        <v>631</v>
      </c>
      <c r="J44" s="207">
        <f>K44+L44+M44+N44+O44</f>
        <v>-67000</v>
      </c>
      <c r="K44" s="207">
        <v>-67000</v>
      </c>
      <c r="L44" s="207"/>
      <c r="M44" s="207"/>
      <c r="N44" s="207"/>
      <c r="O44" s="207"/>
    </row>
    <row r="45" spans="1:15" s="339" customFormat="1" ht="120" customHeight="1">
      <c r="B45" s="246" t="s">
        <v>658</v>
      </c>
      <c r="C45" s="85" t="s">
        <v>262</v>
      </c>
      <c r="D45" s="217" t="s">
        <v>263</v>
      </c>
      <c r="E45" s="217" t="s">
        <v>631</v>
      </c>
      <c r="F45" s="217" t="s">
        <v>631</v>
      </c>
      <c r="G45" s="210" t="s">
        <v>49</v>
      </c>
      <c r="H45" s="217">
        <v>2026</v>
      </c>
      <c r="I45" s="220">
        <v>100347000</v>
      </c>
      <c r="J45" s="206">
        <f t="shared" ref="J45:O45" si="12">J46</f>
        <v>950000</v>
      </c>
      <c r="K45" s="206">
        <f t="shared" si="12"/>
        <v>0</v>
      </c>
      <c r="L45" s="206">
        <f t="shared" si="12"/>
        <v>0</v>
      </c>
      <c r="M45" s="206">
        <f t="shared" si="12"/>
        <v>950000</v>
      </c>
      <c r="N45" s="206">
        <f t="shared" si="12"/>
        <v>0</v>
      </c>
      <c r="O45" s="206">
        <f t="shared" si="12"/>
        <v>0</v>
      </c>
    </row>
    <row r="46" spans="1:15" s="339" customFormat="1" ht="140.44999999999999" customHeight="1">
      <c r="B46" s="214"/>
      <c r="C46" s="204" t="s">
        <v>631</v>
      </c>
      <c r="D46" s="204" t="s">
        <v>631</v>
      </c>
      <c r="E46" s="204" t="s">
        <v>264</v>
      </c>
      <c r="F46" s="203" t="s">
        <v>265</v>
      </c>
      <c r="G46" s="203" t="s">
        <v>49</v>
      </c>
      <c r="H46" s="204" t="s">
        <v>631</v>
      </c>
      <c r="I46" s="205" t="s">
        <v>631</v>
      </c>
      <c r="J46" s="207">
        <f>M46</f>
        <v>950000</v>
      </c>
      <c r="K46" s="207"/>
      <c r="L46" s="207"/>
      <c r="M46" s="207">
        <v>950000</v>
      </c>
      <c r="N46" s="207"/>
      <c r="O46" s="207"/>
    </row>
    <row r="47" spans="1:15" s="278" customFormat="1" ht="113.45" customHeight="1">
      <c r="A47" s="277"/>
      <c r="B47" s="246" t="s">
        <v>659</v>
      </c>
      <c r="C47" s="210" t="s">
        <v>357</v>
      </c>
      <c r="D47" s="217" t="s">
        <v>358</v>
      </c>
      <c r="E47" s="217" t="s">
        <v>631</v>
      </c>
      <c r="F47" s="217" t="s">
        <v>631</v>
      </c>
      <c r="G47" s="210" t="s">
        <v>49</v>
      </c>
      <c r="H47" s="217" t="s">
        <v>334</v>
      </c>
      <c r="I47" s="206">
        <v>48600000</v>
      </c>
      <c r="J47" s="206">
        <f t="shared" ref="J47:O47" si="13">J48</f>
        <v>-800000</v>
      </c>
      <c r="K47" s="206">
        <f t="shared" si="13"/>
        <v>-800000</v>
      </c>
      <c r="L47" s="206">
        <f t="shared" si="13"/>
        <v>0</v>
      </c>
      <c r="M47" s="206">
        <f t="shared" si="13"/>
        <v>0</v>
      </c>
      <c r="N47" s="206">
        <f t="shared" si="13"/>
        <v>0</v>
      </c>
      <c r="O47" s="206">
        <f t="shared" si="13"/>
        <v>0</v>
      </c>
    </row>
    <row r="48" spans="1:15" s="213" customFormat="1" ht="160.15" customHeight="1">
      <c r="A48" s="212"/>
      <c r="B48" s="214" t="s">
        <v>631</v>
      </c>
      <c r="C48" s="204" t="s">
        <v>631</v>
      </c>
      <c r="D48" s="204" t="s">
        <v>631</v>
      </c>
      <c r="E48" s="204" t="s">
        <v>343</v>
      </c>
      <c r="F48" s="203" t="s">
        <v>296</v>
      </c>
      <c r="G48" s="203" t="s">
        <v>49</v>
      </c>
      <c r="H48" s="204" t="s">
        <v>631</v>
      </c>
      <c r="I48" s="205" t="s">
        <v>631</v>
      </c>
      <c r="J48" s="207">
        <f>K48+L48+M48+N48+O48</f>
        <v>-800000</v>
      </c>
      <c r="K48" s="207">
        <v>-800000</v>
      </c>
      <c r="L48" s="207">
        <v>0</v>
      </c>
      <c r="M48" s="207">
        <v>0</v>
      </c>
      <c r="N48" s="207">
        <v>0</v>
      </c>
      <c r="O48" s="207">
        <v>0</v>
      </c>
    </row>
    <row r="49" spans="1:15" s="278" customFormat="1" ht="110.45" customHeight="1">
      <c r="A49" s="277"/>
      <c r="B49" s="246" t="s">
        <v>660</v>
      </c>
      <c r="C49" s="210" t="s">
        <v>387</v>
      </c>
      <c r="D49" s="217" t="s">
        <v>388</v>
      </c>
      <c r="E49" s="217" t="s">
        <v>631</v>
      </c>
      <c r="F49" s="217" t="s">
        <v>631</v>
      </c>
      <c r="G49" s="223" t="s">
        <v>49</v>
      </c>
      <c r="H49" s="217" t="s">
        <v>338</v>
      </c>
      <c r="I49" s="206">
        <v>6340000</v>
      </c>
      <c r="J49" s="206">
        <f t="shared" ref="J49:O49" si="14">J50</f>
        <v>-1260000</v>
      </c>
      <c r="K49" s="206">
        <f t="shared" si="14"/>
        <v>-1260000</v>
      </c>
      <c r="L49" s="206">
        <f t="shared" si="14"/>
        <v>0</v>
      </c>
      <c r="M49" s="206">
        <f t="shared" si="14"/>
        <v>0</v>
      </c>
      <c r="N49" s="206">
        <f t="shared" si="14"/>
        <v>0</v>
      </c>
      <c r="O49" s="206">
        <f t="shared" si="14"/>
        <v>0</v>
      </c>
    </row>
    <row r="50" spans="1:15" s="213" customFormat="1" ht="102" customHeight="1">
      <c r="A50" s="212">
        <v>1</v>
      </c>
      <c r="B50" s="214" t="s">
        <v>631</v>
      </c>
      <c r="C50" s="204" t="s">
        <v>631</v>
      </c>
      <c r="D50" s="204" t="s">
        <v>631</v>
      </c>
      <c r="E50" s="204" t="s">
        <v>343</v>
      </c>
      <c r="F50" s="203" t="s">
        <v>296</v>
      </c>
      <c r="G50" s="209" t="s">
        <v>49</v>
      </c>
      <c r="H50" s="204" t="s">
        <v>631</v>
      </c>
      <c r="I50" s="205" t="s">
        <v>631</v>
      </c>
      <c r="J50" s="207">
        <f>K50+L50+M50+N50+O50</f>
        <v>-1260000</v>
      </c>
      <c r="K50" s="207">
        <v>-1260000</v>
      </c>
      <c r="L50" s="207">
        <v>0</v>
      </c>
      <c r="M50" s="207">
        <v>0</v>
      </c>
      <c r="N50" s="207">
        <v>0</v>
      </c>
      <c r="O50" s="207">
        <v>0</v>
      </c>
    </row>
    <row r="51" spans="1:15" s="221" customFormat="1" ht="182.45" customHeight="1">
      <c r="B51" s="246" t="s">
        <v>661</v>
      </c>
      <c r="C51" s="210" t="s">
        <v>277</v>
      </c>
      <c r="D51" s="217" t="s">
        <v>261</v>
      </c>
      <c r="E51" s="217" t="s">
        <v>631</v>
      </c>
      <c r="F51" s="217" t="s">
        <v>631</v>
      </c>
      <c r="G51" s="223" t="s">
        <v>49</v>
      </c>
      <c r="H51" s="217" t="s">
        <v>338</v>
      </c>
      <c r="I51" s="206">
        <v>25912889</v>
      </c>
      <c r="J51" s="206">
        <f t="shared" ref="J51:O51" si="15">J52</f>
        <v>-12758000</v>
      </c>
      <c r="K51" s="206">
        <f t="shared" si="15"/>
        <v>-12758000</v>
      </c>
      <c r="L51" s="206">
        <f t="shared" si="15"/>
        <v>0</v>
      </c>
      <c r="M51" s="206">
        <f t="shared" si="15"/>
        <v>0</v>
      </c>
      <c r="N51" s="206">
        <f t="shared" si="15"/>
        <v>0</v>
      </c>
      <c r="O51" s="206">
        <f t="shared" si="15"/>
        <v>0</v>
      </c>
    </row>
    <row r="52" spans="1:15" s="339" customFormat="1" ht="92.45" customHeight="1">
      <c r="B52" s="214" t="s">
        <v>631</v>
      </c>
      <c r="C52" s="204" t="s">
        <v>631</v>
      </c>
      <c r="D52" s="204" t="s">
        <v>631</v>
      </c>
      <c r="E52" s="204" t="s">
        <v>343</v>
      </c>
      <c r="F52" s="203" t="s">
        <v>296</v>
      </c>
      <c r="G52" s="203" t="s">
        <v>49</v>
      </c>
      <c r="H52" s="204" t="s">
        <v>631</v>
      </c>
      <c r="I52" s="205" t="s">
        <v>631</v>
      </c>
      <c r="J52" s="207">
        <f>K52+L52+M52+N52+O52</f>
        <v>-12758000</v>
      </c>
      <c r="K52" s="207">
        <v>-12758000</v>
      </c>
      <c r="L52" s="207">
        <v>0</v>
      </c>
      <c r="M52" s="207">
        <v>0</v>
      </c>
      <c r="N52" s="207">
        <v>0</v>
      </c>
      <c r="O52" s="207">
        <v>0</v>
      </c>
    </row>
    <row r="53" spans="1:15" s="221" customFormat="1" ht="127.9" customHeight="1">
      <c r="B53" s="246" t="s">
        <v>662</v>
      </c>
      <c r="C53" s="210" t="s">
        <v>389</v>
      </c>
      <c r="D53" s="217" t="s">
        <v>390</v>
      </c>
      <c r="E53" s="217" t="s">
        <v>631</v>
      </c>
      <c r="F53" s="217" t="s">
        <v>631</v>
      </c>
      <c r="G53" s="210" t="s">
        <v>49</v>
      </c>
      <c r="H53" s="217" t="s">
        <v>338</v>
      </c>
      <c r="I53" s="206">
        <v>5320000</v>
      </c>
      <c r="J53" s="206">
        <f t="shared" ref="J53:O53" si="16">J54</f>
        <v>-480000</v>
      </c>
      <c r="K53" s="206">
        <f t="shared" si="16"/>
        <v>-480000</v>
      </c>
      <c r="L53" s="206">
        <f t="shared" si="16"/>
        <v>0</v>
      </c>
      <c r="M53" s="206">
        <f t="shared" si="16"/>
        <v>0</v>
      </c>
      <c r="N53" s="206">
        <f t="shared" si="16"/>
        <v>0</v>
      </c>
      <c r="O53" s="206">
        <f t="shared" si="16"/>
        <v>0</v>
      </c>
    </row>
    <row r="54" spans="1:15" s="339" customFormat="1" ht="102" customHeight="1">
      <c r="B54" s="214" t="s">
        <v>631</v>
      </c>
      <c r="C54" s="204" t="s">
        <v>631</v>
      </c>
      <c r="D54" s="204" t="s">
        <v>631</v>
      </c>
      <c r="E54" s="204" t="s">
        <v>343</v>
      </c>
      <c r="F54" s="203" t="s">
        <v>296</v>
      </c>
      <c r="G54" s="203" t="s">
        <v>49</v>
      </c>
      <c r="H54" s="204" t="s">
        <v>631</v>
      </c>
      <c r="I54" s="205" t="s">
        <v>631</v>
      </c>
      <c r="J54" s="207">
        <f>K54+L54+M54+N54+O54</f>
        <v>-480000</v>
      </c>
      <c r="K54" s="207">
        <v>-480000</v>
      </c>
      <c r="L54" s="207">
        <v>0</v>
      </c>
      <c r="M54" s="207">
        <v>0</v>
      </c>
      <c r="N54" s="207">
        <v>0</v>
      </c>
      <c r="O54" s="207">
        <v>0</v>
      </c>
    </row>
    <row r="55" spans="1:15" s="221" customFormat="1" ht="123.6" customHeight="1">
      <c r="B55" s="246" t="s">
        <v>755</v>
      </c>
      <c r="C55" s="210" t="s">
        <v>383</v>
      </c>
      <c r="D55" s="217" t="s">
        <v>384</v>
      </c>
      <c r="E55" s="217" t="s">
        <v>631</v>
      </c>
      <c r="F55" s="217" t="s">
        <v>631</v>
      </c>
      <c r="G55" s="210" t="s">
        <v>49</v>
      </c>
      <c r="H55" s="217" t="s">
        <v>338</v>
      </c>
      <c r="I55" s="206">
        <v>12300000</v>
      </c>
      <c r="J55" s="206">
        <f t="shared" ref="J55:O55" si="17">J56</f>
        <v>-10340000</v>
      </c>
      <c r="K55" s="206">
        <f t="shared" si="17"/>
        <v>-10340000</v>
      </c>
      <c r="L55" s="206">
        <f t="shared" si="17"/>
        <v>0</v>
      </c>
      <c r="M55" s="206">
        <f t="shared" si="17"/>
        <v>0</v>
      </c>
      <c r="N55" s="206">
        <f t="shared" si="17"/>
        <v>0</v>
      </c>
      <c r="O55" s="206">
        <f t="shared" si="17"/>
        <v>0</v>
      </c>
    </row>
    <row r="56" spans="1:15" s="339" customFormat="1" ht="96" customHeight="1">
      <c r="B56" s="214" t="s">
        <v>631</v>
      </c>
      <c r="C56" s="204" t="s">
        <v>631</v>
      </c>
      <c r="D56" s="204" t="s">
        <v>631</v>
      </c>
      <c r="E56" s="204" t="s">
        <v>343</v>
      </c>
      <c r="F56" s="203" t="s">
        <v>296</v>
      </c>
      <c r="G56" s="203" t="s">
        <v>49</v>
      </c>
      <c r="H56" s="204" t="s">
        <v>631</v>
      </c>
      <c r="I56" s="205" t="s">
        <v>631</v>
      </c>
      <c r="J56" s="207">
        <f>K56+L56+M56+N56+O56</f>
        <v>-10340000</v>
      </c>
      <c r="K56" s="207">
        <v>-10340000</v>
      </c>
      <c r="L56" s="207">
        <v>0</v>
      </c>
      <c r="M56" s="207">
        <v>0</v>
      </c>
      <c r="N56" s="207">
        <v>0</v>
      </c>
      <c r="O56" s="207">
        <v>0</v>
      </c>
    </row>
    <row r="57" spans="1:15" s="221" customFormat="1" ht="81.599999999999994" customHeight="1">
      <c r="B57" s="246" t="s">
        <v>9</v>
      </c>
      <c r="C57" s="210" t="s">
        <v>335</v>
      </c>
      <c r="D57" s="217" t="s">
        <v>631</v>
      </c>
      <c r="E57" s="217" t="s">
        <v>631</v>
      </c>
      <c r="F57" s="217" t="s">
        <v>631</v>
      </c>
      <c r="G57" s="210" t="s">
        <v>140</v>
      </c>
      <c r="H57" s="217" t="s">
        <v>631</v>
      </c>
      <c r="I57" s="220" t="s">
        <v>631</v>
      </c>
      <c r="J57" s="206">
        <f t="shared" ref="J57:O57" si="18">J58+J60+J62+J64</f>
        <v>-8049100</v>
      </c>
      <c r="K57" s="206">
        <f t="shared" si="18"/>
        <v>-8049100</v>
      </c>
      <c r="L57" s="206">
        <f t="shared" si="18"/>
        <v>0</v>
      </c>
      <c r="M57" s="206">
        <f t="shared" si="18"/>
        <v>0</v>
      </c>
      <c r="N57" s="206">
        <f t="shared" si="18"/>
        <v>0</v>
      </c>
      <c r="O57" s="206">
        <f t="shared" si="18"/>
        <v>0</v>
      </c>
    </row>
    <row r="58" spans="1:15" s="221" customFormat="1" ht="151.15" customHeight="1">
      <c r="B58" s="246" t="s">
        <v>406</v>
      </c>
      <c r="C58" s="210" t="s">
        <v>806</v>
      </c>
      <c r="D58" s="230" t="s">
        <v>693</v>
      </c>
      <c r="E58" s="217" t="s">
        <v>631</v>
      </c>
      <c r="F58" s="217" t="s">
        <v>631</v>
      </c>
      <c r="G58" s="210" t="s">
        <v>140</v>
      </c>
      <c r="H58" s="230">
        <v>2026</v>
      </c>
      <c r="I58" s="367">
        <v>10755745</v>
      </c>
      <c r="J58" s="206">
        <f t="shared" ref="J58:O58" si="19">J59</f>
        <v>257500</v>
      </c>
      <c r="K58" s="206">
        <f t="shared" si="19"/>
        <v>257500</v>
      </c>
      <c r="L58" s="206">
        <f t="shared" si="19"/>
        <v>0</v>
      </c>
      <c r="M58" s="206">
        <f t="shared" si="19"/>
        <v>0</v>
      </c>
      <c r="N58" s="206">
        <f t="shared" si="19"/>
        <v>0</v>
      </c>
      <c r="O58" s="206">
        <f t="shared" si="19"/>
        <v>0</v>
      </c>
    </row>
    <row r="59" spans="1:15" s="339" customFormat="1" ht="94.5">
      <c r="B59" s="214" t="s">
        <v>631</v>
      </c>
      <c r="C59" s="204" t="s">
        <v>631</v>
      </c>
      <c r="D59" s="204" t="s">
        <v>631</v>
      </c>
      <c r="E59" s="204" t="s">
        <v>393</v>
      </c>
      <c r="F59" s="203" t="s">
        <v>339</v>
      </c>
      <c r="G59" s="203" t="s">
        <v>140</v>
      </c>
      <c r="H59" s="204" t="s">
        <v>631</v>
      </c>
      <c r="I59" s="205" t="s">
        <v>631</v>
      </c>
      <c r="J59" s="207">
        <f>K59+L59</f>
        <v>257500</v>
      </c>
      <c r="K59" s="207">
        <v>257500</v>
      </c>
      <c r="L59" s="207"/>
      <c r="M59" s="207"/>
      <c r="N59" s="207"/>
      <c r="O59" s="207"/>
    </row>
    <row r="60" spans="1:15" s="221" customFormat="1" ht="156" customHeight="1">
      <c r="B60" s="246" t="s">
        <v>364</v>
      </c>
      <c r="C60" s="210" t="s">
        <v>249</v>
      </c>
      <c r="D60" s="217" t="s">
        <v>403</v>
      </c>
      <c r="E60" s="217" t="s">
        <v>631</v>
      </c>
      <c r="F60" s="217" t="s">
        <v>631</v>
      </c>
      <c r="G60" s="210" t="s">
        <v>140</v>
      </c>
      <c r="H60" s="217" t="s">
        <v>291</v>
      </c>
      <c r="I60" s="206">
        <v>53950000</v>
      </c>
      <c r="J60" s="206">
        <f t="shared" ref="J60:O60" si="20">J61</f>
        <v>-13209600</v>
      </c>
      <c r="K60" s="206">
        <f t="shared" si="20"/>
        <v>-13209600</v>
      </c>
      <c r="L60" s="206">
        <f t="shared" si="20"/>
        <v>0</v>
      </c>
      <c r="M60" s="206">
        <f t="shared" si="20"/>
        <v>0</v>
      </c>
      <c r="N60" s="206">
        <f t="shared" si="20"/>
        <v>0</v>
      </c>
      <c r="O60" s="206">
        <f t="shared" si="20"/>
        <v>0</v>
      </c>
    </row>
    <row r="61" spans="1:15" ht="100.9" customHeight="1">
      <c r="B61" s="214" t="s">
        <v>631</v>
      </c>
      <c r="C61" s="204" t="s">
        <v>631</v>
      </c>
      <c r="D61" s="204" t="s">
        <v>631</v>
      </c>
      <c r="E61" s="204" t="s">
        <v>393</v>
      </c>
      <c r="F61" s="203" t="s">
        <v>339</v>
      </c>
      <c r="G61" s="203" t="s">
        <v>140</v>
      </c>
      <c r="H61" s="204" t="s">
        <v>631</v>
      </c>
      <c r="I61" s="205" t="s">
        <v>631</v>
      </c>
      <c r="J61" s="207">
        <f>K61+L61+M61+N61+O61</f>
        <v>-13209600</v>
      </c>
      <c r="K61" s="207">
        <v>-13209600</v>
      </c>
      <c r="L61" s="207">
        <v>0</v>
      </c>
      <c r="M61" s="207">
        <v>0</v>
      </c>
      <c r="N61" s="207">
        <v>0</v>
      </c>
      <c r="O61" s="207">
        <v>0</v>
      </c>
    </row>
    <row r="62" spans="1:15" s="221" customFormat="1" ht="146.44999999999999" customHeight="1">
      <c r="B62" s="246" t="s">
        <v>365</v>
      </c>
      <c r="C62" s="210" t="s">
        <v>248</v>
      </c>
      <c r="D62" s="217" t="s">
        <v>404</v>
      </c>
      <c r="E62" s="217" t="s">
        <v>631</v>
      </c>
      <c r="F62" s="217" t="s">
        <v>631</v>
      </c>
      <c r="G62" s="210" t="s">
        <v>140</v>
      </c>
      <c r="H62" s="217" t="s">
        <v>334</v>
      </c>
      <c r="I62" s="206">
        <v>81893240</v>
      </c>
      <c r="J62" s="206">
        <f t="shared" ref="J62:O62" si="21">J63</f>
        <v>3795000</v>
      </c>
      <c r="K62" s="206">
        <f t="shared" si="21"/>
        <v>3795000</v>
      </c>
      <c r="L62" s="206">
        <f t="shared" si="21"/>
        <v>0</v>
      </c>
      <c r="M62" s="206">
        <f t="shared" si="21"/>
        <v>0</v>
      </c>
      <c r="N62" s="206">
        <f t="shared" si="21"/>
        <v>0</v>
      </c>
      <c r="O62" s="206">
        <f t="shared" si="21"/>
        <v>0</v>
      </c>
    </row>
    <row r="63" spans="1:15" ht="115.15" customHeight="1">
      <c r="B63" s="214" t="s">
        <v>631</v>
      </c>
      <c r="C63" s="204" t="s">
        <v>631</v>
      </c>
      <c r="D63" s="204" t="s">
        <v>631</v>
      </c>
      <c r="E63" s="204" t="s">
        <v>393</v>
      </c>
      <c r="F63" s="203" t="s">
        <v>339</v>
      </c>
      <c r="G63" s="203" t="s">
        <v>140</v>
      </c>
      <c r="H63" s="204" t="s">
        <v>631</v>
      </c>
      <c r="I63" s="205" t="s">
        <v>631</v>
      </c>
      <c r="J63" s="207">
        <f>K63+L63+M63+N63+O63</f>
        <v>3795000</v>
      </c>
      <c r="K63" s="207">
        <v>3795000</v>
      </c>
      <c r="L63" s="207">
        <v>0</v>
      </c>
      <c r="M63" s="207">
        <v>0</v>
      </c>
      <c r="N63" s="207">
        <v>0</v>
      </c>
      <c r="O63" s="207">
        <v>0</v>
      </c>
    </row>
    <row r="64" spans="1:15" s="221" customFormat="1" ht="409.15" customHeight="1">
      <c r="B64" s="246" t="s">
        <v>366</v>
      </c>
      <c r="C64" s="403" t="s">
        <v>807</v>
      </c>
      <c r="D64" s="217" t="s">
        <v>704</v>
      </c>
      <c r="E64" s="217" t="s">
        <v>631</v>
      </c>
      <c r="F64" s="217" t="s">
        <v>631</v>
      </c>
      <c r="G64" s="210" t="s">
        <v>140</v>
      </c>
      <c r="H64" s="230" t="s">
        <v>396</v>
      </c>
      <c r="I64" s="296">
        <v>10660000</v>
      </c>
      <c r="J64" s="206">
        <f t="shared" ref="J64:O64" si="22">J65</f>
        <v>1108000</v>
      </c>
      <c r="K64" s="206">
        <f t="shared" si="22"/>
        <v>1108000</v>
      </c>
      <c r="L64" s="206">
        <f t="shared" si="22"/>
        <v>0</v>
      </c>
      <c r="M64" s="206">
        <f t="shared" si="22"/>
        <v>0</v>
      </c>
      <c r="N64" s="206">
        <f t="shared" si="22"/>
        <v>0</v>
      </c>
      <c r="O64" s="206">
        <f t="shared" si="22"/>
        <v>0</v>
      </c>
    </row>
    <row r="65" spans="2:15" ht="103.15" customHeight="1">
      <c r="B65" s="214" t="s">
        <v>631</v>
      </c>
      <c r="C65" s="204" t="s">
        <v>631</v>
      </c>
      <c r="D65" s="204" t="s">
        <v>631</v>
      </c>
      <c r="E65" s="204" t="s">
        <v>393</v>
      </c>
      <c r="F65" s="203" t="s">
        <v>339</v>
      </c>
      <c r="G65" s="203" t="s">
        <v>140</v>
      </c>
      <c r="H65" s="204" t="s">
        <v>631</v>
      </c>
      <c r="I65" s="205" t="s">
        <v>631</v>
      </c>
      <c r="J65" s="207">
        <f>K65</f>
        <v>1108000</v>
      </c>
      <c r="K65" s="207">
        <v>1108000</v>
      </c>
      <c r="L65" s="207"/>
      <c r="M65" s="207"/>
      <c r="N65" s="207"/>
      <c r="O65" s="207"/>
    </row>
    <row r="66" spans="2:15" s="221" customFormat="1" ht="68.45" customHeight="1">
      <c r="B66" s="246" t="s">
        <v>10</v>
      </c>
      <c r="C66" s="210" t="s">
        <v>464</v>
      </c>
      <c r="D66" s="217" t="s">
        <v>631</v>
      </c>
      <c r="E66" s="217" t="s">
        <v>631</v>
      </c>
      <c r="F66" s="217" t="s">
        <v>631</v>
      </c>
      <c r="G66" s="210" t="s">
        <v>124</v>
      </c>
      <c r="H66" s="217" t="s">
        <v>631</v>
      </c>
      <c r="I66" s="220" t="s">
        <v>631</v>
      </c>
      <c r="J66" s="206">
        <f t="shared" ref="J66:O66" si="23">J67</f>
        <v>-2200000</v>
      </c>
      <c r="K66" s="206">
        <f t="shared" si="23"/>
        <v>-2200000</v>
      </c>
      <c r="L66" s="206">
        <f t="shared" si="23"/>
        <v>0</v>
      </c>
      <c r="M66" s="206">
        <f t="shared" si="23"/>
        <v>0</v>
      </c>
      <c r="N66" s="206">
        <f t="shared" si="23"/>
        <v>0</v>
      </c>
      <c r="O66" s="206">
        <f t="shared" si="23"/>
        <v>0</v>
      </c>
    </row>
    <row r="67" spans="2:15" s="221" customFormat="1" ht="166.9" customHeight="1">
      <c r="B67" s="246" t="s">
        <v>474</v>
      </c>
      <c r="C67" s="341" t="s">
        <v>466</v>
      </c>
      <c r="D67" s="217" t="s">
        <v>467</v>
      </c>
      <c r="E67" s="217" t="s">
        <v>631</v>
      </c>
      <c r="F67" s="217" t="s">
        <v>631</v>
      </c>
      <c r="G67" s="210" t="s">
        <v>124</v>
      </c>
      <c r="H67" s="217" t="s">
        <v>396</v>
      </c>
      <c r="I67" s="206">
        <v>4400000</v>
      </c>
      <c r="J67" s="206">
        <f t="shared" ref="J67:O67" si="24">J68</f>
        <v>-2200000</v>
      </c>
      <c r="K67" s="206">
        <f t="shared" si="24"/>
        <v>-2200000</v>
      </c>
      <c r="L67" s="206">
        <f t="shared" si="24"/>
        <v>0</v>
      </c>
      <c r="M67" s="206">
        <f t="shared" si="24"/>
        <v>0</v>
      </c>
      <c r="N67" s="206">
        <f t="shared" si="24"/>
        <v>0</v>
      </c>
      <c r="O67" s="206">
        <f t="shared" si="24"/>
        <v>0</v>
      </c>
    </row>
    <row r="68" spans="2:15" ht="110.45" customHeight="1">
      <c r="B68" s="214" t="s">
        <v>631</v>
      </c>
      <c r="C68" s="204" t="s">
        <v>631</v>
      </c>
      <c r="D68" s="204" t="s">
        <v>631</v>
      </c>
      <c r="E68" s="204" t="s">
        <v>468</v>
      </c>
      <c r="F68" s="203" t="s">
        <v>469</v>
      </c>
      <c r="G68" s="203" t="s">
        <v>124</v>
      </c>
      <c r="H68" s="204" t="s">
        <v>631</v>
      </c>
      <c r="I68" s="205" t="s">
        <v>631</v>
      </c>
      <c r="J68" s="207">
        <f>K68+L68+M68+N68+O68</f>
        <v>-2200000</v>
      </c>
      <c r="K68" s="207">
        <v>-2200000</v>
      </c>
      <c r="L68" s="207">
        <v>0</v>
      </c>
      <c r="M68" s="207">
        <v>0</v>
      </c>
      <c r="N68" s="207">
        <v>0</v>
      </c>
      <c r="O68" s="207">
        <v>0</v>
      </c>
    </row>
    <row r="69" spans="2:15" s="221" customFormat="1" ht="150" customHeight="1">
      <c r="B69" s="246" t="s">
        <v>12</v>
      </c>
      <c r="C69" s="210" t="s">
        <v>327</v>
      </c>
      <c r="D69" s="217" t="s">
        <v>631</v>
      </c>
      <c r="E69" s="217" t="s">
        <v>631</v>
      </c>
      <c r="F69" s="217" t="s">
        <v>631</v>
      </c>
      <c r="G69" s="210" t="s">
        <v>115</v>
      </c>
      <c r="H69" s="217" t="s">
        <v>631</v>
      </c>
      <c r="I69" s="220" t="s">
        <v>631</v>
      </c>
      <c r="J69" s="206">
        <f t="shared" ref="J69:O70" si="25">J70</f>
        <v>6685900</v>
      </c>
      <c r="K69" s="206">
        <f t="shared" si="25"/>
        <v>6685900</v>
      </c>
      <c r="L69" s="206">
        <f t="shared" si="25"/>
        <v>0</v>
      </c>
      <c r="M69" s="206">
        <f t="shared" si="25"/>
        <v>0</v>
      </c>
      <c r="N69" s="206">
        <f t="shared" si="25"/>
        <v>0</v>
      </c>
      <c r="O69" s="206">
        <f t="shared" si="25"/>
        <v>0</v>
      </c>
    </row>
    <row r="70" spans="2:15" ht="151.15" customHeight="1">
      <c r="B70" s="246" t="s">
        <v>479</v>
      </c>
      <c r="C70" s="210" t="s">
        <v>648</v>
      </c>
      <c r="D70" s="230" t="s">
        <v>649</v>
      </c>
      <c r="E70" s="230" t="s">
        <v>631</v>
      </c>
      <c r="F70" s="230" t="s">
        <v>631</v>
      </c>
      <c r="G70" s="331" t="s">
        <v>115</v>
      </c>
      <c r="H70" s="230" t="s">
        <v>650</v>
      </c>
      <c r="I70" s="296">
        <v>89351379</v>
      </c>
      <c r="J70" s="206">
        <f t="shared" si="25"/>
        <v>6685900</v>
      </c>
      <c r="K70" s="206">
        <f t="shared" si="25"/>
        <v>6685900</v>
      </c>
      <c r="L70" s="206">
        <f t="shared" si="25"/>
        <v>0</v>
      </c>
      <c r="M70" s="206">
        <f t="shared" si="25"/>
        <v>0</v>
      </c>
      <c r="N70" s="206">
        <f t="shared" si="25"/>
        <v>0</v>
      </c>
      <c r="O70" s="206">
        <f t="shared" si="25"/>
        <v>0</v>
      </c>
    </row>
    <row r="71" spans="2:15" ht="141.75">
      <c r="B71" s="204" t="s">
        <v>631</v>
      </c>
      <c r="C71" s="204" t="s">
        <v>631</v>
      </c>
      <c r="D71" s="204" t="s">
        <v>631</v>
      </c>
      <c r="E71" s="84">
        <v>1911300</v>
      </c>
      <c r="F71" s="78" t="s">
        <v>296</v>
      </c>
      <c r="G71" s="203" t="s">
        <v>115</v>
      </c>
      <c r="H71" s="204" t="s">
        <v>631</v>
      </c>
      <c r="I71" s="205" t="s">
        <v>631</v>
      </c>
      <c r="J71" s="207">
        <f>K71</f>
        <v>6685900</v>
      </c>
      <c r="K71" s="207">
        <v>6685900</v>
      </c>
      <c r="L71" s="207"/>
      <c r="M71" s="207"/>
      <c r="N71" s="207"/>
      <c r="O71" s="207"/>
    </row>
    <row r="72" spans="2:15" s="221" customFormat="1" ht="94.9" customHeight="1">
      <c r="B72" s="246" t="s">
        <v>13</v>
      </c>
      <c r="C72" s="210" t="s">
        <v>327</v>
      </c>
      <c r="D72" s="217" t="s">
        <v>631</v>
      </c>
      <c r="E72" s="217" t="s">
        <v>631</v>
      </c>
      <c r="F72" s="217" t="s">
        <v>631</v>
      </c>
      <c r="G72" s="210" t="s">
        <v>133</v>
      </c>
      <c r="H72" s="217" t="s">
        <v>631</v>
      </c>
      <c r="I72" s="220" t="s">
        <v>631</v>
      </c>
      <c r="J72" s="206">
        <f>J73</f>
        <v>3000000</v>
      </c>
      <c r="K72" s="206">
        <f t="shared" ref="K72:O73" si="26">K73</f>
        <v>3000000</v>
      </c>
      <c r="L72" s="206">
        <f t="shared" si="26"/>
        <v>0</v>
      </c>
      <c r="M72" s="206">
        <f t="shared" si="26"/>
        <v>0</v>
      </c>
      <c r="N72" s="206">
        <f t="shared" si="26"/>
        <v>0</v>
      </c>
      <c r="O72" s="206">
        <f t="shared" si="26"/>
        <v>0</v>
      </c>
    </row>
    <row r="73" spans="2:15" ht="88.9" customHeight="1">
      <c r="B73" s="214" t="s">
        <v>482</v>
      </c>
      <c r="C73" s="245" t="s">
        <v>651</v>
      </c>
      <c r="D73" s="55" t="s">
        <v>797</v>
      </c>
      <c r="E73" s="204" t="s">
        <v>631</v>
      </c>
      <c r="F73" s="204" t="s">
        <v>631</v>
      </c>
      <c r="G73" s="203" t="s">
        <v>133</v>
      </c>
      <c r="H73" s="230" t="s">
        <v>396</v>
      </c>
      <c r="I73" s="296">
        <v>8200001</v>
      </c>
      <c r="J73" s="206">
        <f>J74</f>
        <v>3000000</v>
      </c>
      <c r="K73" s="206">
        <f t="shared" si="26"/>
        <v>3000000</v>
      </c>
      <c r="L73" s="206">
        <f t="shared" si="26"/>
        <v>0</v>
      </c>
      <c r="M73" s="206">
        <f t="shared" si="26"/>
        <v>0</v>
      </c>
      <c r="N73" s="206">
        <f t="shared" si="26"/>
        <v>0</v>
      </c>
      <c r="O73" s="206">
        <f t="shared" si="26"/>
        <v>0</v>
      </c>
    </row>
    <row r="74" spans="2:15" ht="84" customHeight="1">
      <c r="B74" s="214" t="s">
        <v>631</v>
      </c>
      <c r="C74" s="204" t="s">
        <v>631</v>
      </c>
      <c r="D74" s="204" t="s">
        <v>631</v>
      </c>
      <c r="E74" s="169" t="s">
        <v>571</v>
      </c>
      <c r="F74" s="235" t="s">
        <v>296</v>
      </c>
      <c r="G74" s="203" t="s">
        <v>133</v>
      </c>
      <c r="H74" s="204" t="s">
        <v>631</v>
      </c>
      <c r="I74" s="205" t="s">
        <v>631</v>
      </c>
      <c r="J74" s="207">
        <f>K74+L74+M74+N74+O74</f>
        <v>3000000</v>
      </c>
      <c r="K74" s="207">
        <v>3000000</v>
      </c>
      <c r="L74" s="207">
        <v>0</v>
      </c>
      <c r="M74" s="207">
        <v>0</v>
      </c>
      <c r="N74" s="207">
        <v>0</v>
      </c>
      <c r="O74" s="207">
        <v>0</v>
      </c>
    </row>
    <row r="75" spans="2:15" ht="25.15" customHeight="1">
      <c r="B75" s="214" t="s">
        <v>631</v>
      </c>
      <c r="C75" s="204" t="s">
        <v>631</v>
      </c>
      <c r="D75" s="204" t="s">
        <v>631</v>
      </c>
      <c r="E75" s="204" t="s">
        <v>631</v>
      </c>
      <c r="F75" s="204" t="s">
        <v>631</v>
      </c>
      <c r="G75" s="204" t="s">
        <v>631</v>
      </c>
      <c r="H75" s="204" t="s">
        <v>631</v>
      </c>
      <c r="I75" s="205" t="s">
        <v>678</v>
      </c>
      <c r="J75" s="206">
        <f t="shared" ref="J75:O75" si="27">J10+J15+J18+J21+J57+J66+J69+J72</f>
        <v>27401263.09</v>
      </c>
      <c r="K75" s="206">
        <f t="shared" si="27"/>
        <v>2258566.09</v>
      </c>
      <c r="L75" s="206">
        <f t="shared" si="27"/>
        <v>24192697</v>
      </c>
      <c r="M75" s="206">
        <f t="shared" si="27"/>
        <v>950000</v>
      </c>
      <c r="N75" s="206">
        <f t="shared" si="27"/>
        <v>0</v>
      </c>
      <c r="O75" s="206">
        <f t="shared" si="27"/>
        <v>0</v>
      </c>
    </row>
    <row r="76" spans="2:15" s="409" customFormat="1" ht="15.75">
      <c r="B76" s="404"/>
      <c r="C76" s="405"/>
      <c r="D76" s="406"/>
      <c r="E76" s="406"/>
      <c r="F76" s="405"/>
      <c r="G76" s="405"/>
      <c r="H76" s="406"/>
      <c r="I76" s="407"/>
      <c r="J76" s="408"/>
      <c r="K76" s="407"/>
      <c r="L76" s="407"/>
      <c r="M76" s="407"/>
      <c r="N76" s="407"/>
      <c r="O76" s="407"/>
    </row>
    <row r="77" spans="2:15" s="409" customFormat="1">
      <c r="B77" s="404"/>
      <c r="C77" s="405"/>
      <c r="D77" s="406"/>
      <c r="E77" s="406"/>
      <c r="F77" s="405"/>
      <c r="G77" s="405"/>
      <c r="H77" s="406"/>
      <c r="I77" s="407"/>
      <c r="J77" s="407"/>
      <c r="K77" s="407"/>
      <c r="L77" s="407"/>
      <c r="M77" s="407"/>
      <c r="N77" s="407"/>
      <c r="O77" s="407"/>
    </row>
    <row r="78" spans="2:15" ht="64.150000000000006" customHeight="1">
      <c r="C78" s="440" t="s">
        <v>275</v>
      </c>
      <c r="D78" s="440"/>
      <c r="E78" s="440"/>
      <c r="F78" s="440"/>
      <c r="G78" s="211"/>
      <c r="H78" s="332"/>
      <c r="I78" s="332"/>
      <c r="J78" s="333"/>
      <c r="K78" s="332"/>
      <c r="L78" s="211" t="s">
        <v>550</v>
      </c>
      <c r="M78" s="332"/>
    </row>
  </sheetData>
  <mergeCells count="15">
    <mergeCell ref="H7:H8"/>
    <mergeCell ref="M3:N3"/>
    <mergeCell ref="B4:O4"/>
    <mergeCell ref="B5:C5"/>
    <mergeCell ref="B6:C6"/>
    <mergeCell ref="I7:I8"/>
    <mergeCell ref="J7:J8"/>
    <mergeCell ref="K7:O7"/>
    <mergeCell ref="B7:B8"/>
    <mergeCell ref="C7:C8"/>
    <mergeCell ref="D7:D8"/>
    <mergeCell ref="E7:E8"/>
    <mergeCell ref="F7:F8"/>
    <mergeCell ref="G7:G8"/>
    <mergeCell ref="C78:F78"/>
  </mergeCells>
  <phoneticPr fontId="110" type="noConversion"/>
  <conditionalFormatting sqref="H20 C10:C22 C25 D44 C28:C42 C69 C72 C47:C59">
    <cfRule type="expression" dxfId="30" priority="57" stopIfTrue="1">
      <formula>A10=1</formula>
    </cfRule>
  </conditionalFormatting>
  <conditionalFormatting sqref="I20 D10:D22 D25 E44 D28:D42 D47:D50 D52:D75">
    <cfRule type="expression" dxfId="29" priority="58" stopIfTrue="1">
      <formula>A10=1</formula>
    </cfRule>
  </conditionalFormatting>
  <conditionalFormatting sqref="H18:I18 F31 F34 F37 F10:F22 G23:I24 F28 F25 G26:I27 F72:F73 F75 F44 F47:F58 F40">
    <cfRule type="expression" dxfId="28" priority="59" stopIfTrue="1">
      <formula>A10=1</formula>
    </cfRule>
  </conditionalFormatting>
  <conditionalFormatting sqref="H19 H10:H17 H21:H22 H25 H28:H44 H47:H75">
    <cfRule type="expression" dxfId="27" priority="56" stopIfTrue="1">
      <formula>A10=1</formula>
    </cfRule>
  </conditionalFormatting>
  <conditionalFormatting sqref="I19 I10:I17 I21:I22 I25 I28:I44 I47:I75">
    <cfRule type="expression" dxfId="26" priority="50" stopIfTrue="1">
      <formula>A10=1</formula>
    </cfRule>
  </conditionalFormatting>
  <conditionalFormatting sqref="K13:L13 K11 K49:O49 K51:O51 K53:O53 K62:O62 K72:O73 K68 K10:O10 K18:O18 K15:O15 K69:O70 K19:M19 J10:J15 J16:N16 K14 K39:O40 K30:O31 K33:O34 K36:O37 K47:O47 K55:O55 K42:O43 K64:O64 K66:O67 K60:O60 K57:O58 K75:O75 J17:J75 K45:O45 K21:O28">
    <cfRule type="expression" dxfId="25" priority="53" stopIfTrue="1">
      <formula>A10=1</formula>
    </cfRule>
  </conditionalFormatting>
  <conditionalFormatting sqref="K20 K48 K50 K52 K61 K59 K12 K74 K71 K17 K29 K32 K35 K38 K41 K54 K56 K63 K65 K44 K46">
    <cfRule type="expression" dxfId="24" priority="116" stopIfTrue="1">
      <formula>A12=1</formula>
    </cfRule>
  </conditionalFormatting>
  <conditionalFormatting sqref="L20 L48 L50 L52 L61 L59 L68 L71 L74 L11:L12 L17 L14 L29 L32 L35 L38 L41 L54 L56 L63 L65 L44 L46">
    <cfRule type="expression" dxfId="23" priority="117" stopIfTrue="1">
      <formula>A11=1</formula>
    </cfRule>
  </conditionalFormatting>
  <conditionalFormatting sqref="M71 M48 M50 M52 M61 M59 M68 M20 M74 M17 M11:M14 M29 M32 M35 M38 M41 M54 M56 M63 M65 M44 M46">
    <cfRule type="expression" dxfId="22" priority="118" stopIfTrue="1">
      <formula>A11=1</formula>
    </cfRule>
  </conditionalFormatting>
  <conditionalFormatting sqref="N48 N50 N52 N61 N59 N68 N74 N71 N19:N20 N17 N11:N14 N29 N32 N35 N38 N41 N54 N56 N63 N65 N44 N46">
    <cfRule type="expression" dxfId="21" priority="119" stopIfTrue="1">
      <formula>A11=1</formula>
    </cfRule>
  </conditionalFormatting>
  <conditionalFormatting sqref="O48 O50 O52 O61 O59 O68 O74 O71 O19:O20 O11:O14 O16:O17 O29 O32 O35 O38 O41 O54 O56 O63 O65 O44 O46">
    <cfRule type="expression" dxfId="20" priority="120" stopIfTrue="1">
      <formula>A11=1</formula>
    </cfRule>
  </conditionalFormatting>
  <conditionalFormatting sqref="E37 E31 E34 E10:E22 E28 E25 E43:F43 E47:E58 E72:E73 E75">
    <cfRule type="expression" dxfId="19" priority="54" stopIfTrue="1">
      <formula>A10=1</formula>
    </cfRule>
  </conditionalFormatting>
  <conditionalFormatting sqref="B10:B13 B15:B16 B18:B19 B21:B22 B25 C44 B72:B75 B28:B70">
    <cfRule type="expression" dxfId="18" priority="107" stopIfTrue="1">
      <formula>A10=1</formula>
    </cfRule>
  </conditionalFormatting>
  <conditionalFormatting sqref="G10:G22 G25 G28:G44 G47:G75">
    <cfRule type="expression" dxfId="17" priority="55" stopIfTrue="1">
      <formula>A10=1</formula>
    </cfRule>
  </conditionalFormatting>
  <conditionalFormatting sqref="C60:C63 C66:C68">
    <cfRule type="expression" dxfId="16" priority="135" stopIfTrue="1">
      <formula>A62=1</formula>
    </cfRule>
  </conditionalFormatting>
  <conditionalFormatting sqref="C73:C74 B71 C70:C71">
    <cfRule type="expression" dxfId="15" priority="136" stopIfTrue="1">
      <formula>#REF!=1</formula>
    </cfRule>
  </conditionalFormatting>
  <conditionalFormatting sqref="C75">
    <cfRule type="expression" dxfId="14" priority="137" stopIfTrue="1">
      <formula>A82=1</formula>
    </cfRule>
  </conditionalFormatting>
  <conditionalFormatting sqref="C65">
    <cfRule type="expression" dxfId="13" priority="138" stopIfTrue="1">
      <formula>#REF!=1</formula>
    </cfRule>
  </conditionalFormatting>
  <conditionalFormatting sqref="F59:F70">
    <cfRule type="expression" dxfId="12" priority="143" stopIfTrue="1">
      <formula>A60=1</formula>
    </cfRule>
  </conditionalFormatting>
  <conditionalFormatting sqref="E59:E70">
    <cfRule type="expression" dxfId="11" priority="151" stopIfTrue="1">
      <formula>A60=1</formula>
    </cfRule>
  </conditionalFormatting>
  <conditionalFormatting sqref="D51">
    <cfRule type="expression" dxfId="10" priority="8" stopIfTrue="1">
      <formula>A51=1</formula>
    </cfRule>
  </conditionalFormatting>
  <conditionalFormatting sqref="C46">
    <cfRule type="expression" dxfId="9" priority="1" stopIfTrue="1">
      <formula>A46=1</formula>
    </cfRule>
  </conditionalFormatting>
  <conditionalFormatting sqref="D45:D46">
    <cfRule type="expression" dxfId="8" priority="2" stopIfTrue="1">
      <formula>A45=1</formula>
    </cfRule>
  </conditionalFormatting>
  <conditionalFormatting sqref="E45:E46">
    <cfRule type="expression" dxfId="7" priority="3" stopIfTrue="1">
      <formula>A45=1</formula>
    </cfRule>
  </conditionalFormatting>
  <conditionalFormatting sqref="F45:F46">
    <cfRule type="expression" dxfId="6" priority="4" stopIfTrue="1">
      <formula>A45=1</formula>
    </cfRule>
  </conditionalFormatting>
  <conditionalFormatting sqref="H45:H46">
    <cfRule type="expression" dxfId="5" priority="5" stopIfTrue="1">
      <formula>A45=1</formula>
    </cfRule>
  </conditionalFormatting>
  <conditionalFormatting sqref="I45:I46">
    <cfRule type="expression" dxfId="4" priority="6" stopIfTrue="1">
      <formula>A45=1</formula>
    </cfRule>
  </conditionalFormatting>
  <conditionalFormatting sqref="G45:G46">
    <cfRule type="expression" dxfId="3" priority="7" stopIfTrue="1">
      <formula>A45=1</formula>
    </cfRule>
  </conditionalFormatting>
  <conditionalFormatting sqref="D26:D27 E40 D23:D24">
    <cfRule type="expression" dxfId="2" priority="161" stopIfTrue="1">
      <formula>XEY23=1</formula>
    </cfRule>
  </conditionalFormatting>
  <conditionalFormatting sqref="B26:C27 B23:C24">
    <cfRule type="expression" dxfId="1" priority="165" stopIfTrue="1">
      <formula>XEX23=1</formula>
    </cfRule>
  </conditionalFormatting>
  <conditionalFormatting sqref="B17 B20 B14">
    <cfRule type="expression" dxfId="0" priority="187" stopIfTrue="1">
      <formula>XEZ14=1</formula>
    </cfRule>
  </conditionalFormatting>
  <hyperlinks>
    <hyperlink ref="F23" r:id="rId1" location="n8" display="https://zakon.rada.gov.ua/rada/show/988-2016-%D1%80 - n8" xr:uid="{612EBA97-588C-46FC-A456-5F1183045722}"/>
    <hyperlink ref="F24" r:id="rId2" location="n8" display="https://zakon.rada.gov.ua/rada/show/988-2016-%D1%80 - n8" xr:uid="{885A7A36-E6BE-4A49-8578-28E6DE9AC210}"/>
    <hyperlink ref="F26" r:id="rId3" location="n8" display="https://zakon.rada.gov.ua/rada/show/988-2016-%D1%80 - n8" xr:uid="{ECAD7923-C020-45E0-AA15-D84D882C6AB8}"/>
    <hyperlink ref="F27" r:id="rId4" location="n8" display="https://zakon.rada.gov.ua/rada/show/988-2016-%D1%80 - n8" xr:uid="{262C83D0-EE09-42E2-9C11-D1B104DE6B67}"/>
  </hyperlinks>
  <pageMargins left="0.15748031496062992" right="0.15748031496062992" top="0.74803149606299213" bottom="0.43307086614173229" header="0.31496062992125984" footer="0.23622047244094491"/>
  <pageSetup paperSize="9" scale="65" orientation="landscape" r:id="rId5"/>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DE0FF-0C7D-447D-853A-92E2EB908849}">
  <dimension ref="A1:L114"/>
  <sheetViews>
    <sheetView showZeros="0" zoomScale="75" zoomScaleNormal="75" zoomScaleSheetLayoutView="75" workbookViewId="0">
      <selection activeCell="E9" sqref="E9"/>
    </sheetView>
  </sheetViews>
  <sheetFormatPr defaultColWidth="9.1640625" defaultRowHeight="12.75"/>
  <cols>
    <col min="1" max="1" width="11.83203125" style="42" customWidth="1"/>
    <col min="2" max="2" width="12.83203125" style="42" customWidth="1"/>
    <col min="3" max="3" width="14.5" style="42" customWidth="1"/>
    <col min="4" max="4" width="47.6640625" style="109" customWidth="1"/>
    <col min="5" max="5" width="58" style="43" customWidth="1"/>
    <col min="6" max="6" width="20.1640625" style="44" customWidth="1"/>
    <col min="7" max="7" width="19.5" style="53" customWidth="1"/>
    <col min="8" max="8" width="19.5" style="44" customWidth="1"/>
    <col min="9" max="10" width="22" style="44" bestFit="1" customWidth="1"/>
    <col min="11" max="16384" width="9.1640625" style="44"/>
  </cols>
  <sheetData>
    <row r="1" spans="1:10" ht="18.600000000000001" customHeight="1">
      <c r="I1" s="466" t="s">
        <v>526</v>
      </c>
      <c r="J1" s="466"/>
    </row>
    <row r="2" spans="1:10" ht="18" customHeight="1">
      <c r="I2" s="466" t="s">
        <v>679</v>
      </c>
      <c r="J2" s="466"/>
    </row>
    <row r="3" spans="1:10" ht="20.45" customHeight="1">
      <c r="I3" s="468" t="s">
        <v>808</v>
      </c>
      <c r="J3" s="468"/>
    </row>
    <row r="4" spans="1:10" ht="29.45" customHeight="1">
      <c r="A4" s="515" t="s">
        <v>295</v>
      </c>
      <c r="B4" s="515"/>
      <c r="C4" s="515"/>
      <c r="D4" s="515"/>
      <c r="E4" s="515"/>
      <c r="F4" s="515"/>
      <c r="G4" s="515"/>
      <c r="H4" s="515"/>
      <c r="I4" s="515"/>
      <c r="J4" s="515"/>
    </row>
    <row r="5" spans="1:10" ht="37.9" customHeight="1">
      <c r="A5" s="45"/>
      <c r="B5" s="512" t="s">
        <v>15</v>
      </c>
      <c r="C5" s="512"/>
      <c r="D5" s="512"/>
      <c r="E5" s="46"/>
      <c r="F5" s="47"/>
      <c r="G5" s="56"/>
      <c r="H5" s="45"/>
      <c r="I5" s="45"/>
    </row>
    <row r="6" spans="1:10">
      <c r="A6" s="48"/>
      <c r="G6" s="57"/>
      <c r="J6" s="49" t="s">
        <v>637</v>
      </c>
    </row>
    <row r="7" spans="1:10" s="115" customFormat="1" ht="36" customHeight="1">
      <c r="A7" s="513" t="s">
        <v>0</v>
      </c>
      <c r="B7" s="513" t="s">
        <v>1</v>
      </c>
      <c r="C7" s="513" t="s">
        <v>2</v>
      </c>
      <c r="D7" s="513" t="s">
        <v>634</v>
      </c>
      <c r="E7" s="513" t="s">
        <v>3</v>
      </c>
      <c r="F7" s="513" t="s">
        <v>4</v>
      </c>
      <c r="G7" s="514" t="s">
        <v>675</v>
      </c>
      <c r="H7" s="513" t="s">
        <v>638</v>
      </c>
      <c r="I7" s="513" t="s">
        <v>639</v>
      </c>
      <c r="J7" s="513"/>
    </row>
    <row r="8" spans="1:10" s="116" customFormat="1" ht="60" customHeight="1">
      <c r="A8" s="513"/>
      <c r="B8" s="513"/>
      <c r="C8" s="513"/>
      <c r="D8" s="513"/>
      <c r="E8" s="513"/>
      <c r="F8" s="513"/>
      <c r="G8" s="514"/>
      <c r="H8" s="513"/>
      <c r="I8" s="114" t="s">
        <v>635</v>
      </c>
      <c r="J8" s="114" t="s">
        <v>677</v>
      </c>
    </row>
    <row r="9" spans="1:10" ht="20.45" customHeight="1">
      <c r="A9" s="51" t="s">
        <v>5</v>
      </c>
      <c r="B9" s="52" t="s">
        <v>6</v>
      </c>
      <c r="C9" s="51" t="s">
        <v>7</v>
      </c>
      <c r="D9" s="51" t="s">
        <v>8</v>
      </c>
      <c r="E9" s="51" t="s">
        <v>9</v>
      </c>
      <c r="F9" s="52" t="s">
        <v>10</v>
      </c>
      <c r="G9" s="58" t="s">
        <v>11</v>
      </c>
      <c r="H9" s="52" t="s">
        <v>12</v>
      </c>
      <c r="I9" s="51" t="s">
        <v>13</v>
      </c>
      <c r="J9" s="52" t="s">
        <v>14</v>
      </c>
    </row>
    <row r="10" spans="1:10" ht="44.45" customHeight="1">
      <c r="A10" s="236" t="s">
        <v>136</v>
      </c>
      <c r="B10" s="236" t="s">
        <v>18</v>
      </c>
      <c r="C10" s="236" t="s">
        <v>18</v>
      </c>
      <c r="D10" s="237" t="s">
        <v>137</v>
      </c>
      <c r="E10" s="51"/>
      <c r="F10" s="52"/>
      <c r="G10" s="90">
        <f t="shared" ref="G10:J11" si="0">G11</f>
        <v>0</v>
      </c>
      <c r="H10" s="90">
        <f t="shared" si="0"/>
        <v>0</v>
      </c>
      <c r="I10" s="90">
        <f t="shared" si="0"/>
        <v>0</v>
      </c>
      <c r="J10" s="90">
        <f t="shared" si="0"/>
        <v>0</v>
      </c>
    </row>
    <row r="11" spans="1:10" ht="76.150000000000006" customHeight="1">
      <c r="A11" s="121" t="s">
        <v>138</v>
      </c>
      <c r="B11" s="55"/>
      <c r="C11" s="135"/>
      <c r="D11" s="136" t="s">
        <v>215</v>
      </c>
      <c r="E11" s="51"/>
      <c r="F11" s="52"/>
      <c r="G11" s="90">
        <f>G12</f>
        <v>0</v>
      </c>
      <c r="H11" s="90">
        <f t="shared" si="0"/>
        <v>0</v>
      </c>
      <c r="I11" s="90">
        <f t="shared" si="0"/>
        <v>0</v>
      </c>
      <c r="J11" s="90">
        <f t="shared" si="0"/>
        <v>0</v>
      </c>
    </row>
    <row r="12" spans="1:10" ht="40.9" customHeight="1">
      <c r="A12" s="84" t="s">
        <v>216</v>
      </c>
      <c r="B12" s="84" t="s">
        <v>36</v>
      </c>
      <c r="C12" s="84" t="s">
        <v>152</v>
      </c>
      <c r="D12" s="122" t="s">
        <v>153</v>
      </c>
      <c r="E12" s="51"/>
      <c r="F12" s="52"/>
      <c r="G12" s="90">
        <f>SUM(G13:G14)</f>
        <v>0</v>
      </c>
      <c r="H12" s="90"/>
      <c r="I12" s="90"/>
      <c r="J12" s="90"/>
    </row>
    <row r="13" spans="1:10" ht="90" customHeight="1">
      <c r="A13" s="120" t="s">
        <v>210</v>
      </c>
      <c r="B13" s="120" t="s">
        <v>210</v>
      </c>
      <c r="C13" s="120" t="s">
        <v>210</v>
      </c>
      <c r="D13" s="120" t="s">
        <v>210</v>
      </c>
      <c r="E13" s="122" t="s">
        <v>682</v>
      </c>
      <c r="F13" s="122" t="s">
        <v>683</v>
      </c>
      <c r="G13" s="123">
        <f>H13</f>
        <v>-225600</v>
      </c>
      <c r="H13" s="123">
        <v>-225600</v>
      </c>
      <c r="I13" s="90"/>
      <c r="J13" s="90"/>
    </row>
    <row r="14" spans="1:10" s="365" customFormat="1" ht="94.15" customHeight="1">
      <c r="A14" s="120" t="s">
        <v>210</v>
      </c>
      <c r="B14" s="120" t="s">
        <v>210</v>
      </c>
      <c r="C14" s="120" t="s">
        <v>210</v>
      </c>
      <c r="D14" s="120" t="s">
        <v>210</v>
      </c>
      <c r="E14" s="366" t="s">
        <v>232</v>
      </c>
      <c r="F14" s="366" t="s">
        <v>233</v>
      </c>
      <c r="G14" s="123">
        <f>H14</f>
        <v>225600</v>
      </c>
      <c r="H14" s="123">
        <v>225600</v>
      </c>
      <c r="I14" s="279"/>
      <c r="J14" s="279"/>
    </row>
    <row r="15" spans="1:10" ht="67.900000000000006" customHeight="1">
      <c r="A15" s="55" t="s">
        <v>154</v>
      </c>
      <c r="B15" s="55" t="s">
        <v>18</v>
      </c>
      <c r="C15" s="55" t="s">
        <v>18</v>
      </c>
      <c r="D15" s="60" t="s">
        <v>155</v>
      </c>
      <c r="E15" s="51"/>
      <c r="F15" s="52"/>
      <c r="G15" s="90">
        <f>G16</f>
        <v>3513300</v>
      </c>
      <c r="H15" s="90">
        <f>H16</f>
        <v>3513300</v>
      </c>
      <c r="I15" s="90">
        <f>I16</f>
        <v>0</v>
      </c>
      <c r="J15" s="90">
        <f>J16</f>
        <v>0</v>
      </c>
    </row>
    <row r="16" spans="1:10" ht="48" customHeight="1">
      <c r="A16" s="55" t="s">
        <v>156</v>
      </c>
      <c r="B16" s="55" t="s">
        <v>18</v>
      </c>
      <c r="C16" s="55" t="s">
        <v>18</v>
      </c>
      <c r="D16" s="60" t="s">
        <v>155</v>
      </c>
      <c r="E16" s="51"/>
      <c r="F16" s="52"/>
      <c r="G16" s="90">
        <f>SUM(G17:G17)</f>
        <v>3513300</v>
      </c>
      <c r="H16" s="90">
        <f>SUM(H17:H17)</f>
        <v>3513300</v>
      </c>
      <c r="I16" s="90">
        <f>SUM(I17:I17)</f>
        <v>0</v>
      </c>
      <c r="J16" s="90">
        <f>SUM(J17:J17)</f>
        <v>0</v>
      </c>
    </row>
    <row r="17" spans="1:12" ht="96" customHeight="1">
      <c r="A17" s="124" t="s">
        <v>157</v>
      </c>
      <c r="B17" s="124" t="s">
        <v>158</v>
      </c>
      <c r="C17" s="124" t="s">
        <v>36</v>
      </c>
      <c r="D17" s="125" t="s">
        <v>159</v>
      </c>
      <c r="E17" s="126" t="s">
        <v>297</v>
      </c>
      <c r="F17" s="127" t="s">
        <v>236</v>
      </c>
      <c r="G17" s="113">
        <f>H17+I17</f>
        <v>3513300</v>
      </c>
      <c r="H17" s="113">
        <f>'дод 3.1'!E21</f>
        <v>3513300</v>
      </c>
      <c r="I17" s="113"/>
      <c r="J17" s="113"/>
      <c r="L17" s="53"/>
    </row>
    <row r="18" spans="1:12" ht="76.150000000000006" customHeight="1">
      <c r="A18" s="55" t="s">
        <v>37</v>
      </c>
      <c r="B18" s="55" t="s">
        <v>18</v>
      </c>
      <c r="C18" s="55" t="s">
        <v>18</v>
      </c>
      <c r="D18" s="60" t="s">
        <v>48</v>
      </c>
      <c r="E18" s="51"/>
      <c r="F18" s="52"/>
      <c r="G18" s="90">
        <f>G19</f>
        <v>630000</v>
      </c>
      <c r="H18" s="90">
        <f>H19</f>
        <v>630000</v>
      </c>
      <c r="I18" s="90">
        <f>I19</f>
        <v>0</v>
      </c>
      <c r="J18" s="90">
        <f>J19</f>
        <v>0</v>
      </c>
    </row>
    <row r="19" spans="1:12" ht="70.150000000000006" customHeight="1">
      <c r="A19" s="55" t="s">
        <v>38</v>
      </c>
      <c r="B19" s="55" t="s">
        <v>18</v>
      </c>
      <c r="C19" s="55" t="s">
        <v>18</v>
      </c>
      <c r="D19" s="60" t="s">
        <v>49</v>
      </c>
      <c r="E19" s="51"/>
      <c r="F19" s="52"/>
      <c r="G19" s="90">
        <f>SUM(G20:G20)</f>
        <v>630000</v>
      </c>
      <c r="H19" s="90">
        <f>SUM(H20:H20)</f>
        <v>630000</v>
      </c>
      <c r="I19" s="90">
        <f>SUM(I20:I20)</f>
        <v>0</v>
      </c>
      <c r="J19" s="90">
        <f>SUM(J20:J20)</f>
        <v>0</v>
      </c>
    </row>
    <row r="20" spans="1:12" ht="90.6" customHeight="1">
      <c r="A20" s="124" t="s">
        <v>160</v>
      </c>
      <c r="B20" s="124" t="s">
        <v>158</v>
      </c>
      <c r="C20" s="124" t="s">
        <v>36</v>
      </c>
      <c r="D20" s="125" t="s">
        <v>159</v>
      </c>
      <c r="E20" s="126" t="s">
        <v>297</v>
      </c>
      <c r="F20" s="127" t="s">
        <v>236</v>
      </c>
      <c r="G20" s="123">
        <f>H20+I20</f>
        <v>630000</v>
      </c>
      <c r="H20" s="104">
        <f>'дод 3.1'!E32</f>
        <v>630000</v>
      </c>
      <c r="I20" s="123">
        <f>'дод 3.1'!J32</f>
        <v>0</v>
      </c>
      <c r="J20" s="104">
        <f>'дод 3.1'!K32</f>
        <v>0</v>
      </c>
    </row>
    <row r="21" spans="1:12" ht="61.15" customHeight="1">
      <c r="A21" s="55" t="s">
        <v>139</v>
      </c>
      <c r="B21" s="55" t="s">
        <v>18</v>
      </c>
      <c r="C21" s="55" t="s">
        <v>18</v>
      </c>
      <c r="D21" s="60" t="s">
        <v>140</v>
      </c>
      <c r="E21" s="126"/>
      <c r="F21" s="127"/>
      <c r="G21" s="90">
        <f>G22</f>
        <v>5219200</v>
      </c>
      <c r="H21" s="90">
        <f>H22</f>
        <v>13525800</v>
      </c>
      <c r="I21" s="90">
        <f>I22</f>
        <v>-8306600</v>
      </c>
      <c r="J21" s="90">
        <f>J22</f>
        <v>-8306600</v>
      </c>
    </row>
    <row r="22" spans="1:12" ht="60" customHeight="1">
      <c r="A22" s="55" t="s">
        <v>141</v>
      </c>
      <c r="B22" s="55" t="s">
        <v>18</v>
      </c>
      <c r="C22" s="55" t="s">
        <v>18</v>
      </c>
      <c r="D22" s="60" t="s">
        <v>140</v>
      </c>
      <c r="E22" s="126"/>
      <c r="F22" s="127"/>
      <c r="G22" s="90">
        <f>G23+G28+G29</f>
        <v>5219200</v>
      </c>
      <c r="H22" s="90">
        <f>H23+H28+H29</f>
        <v>13525800</v>
      </c>
      <c r="I22" s="90">
        <f>I23+I28+I29</f>
        <v>-8306600</v>
      </c>
      <c r="J22" s="90">
        <f>J23+J28+J29</f>
        <v>-8306600</v>
      </c>
    </row>
    <row r="23" spans="1:12" ht="70.150000000000006" customHeight="1">
      <c r="A23" s="55"/>
      <c r="B23" s="55"/>
      <c r="C23" s="55"/>
      <c r="D23" s="60"/>
      <c r="E23" s="234" t="s">
        <v>302</v>
      </c>
      <c r="F23" s="234" t="s">
        <v>303</v>
      </c>
      <c r="G23" s="123">
        <f>SUM(G24:G26)</f>
        <v>4042500</v>
      </c>
      <c r="H23" s="123">
        <f>SUM(H24:H26)</f>
        <v>12349100</v>
      </c>
      <c r="I23" s="123">
        <f>SUM(I24:I26)</f>
        <v>-8306600</v>
      </c>
      <c r="J23" s="123">
        <f>SUM(J24:J26)</f>
        <v>-8306600</v>
      </c>
    </row>
    <row r="24" spans="1:12" ht="62.45" customHeight="1">
      <c r="A24" s="84" t="s">
        <v>161</v>
      </c>
      <c r="B24" s="84" t="s">
        <v>162</v>
      </c>
      <c r="C24" s="84" t="s">
        <v>163</v>
      </c>
      <c r="D24" s="122" t="s">
        <v>164</v>
      </c>
      <c r="E24" s="120" t="s">
        <v>210</v>
      </c>
      <c r="F24" s="120" t="s">
        <v>210</v>
      </c>
      <c r="G24" s="123">
        <f>H24+I24</f>
        <v>2500000</v>
      </c>
      <c r="H24" s="83">
        <v>2500000</v>
      </c>
      <c r="I24" s="83"/>
      <c r="J24" s="83"/>
    </row>
    <row r="25" spans="1:12" ht="94.9" customHeight="1">
      <c r="A25" s="84" t="s">
        <v>393</v>
      </c>
      <c r="B25" s="84" t="s">
        <v>142</v>
      </c>
      <c r="C25" s="84" t="s">
        <v>143</v>
      </c>
      <c r="D25" s="122" t="s">
        <v>339</v>
      </c>
      <c r="E25" s="120" t="s">
        <v>210</v>
      </c>
      <c r="F25" s="120" t="s">
        <v>210</v>
      </c>
      <c r="G25" s="123">
        <f>H25+I25</f>
        <v>-8306600</v>
      </c>
      <c r="H25" s="83"/>
      <c r="I25" s="83">
        <v>-8306600</v>
      </c>
      <c r="J25" s="83">
        <v>-8306600</v>
      </c>
    </row>
    <row r="26" spans="1:12" ht="42" customHeight="1">
      <c r="A26" s="169" t="s">
        <v>562</v>
      </c>
      <c r="B26" s="169">
        <v>9770</v>
      </c>
      <c r="C26" s="170" t="s">
        <v>36</v>
      </c>
      <c r="D26" s="235" t="s">
        <v>17</v>
      </c>
      <c r="E26" s="120" t="s">
        <v>210</v>
      </c>
      <c r="F26" s="120" t="s">
        <v>210</v>
      </c>
      <c r="G26" s="123">
        <f>H26+I26</f>
        <v>9849100</v>
      </c>
      <c r="H26" s="83">
        <v>9849100</v>
      </c>
      <c r="I26" s="83"/>
      <c r="J26" s="83"/>
    </row>
    <row r="27" spans="1:12" ht="76.900000000000006" customHeight="1">
      <c r="A27" s="128" t="s">
        <v>165</v>
      </c>
      <c r="B27" s="124" t="s">
        <v>158</v>
      </c>
      <c r="C27" s="124" t="s">
        <v>36</v>
      </c>
      <c r="D27" s="125" t="s">
        <v>159</v>
      </c>
      <c r="E27" s="120"/>
      <c r="F27" s="120"/>
      <c r="G27" s="90">
        <f>SUM(G28:G29)</f>
        <v>1176700</v>
      </c>
      <c r="H27" s="90">
        <f>SUM(H28:H29)</f>
        <v>1176700</v>
      </c>
      <c r="I27" s="90">
        <f>SUM(I28:I29)</f>
        <v>0</v>
      </c>
      <c r="J27" s="90">
        <f>SUM(J28:J29)</f>
        <v>0</v>
      </c>
    </row>
    <row r="28" spans="1:12" ht="119.45" customHeight="1">
      <c r="A28" s="120" t="s">
        <v>210</v>
      </c>
      <c r="B28" s="120" t="s">
        <v>210</v>
      </c>
      <c r="C28" s="120" t="s">
        <v>210</v>
      </c>
      <c r="D28" s="120" t="s">
        <v>210</v>
      </c>
      <c r="E28" s="122" t="s">
        <v>684</v>
      </c>
      <c r="F28" s="122" t="s">
        <v>685</v>
      </c>
      <c r="G28" s="123">
        <f>H28+I28</f>
        <v>700000</v>
      </c>
      <c r="H28" s="104">
        <v>700000</v>
      </c>
      <c r="I28" s="123">
        <f>'дод 3.1'!J36</f>
        <v>0</v>
      </c>
      <c r="J28" s="123">
        <f>'дод 3.1'!K36</f>
        <v>0</v>
      </c>
    </row>
    <row r="29" spans="1:12" ht="79.900000000000006" customHeight="1">
      <c r="A29" s="120" t="s">
        <v>210</v>
      </c>
      <c r="B29" s="120" t="s">
        <v>210</v>
      </c>
      <c r="C29" s="120" t="s">
        <v>210</v>
      </c>
      <c r="D29" s="120" t="s">
        <v>210</v>
      </c>
      <c r="E29" s="126" t="s">
        <v>297</v>
      </c>
      <c r="F29" s="127" t="s">
        <v>236</v>
      </c>
      <c r="G29" s="123">
        <f>H29+I29</f>
        <v>476700</v>
      </c>
      <c r="H29" s="104">
        <v>476700</v>
      </c>
      <c r="I29" s="123">
        <f>'дод 3.1'!J37</f>
        <v>0</v>
      </c>
      <c r="J29" s="123">
        <f>'дод 3.1'!K37</f>
        <v>0</v>
      </c>
    </row>
    <row r="30" spans="1:12" ht="78.599999999999994" customHeight="1">
      <c r="A30" s="55" t="s">
        <v>166</v>
      </c>
      <c r="B30" s="55" t="s">
        <v>18</v>
      </c>
      <c r="C30" s="55" t="s">
        <v>18</v>
      </c>
      <c r="D30" s="60" t="s">
        <v>174</v>
      </c>
      <c r="E30" s="126"/>
      <c r="F30" s="127"/>
      <c r="G30" s="90">
        <f>G31</f>
        <v>6681600</v>
      </c>
      <c r="H30" s="90">
        <f>H31</f>
        <v>6681600</v>
      </c>
      <c r="I30" s="90">
        <f>I31</f>
        <v>0</v>
      </c>
      <c r="J30" s="90">
        <f>J31</f>
        <v>0</v>
      </c>
    </row>
    <row r="31" spans="1:12" ht="74.45" customHeight="1">
      <c r="A31" s="55" t="s">
        <v>168</v>
      </c>
      <c r="B31" s="55" t="s">
        <v>18</v>
      </c>
      <c r="C31" s="55" t="s">
        <v>18</v>
      </c>
      <c r="D31" s="60" t="s">
        <v>174</v>
      </c>
      <c r="E31" s="126"/>
      <c r="F31" s="127"/>
      <c r="G31" s="90">
        <f>SUM(G33:G35)</f>
        <v>6681600</v>
      </c>
      <c r="H31" s="90">
        <f>SUM(H33:H35)</f>
        <v>6681600</v>
      </c>
      <c r="I31" s="90">
        <f>SUM(I33:I35)</f>
        <v>0</v>
      </c>
      <c r="J31" s="90">
        <f>SUM(J33:J35)</f>
        <v>0</v>
      </c>
    </row>
    <row r="32" spans="1:12" s="174" customFormat="1" ht="96.6" customHeight="1">
      <c r="A32" s="84" t="s">
        <v>97</v>
      </c>
      <c r="B32" s="84" t="s">
        <v>98</v>
      </c>
      <c r="C32" s="84" t="s">
        <v>173</v>
      </c>
      <c r="D32" s="122" t="s">
        <v>99</v>
      </c>
      <c r="E32" s="122" t="s">
        <v>103</v>
      </c>
      <c r="F32" s="122" t="s">
        <v>104</v>
      </c>
      <c r="G32" s="123">
        <f>H32+I32</f>
        <v>250000</v>
      </c>
      <c r="H32" s="123">
        <v>250000</v>
      </c>
      <c r="I32" s="90"/>
      <c r="J32" s="279"/>
    </row>
    <row r="33" spans="1:10" ht="74.45" customHeight="1">
      <c r="A33" s="169" t="s">
        <v>96</v>
      </c>
      <c r="B33" s="169" t="s">
        <v>237</v>
      </c>
      <c r="C33" s="170" t="s">
        <v>234</v>
      </c>
      <c r="D33" s="235" t="s">
        <v>238</v>
      </c>
      <c r="E33" s="293" t="s">
        <v>107</v>
      </c>
      <c r="F33" s="233" t="s">
        <v>108</v>
      </c>
      <c r="G33" s="123">
        <f>H33+I33</f>
        <v>2230000</v>
      </c>
      <c r="H33" s="123">
        <f>90000+40000+2100000</f>
        <v>2230000</v>
      </c>
      <c r="I33" s="90"/>
      <c r="J33" s="90"/>
    </row>
    <row r="34" spans="1:10" ht="74.45" customHeight="1">
      <c r="A34" s="169" t="s">
        <v>100</v>
      </c>
      <c r="B34" s="169" t="s">
        <v>101</v>
      </c>
      <c r="C34" s="170" t="s">
        <v>234</v>
      </c>
      <c r="D34" s="235" t="s">
        <v>102</v>
      </c>
      <c r="E34" s="234" t="s">
        <v>105</v>
      </c>
      <c r="F34" s="234" t="s">
        <v>106</v>
      </c>
      <c r="G34" s="123">
        <f>H34+I34</f>
        <v>3500000</v>
      </c>
      <c r="H34" s="123">
        <v>3500000</v>
      </c>
      <c r="I34" s="90"/>
      <c r="J34" s="90"/>
    </row>
    <row r="35" spans="1:10" ht="89.45" customHeight="1">
      <c r="A35" s="128" t="s">
        <v>175</v>
      </c>
      <c r="B35" s="124" t="s">
        <v>158</v>
      </c>
      <c r="C35" s="124" t="s">
        <v>36</v>
      </c>
      <c r="D35" s="125" t="s">
        <v>159</v>
      </c>
      <c r="E35" s="126" t="s">
        <v>297</v>
      </c>
      <c r="F35" s="127" t="s">
        <v>236</v>
      </c>
      <c r="G35" s="123">
        <f>H35+I35</f>
        <v>951600</v>
      </c>
      <c r="H35" s="104">
        <f>'дод 3.1'!F45</f>
        <v>951600</v>
      </c>
      <c r="I35" s="123">
        <f>'дод 3.1'!J45</f>
        <v>0</v>
      </c>
      <c r="J35" s="104">
        <f>'дод 3.1'!K45</f>
        <v>0</v>
      </c>
    </row>
    <row r="36" spans="1:10" ht="55.9" customHeight="1">
      <c r="A36" s="55" t="s">
        <v>145</v>
      </c>
      <c r="B36" s="55" t="s">
        <v>18</v>
      </c>
      <c r="C36" s="55" t="s">
        <v>18</v>
      </c>
      <c r="D36" s="60" t="s">
        <v>146</v>
      </c>
      <c r="E36" s="126"/>
      <c r="F36" s="127"/>
      <c r="G36" s="90">
        <f t="shared" ref="G36:J37" si="1">G37</f>
        <v>216600</v>
      </c>
      <c r="H36" s="90">
        <f t="shared" si="1"/>
        <v>216600</v>
      </c>
      <c r="I36" s="90">
        <f t="shared" si="1"/>
        <v>0</v>
      </c>
      <c r="J36" s="90">
        <f t="shared" si="1"/>
        <v>0</v>
      </c>
    </row>
    <row r="37" spans="1:10" ht="64.900000000000006" customHeight="1">
      <c r="A37" s="55" t="s">
        <v>147</v>
      </c>
      <c r="B37" s="55" t="s">
        <v>18</v>
      </c>
      <c r="C37" s="55" t="s">
        <v>18</v>
      </c>
      <c r="D37" s="60" t="s">
        <v>146</v>
      </c>
      <c r="E37" s="126"/>
      <c r="F37" s="127"/>
      <c r="G37" s="90">
        <f t="shared" si="1"/>
        <v>216600</v>
      </c>
      <c r="H37" s="90">
        <f t="shared" si="1"/>
        <v>216600</v>
      </c>
      <c r="I37" s="90">
        <f t="shared" si="1"/>
        <v>0</v>
      </c>
      <c r="J37" s="90">
        <f t="shared" si="1"/>
        <v>0</v>
      </c>
    </row>
    <row r="38" spans="1:10" ht="110.45" customHeight="1">
      <c r="A38" s="128" t="s">
        <v>176</v>
      </c>
      <c r="B38" s="124" t="s">
        <v>158</v>
      </c>
      <c r="C38" s="124" t="s">
        <v>36</v>
      </c>
      <c r="D38" s="125" t="s">
        <v>159</v>
      </c>
      <c r="E38" s="126" t="s">
        <v>297</v>
      </c>
      <c r="F38" s="127" t="s">
        <v>236</v>
      </c>
      <c r="G38" s="123">
        <f>H38+I38</f>
        <v>216600</v>
      </c>
      <c r="H38" s="104">
        <f>'дод 3.1'!F48</f>
        <v>216600</v>
      </c>
      <c r="I38" s="123">
        <f>'дод 3.1'!O48</f>
        <v>0</v>
      </c>
      <c r="J38" s="104">
        <f>'дод 3.1'!K48</f>
        <v>0</v>
      </c>
    </row>
    <row r="39" spans="1:10" ht="51.6" customHeight="1">
      <c r="A39" s="55" t="s">
        <v>123</v>
      </c>
      <c r="B39" s="55" t="s">
        <v>18</v>
      </c>
      <c r="C39" s="55" t="s">
        <v>18</v>
      </c>
      <c r="D39" s="60" t="s">
        <v>124</v>
      </c>
      <c r="E39" s="122"/>
      <c r="F39" s="122"/>
      <c r="G39" s="90">
        <f>G40</f>
        <v>494800</v>
      </c>
      <c r="H39" s="90">
        <f>H40</f>
        <v>494800</v>
      </c>
      <c r="I39" s="90">
        <f>I40</f>
        <v>0</v>
      </c>
      <c r="J39" s="90">
        <f>J40</f>
        <v>0</v>
      </c>
    </row>
    <row r="40" spans="1:10" ht="46.15" customHeight="1">
      <c r="A40" s="55" t="s">
        <v>125</v>
      </c>
      <c r="B40" s="55" t="s">
        <v>18</v>
      </c>
      <c r="C40" s="55" t="s">
        <v>18</v>
      </c>
      <c r="D40" s="60" t="s">
        <v>124</v>
      </c>
      <c r="E40" s="122"/>
      <c r="F40" s="122"/>
      <c r="G40" s="90">
        <f>SUM(G41:G41)</f>
        <v>494800</v>
      </c>
      <c r="H40" s="90">
        <f>SUM(H41:H41)</f>
        <v>494800</v>
      </c>
      <c r="I40" s="90">
        <f>SUM(I41:I41)</f>
        <v>0</v>
      </c>
      <c r="J40" s="90">
        <f>SUM(J41:J41)</f>
        <v>0</v>
      </c>
    </row>
    <row r="41" spans="1:10" ht="91.15" customHeight="1">
      <c r="A41" s="128" t="s">
        <v>177</v>
      </c>
      <c r="B41" s="124" t="s">
        <v>158</v>
      </c>
      <c r="C41" s="124" t="s">
        <v>36</v>
      </c>
      <c r="D41" s="125" t="s">
        <v>159</v>
      </c>
      <c r="E41" s="126" t="s">
        <v>297</v>
      </c>
      <c r="F41" s="127" t="s">
        <v>236</v>
      </c>
      <c r="G41" s="123">
        <f>H41+I41</f>
        <v>494800</v>
      </c>
      <c r="H41" s="104">
        <f>'дод 3.1'!F54</f>
        <v>494800</v>
      </c>
      <c r="I41" s="123">
        <f>'дод 3.1'!O54</f>
        <v>0</v>
      </c>
      <c r="J41" s="104">
        <f>'дод 3.1'!K54</f>
        <v>0</v>
      </c>
    </row>
    <row r="42" spans="1:10" ht="81.599999999999994" customHeight="1">
      <c r="A42" s="55" t="s">
        <v>148</v>
      </c>
      <c r="B42" s="55" t="s">
        <v>18</v>
      </c>
      <c r="C42" s="55" t="s">
        <v>18</v>
      </c>
      <c r="D42" s="60" t="s">
        <v>149</v>
      </c>
      <c r="E42" s="126"/>
      <c r="F42" s="127"/>
      <c r="G42" s="90">
        <f>G43</f>
        <v>270400</v>
      </c>
      <c r="H42" s="90">
        <f t="shared" ref="H42:J43" si="2">H43</f>
        <v>270400</v>
      </c>
      <c r="I42" s="90">
        <f t="shared" si="2"/>
        <v>0</v>
      </c>
      <c r="J42" s="90">
        <f t="shared" si="2"/>
        <v>0</v>
      </c>
    </row>
    <row r="43" spans="1:10" ht="88.9" customHeight="1">
      <c r="A43" s="55" t="s">
        <v>150</v>
      </c>
      <c r="B43" s="55" t="s">
        <v>18</v>
      </c>
      <c r="C43" s="55" t="s">
        <v>18</v>
      </c>
      <c r="D43" s="60" t="s">
        <v>149</v>
      </c>
      <c r="E43" s="126"/>
      <c r="F43" s="127"/>
      <c r="G43" s="90">
        <f>G44</f>
        <v>270400</v>
      </c>
      <c r="H43" s="90">
        <f t="shared" si="2"/>
        <v>270400</v>
      </c>
      <c r="I43" s="90">
        <f t="shared" si="2"/>
        <v>0</v>
      </c>
      <c r="J43" s="90">
        <f t="shared" si="2"/>
        <v>0</v>
      </c>
    </row>
    <row r="44" spans="1:10" ht="81.599999999999994" customHeight="1">
      <c r="A44" s="128" t="s">
        <v>178</v>
      </c>
      <c r="B44" s="124" t="s">
        <v>158</v>
      </c>
      <c r="C44" s="124" t="s">
        <v>36</v>
      </c>
      <c r="D44" s="125" t="s">
        <v>159</v>
      </c>
      <c r="E44" s="126" t="s">
        <v>297</v>
      </c>
      <c r="F44" s="127" t="s">
        <v>236</v>
      </c>
      <c r="G44" s="123">
        <f>H44+I44</f>
        <v>270400</v>
      </c>
      <c r="H44" s="104">
        <f>'дод 3.1'!E57</f>
        <v>270400</v>
      </c>
      <c r="I44" s="123">
        <f>'дод 3.1'!O57</f>
        <v>0</v>
      </c>
      <c r="J44" s="104">
        <f>'дод 3.1'!K57</f>
        <v>0</v>
      </c>
    </row>
    <row r="45" spans="1:10" ht="72" customHeight="1">
      <c r="A45" s="55" t="s">
        <v>120</v>
      </c>
      <c r="B45" s="55" t="s">
        <v>18</v>
      </c>
      <c r="C45" s="55" t="s">
        <v>18</v>
      </c>
      <c r="D45" s="60" t="s">
        <v>121</v>
      </c>
      <c r="E45" s="60" t="s">
        <v>18</v>
      </c>
      <c r="F45" s="60" t="s">
        <v>18</v>
      </c>
      <c r="G45" s="90">
        <f>G46</f>
        <v>252400</v>
      </c>
      <c r="H45" s="90">
        <f>H46</f>
        <v>252400</v>
      </c>
      <c r="I45" s="90">
        <f>I46</f>
        <v>0</v>
      </c>
      <c r="J45" s="90">
        <f>J46</f>
        <v>0</v>
      </c>
    </row>
    <row r="46" spans="1:10" ht="84.6" customHeight="1">
      <c r="A46" s="55" t="s">
        <v>122</v>
      </c>
      <c r="B46" s="55" t="s">
        <v>18</v>
      </c>
      <c r="C46" s="55" t="s">
        <v>18</v>
      </c>
      <c r="D46" s="60" t="s">
        <v>121</v>
      </c>
      <c r="E46" s="60" t="s">
        <v>18</v>
      </c>
      <c r="F46" s="60" t="s">
        <v>18</v>
      </c>
      <c r="G46" s="90">
        <f>SUM(G47:G47)</f>
        <v>252400</v>
      </c>
      <c r="H46" s="90">
        <f>SUM(H47:H47)</f>
        <v>252400</v>
      </c>
      <c r="I46" s="90">
        <f>SUM(I47:I47)</f>
        <v>0</v>
      </c>
      <c r="J46" s="90">
        <f>SUM(J47:J47)</f>
        <v>0</v>
      </c>
    </row>
    <row r="47" spans="1:10" ht="86.45" customHeight="1">
      <c r="A47" s="128" t="s">
        <v>179</v>
      </c>
      <c r="B47" s="124" t="s">
        <v>158</v>
      </c>
      <c r="C47" s="124" t="s">
        <v>36</v>
      </c>
      <c r="D47" s="125" t="s">
        <v>159</v>
      </c>
      <c r="E47" s="126" t="s">
        <v>297</v>
      </c>
      <c r="F47" s="127" t="s">
        <v>236</v>
      </c>
      <c r="G47" s="123">
        <f>H47+I47</f>
        <v>252400</v>
      </c>
      <c r="H47" s="123">
        <f>'дод 3.1'!F60</f>
        <v>252400</v>
      </c>
      <c r="I47" s="123">
        <f>'дод 3.1'!J60</f>
        <v>0</v>
      </c>
      <c r="J47" s="123">
        <f>'дод 3.1'!K60</f>
        <v>0</v>
      </c>
    </row>
    <row r="48" spans="1:10" ht="114" customHeight="1">
      <c r="A48" s="55" t="s">
        <v>76</v>
      </c>
      <c r="B48" s="55" t="s">
        <v>18</v>
      </c>
      <c r="C48" s="55" t="s">
        <v>18</v>
      </c>
      <c r="D48" s="60" t="s">
        <v>77</v>
      </c>
      <c r="E48" s="122"/>
      <c r="F48" s="122"/>
      <c r="G48" s="90">
        <f>G49</f>
        <v>-1680300</v>
      </c>
      <c r="H48" s="90">
        <f>H49</f>
        <v>-1680300</v>
      </c>
      <c r="I48" s="90">
        <f>I49</f>
        <v>0</v>
      </c>
      <c r="J48" s="90">
        <f>J49</f>
        <v>0</v>
      </c>
    </row>
    <row r="49" spans="1:10" ht="101.45" customHeight="1">
      <c r="A49" s="55" t="s">
        <v>78</v>
      </c>
      <c r="B49" s="55" t="s">
        <v>18</v>
      </c>
      <c r="C49" s="55" t="s">
        <v>18</v>
      </c>
      <c r="D49" s="60" t="s">
        <v>77</v>
      </c>
      <c r="E49" s="122"/>
      <c r="F49" s="122"/>
      <c r="G49" s="90">
        <f>G50+G53+G56+G59</f>
        <v>-1680300</v>
      </c>
      <c r="H49" s="90">
        <f>H50+H53+H56+H59</f>
        <v>-1680300</v>
      </c>
      <c r="I49" s="90">
        <f>I50+I53+I56+I59</f>
        <v>0</v>
      </c>
      <c r="J49" s="90">
        <f>J50+J53+J56+J59</f>
        <v>0</v>
      </c>
    </row>
    <row r="50" spans="1:10" ht="63.6" customHeight="1">
      <c r="A50" s="55"/>
      <c r="B50" s="55"/>
      <c r="C50" s="55"/>
      <c r="D50" s="60"/>
      <c r="E50" s="234" t="s">
        <v>439</v>
      </c>
      <c r="F50" s="234" t="s">
        <v>442</v>
      </c>
      <c r="G50" s="123">
        <f>SUM(G51:G52)</f>
        <v>-140400000</v>
      </c>
      <c r="H50" s="123">
        <f>SUM(H51:H52)</f>
        <v>-139400000</v>
      </c>
      <c r="I50" s="123">
        <f>SUM(I51:I52)</f>
        <v>-1000000</v>
      </c>
      <c r="J50" s="123">
        <f>SUM(J51:J52)</f>
        <v>-1000000</v>
      </c>
    </row>
    <row r="51" spans="1:10" ht="63.6" customHeight="1">
      <c r="A51" s="84" t="s">
        <v>430</v>
      </c>
      <c r="B51" s="84" t="s">
        <v>431</v>
      </c>
      <c r="C51" s="120" t="s">
        <v>432</v>
      </c>
      <c r="D51" s="122" t="s">
        <v>433</v>
      </c>
      <c r="E51" s="120" t="s">
        <v>210</v>
      </c>
      <c r="F51" s="120" t="s">
        <v>210</v>
      </c>
      <c r="G51" s="123">
        <f>H51+I51</f>
        <v>-139400000</v>
      </c>
      <c r="H51" s="129">
        <v>-139400000</v>
      </c>
      <c r="I51" s="90"/>
      <c r="J51" s="90"/>
    </row>
    <row r="52" spans="1:10" ht="82.15" customHeight="1">
      <c r="A52" s="169" t="s">
        <v>483</v>
      </c>
      <c r="B52" s="169" t="s">
        <v>441</v>
      </c>
      <c r="C52" s="170" t="s">
        <v>432</v>
      </c>
      <c r="D52" s="235" t="s">
        <v>484</v>
      </c>
      <c r="E52" s="120" t="s">
        <v>210</v>
      </c>
      <c r="F52" s="120" t="s">
        <v>210</v>
      </c>
      <c r="G52" s="123">
        <f>H52+I52</f>
        <v>-1000000</v>
      </c>
      <c r="H52" s="129"/>
      <c r="I52" s="123">
        <v>-1000000</v>
      </c>
      <c r="J52" s="123">
        <v>-1000000</v>
      </c>
    </row>
    <row r="53" spans="1:10" ht="60.6" customHeight="1">
      <c r="A53" s="169"/>
      <c r="B53" s="233"/>
      <c r="C53" s="288"/>
      <c r="D53" s="289"/>
      <c r="E53" s="234" t="s">
        <v>440</v>
      </c>
      <c r="F53" s="421" t="s">
        <v>768</v>
      </c>
      <c r="G53" s="123">
        <f>SUM(G54:G55)</f>
        <v>141400000</v>
      </c>
      <c r="H53" s="123">
        <f>SUM(H54:H55)</f>
        <v>140400000</v>
      </c>
      <c r="I53" s="123">
        <f>SUM(I54:I55)</f>
        <v>1000000</v>
      </c>
      <c r="J53" s="123">
        <f>SUM(J54:J55)</f>
        <v>1000000</v>
      </c>
    </row>
    <row r="54" spans="1:10" ht="66" customHeight="1">
      <c r="A54" s="84" t="s">
        <v>430</v>
      </c>
      <c r="B54" s="84" t="s">
        <v>431</v>
      </c>
      <c r="C54" s="120" t="s">
        <v>432</v>
      </c>
      <c r="D54" s="122" t="s">
        <v>433</v>
      </c>
      <c r="E54" s="120" t="s">
        <v>210</v>
      </c>
      <c r="F54" s="120" t="s">
        <v>210</v>
      </c>
      <c r="G54" s="123">
        <f>H54+I54</f>
        <v>140400000</v>
      </c>
      <c r="H54" s="123">
        <v>140400000</v>
      </c>
      <c r="I54" s="90"/>
      <c r="J54" s="90"/>
    </row>
    <row r="55" spans="1:10" ht="78" customHeight="1">
      <c r="A55" s="169" t="s">
        <v>483</v>
      </c>
      <c r="B55" s="169" t="s">
        <v>441</v>
      </c>
      <c r="C55" s="170" t="s">
        <v>432</v>
      </c>
      <c r="D55" s="235" t="s">
        <v>484</v>
      </c>
      <c r="E55" s="120" t="s">
        <v>210</v>
      </c>
      <c r="F55" s="120" t="s">
        <v>210</v>
      </c>
      <c r="G55" s="123">
        <f>H55+I55</f>
        <v>1000000</v>
      </c>
      <c r="H55" s="123"/>
      <c r="I55" s="123">
        <v>1000000</v>
      </c>
      <c r="J55" s="123">
        <v>1000000</v>
      </c>
    </row>
    <row r="56" spans="1:10" ht="72.599999999999994" customHeight="1">
      <c r="A56" s="233"/>
      <c r="B56" s="233"/>
      <c r="C56" s="288"/>
      <c r="D56" s="289"/>
      <c r="E56" s="78" t="s">
        <v>437</v>
      </c>
      <c r="F56" s="234" t="s">
        <v>438</v>
      </c>
      <c r="G56" s="123">
        <f>SUM(G57:G58)</f>
        <v>-3500000</v>
      </c>
      <c r="H56" s="123">
        <f>SUM(H57:H58)</f>
        <v>-3500000</v>
      </c>
      <c r="I56" s="90"/>
      <c r="J56" s="90"/>
    </row>
    <row r="57" spans="1:10" ht="64.900000000000006" customHeight="1">
      <c r="A57" s="169">
        <v>1916096</v>
      </c>
      <c r="B57" s="233">
        <v>6096</v>
      </c>
      <c r="C57" s="288" t="s">
        <v>429</v>
      </c>
      <c r="D57" s="289" t="s">
        <v>428</v>
      </c>
      <c r="E57" s="120" t="s">
        <v>210</v>
      </c>
      <c r="F57" s="120" t="s">
        <v>210</v>
      </c>
      <c r="G57" s="123">
        <f>H57+I57</f>
        <v>4500000</v>
      </c>
      <c r="H57" s="314">
        <v>4500000</v>
      </c>
      <c r="I57" s="90"/>
      <c r="J57" s="90"/>
    </row>
    <row r="58" spans="1:10" ht="54" customHeight="1">
      <c r="A58" s="233">
        <v>1917611</v>
      </c>
      <c r="B58" s="233">
        <v>7611</v>
      </c>
      <c r="C58" s="288" t="s">
        <v>89</v>
      </c>
      <c r="D58" s="289" t="s">
        <v>427</v>
      </c>
      <c r="E58" s="120" t="s">
        <v>210</v>
      </c>
      <c r="F58" s="120" t="s">
        <v>210</v>
      </c>
      <c r="G58" s="123">
        <f>H58+I58</f>
        <v>-8000000</v>
      </c>
      <c r="H58" s="314">
        <v>-8000000</v>
      </c>
      <c r="I58" s="90"/>
      <c r="J58" s="90"/>
    </row>
    <row r="59" spans="1:10" ht="78" customHeight="1">
      <c r="A59" s="128" t="s">
        <v>180</v>
      </c>
      <c r="B59" s="124" t="s">
        <v>158</v>
      </c>
      <c r="C59" s="124" t="s">
        <v>36</v>
      </c>
      <c r="D59" s="125" t="s">
        <v>159</v>
      </c>
      <c r="E59" s="126" t="s">
        <v>297</v>
      </c>
      <c r="F59" s="127" t="s">
        <v>236</v>
      </c>
      <c r="G59" s="123">
        <f>H59+I59</f>
        <v>819700</v>
      </c>
      <c r="H59" s="123">
        <f>'дод 3.1'!F64</f>
        <v>819700</v>
      </c>
      <c r="I59" s="123"/>
      <c r="J59" s="123"/>
    </row>
    <row r="60" spans="1:10" ht="73.150000000000006" customHeight="1">
      <c r="A60" s="55" t="s">
        <v>181</v>
      </c>
      <c r="B60" s="55" t="s">
        <v>18</v>
      </c>
      <c r="C60" s="55" t="s">
        <v>18</v>
      </c>
      <c r="D60" s="60" t="s">
        <v>182</v>
      </c>
      <c r="E60" s="126"/>
      <c r="F60" s="127"/>
      <c r="G60" s="90">
        <f>G61</f>
        <v>1243500</v>
      </c>
      <c r="H60" s="90">
        <f>H61</f>
        <v>1243500</v>
      </c>
      <c r="I60" s="90">
        <f>I61</f>
        <v>0</v>
      </c>
      <c r="J60" s="90">
        <f>J61</f>
        <v>0</v>
      </c>
    </row>
    <row r="61" spans="1:10" ht="68.45" customHeight="1">
      <c r="A61" s="55" t="s">
        <v>183</v>
      </c>
      <c r="B61" s="55" t="s">
        <v>18</v>
      </c>
      <c r="C61" s="55" t="s">
        <v>18</v>
      </c>
      <c r="D61" s="60" t="s">
        <v>182</v>
      </c>
      <c r="E61" s="126"/>
      <c r="F61" s="127"/>
      <c r="G61" s="90">
        <f>SUM(G62:G63)</f>
        <v>1243500</v>
      </c>
      <c r="H61" s="90">
        <f>SUM(H62:H63)</f>
        <v>1243500</v>
      </c>
      <c r="I61" s="90">
        <f>SUM(I62:I63)</f>
        <v>0</v>
      </c>
      <c r="J61" s="90">
        <f>SUM(J62:J63)</f>
        <v>0</v>
      </c>
    </row>
    <row r="62" spans="1:10" ht="85.9" customHeight="1">
      <c r="A62" s="233" t="s">
        <v>595</v>
      </c>
      <c r="B62" s="233" t="s">
        <v>596</v>
      </c>
      <c r="C62" s="233" t="s">
        <v>594</v>
      </c>
      <c r="D62" s="234" t="s">
        <v>597</v>
      </c>
      <c r="E62" s="234" t="s">
        <v>598</v>
      </c>
      <c r="F62" s="234" t="s">
        <v>599</v>
      </c>
      <c r="G62" s="123">
        <f>H62+I62</f>
        <v>1000000</v>
      </c>
      <c r="H62" s="123">
        <v>1000000</v>
      </c>
      <c r="I62" s="90"/>
      <c r="J62" s="90"/>
    </row>
    <row r="63" spans="1:10" ht="92.45" customHeight="1">
      <c r="A63" s="128" t="s">
        <v>184</v>
      </c>
      <c r="B63" s="124" t="s">
        <v>158</v>
      </c>
      <c r="C63" s="124" t="s">
        <v>36</v>
      </c>
      <c r="D63" s="125" t="s">
        <v>159</v>
      </c>
      <c r="E63" s="126" t="s">
        <v>297</v>
      </c>
      <c r="F63" s="127" t="s">
        <v>236</v>
      </c>
      <c r="G63" s="123">
        <f>H63+I63</f>
        <v>243500</v>
      </c>
      <c r="H63" s="123">
        <f>'дод 3.1'!F68</f>
        <v>243500</v>
      </c>
      <c r="I63" s="123"/>
      <c r="J63" s="123"/>
    </row>
    <row r="64" spans="1:10" ht="66.599999999999994" customHeight="1">
      <c r="A64" s="55" t="s">
        <v>185</v>
      </c>
      <c r="B64" s="55" t="s">
        <v>18</v>
      </c>
      <c r="C64" s="55" t="s">
        <v>18</v>
      </c>
      <c r="D64" s="60" t="s">
        <v>186</v>
      </c>
      <c r="E64" s="126"/>
      <c r="F64" s="127"/>
      <c r="G64" s="90">
        <f t="shared" ref="G64:J65" si="3">G65</f>
        <v>534400</v>
      </c>
      <c r="H64" s="90">
        <f t="shared" si="3"/>
        <v>534400</v>
      </c>
      <c r="I64" s="90">
        <f t="shared" si="3"/>
        <v>0</v>
      </c>
      <c r="J64" s="90">
        <f t="shared" si="3"/>
        <v>0</v>
      </c>
    </row>
    <row r="65" spans="1:10" ht="67.900000000000006" customHeight="1">
      <c r="A65" s="55" t="s">
        <v>187</v>
      </c>
      <c r="B65" s="55" t="s">
        <v>18</v>
      </c>
      <c r="C65" s="55" t="s">
        <v>18</v>
      </c>
      <c r="D65" s="60" t="s">
        <v>186</v>
      </c>
      <c r="E65" s="126"/>
      <c r="F65" s="127"/>
      <c r="G65" s="90">
        <f t="shared" si="3"/>
        <v>534400</v>
      </c>
      <c r="H65" s="90">
        <f t="shared" si="3"/>
        <v>534400</v>
      </c>
      <c r="I65" s="90">
        <f t="shared" si="3"/>
        <v>0</v>
      </c>
      <c r="J65" s="90">
        <f t="shared" si="3"/>
        <v>0</v>
      </c>
    </row>
    <row r="66" spans="1:10" ht="87" customHeight="1">
      <c r="A66" s="128" t="s">
        <v>188</v>
      </c>
      <c r="B66" s="124" t="s">
        <v>158</v>
      </c>
      <c r="C66" s="124" t="s">
        <v>36</v>
      </c>
      <c r="D66" s="125" t="s">
        <v>159</v>
      </c>
      <c r="E66" s="126" t="s">
        <v>297</v>
      </c>
      <c r="F66" s="127" t="s">
        <v>236</v>
      </c>
      <c r="G66" s="123">
        <f>H66+I66</f>
        <v>534400</v>
      </c>
      <c r="H66" s="123">
        <f>'дод 3.1'!F71</f>
        <v>534400</v>
      </c>
      <c r="I66" s="123">
        <f>'дод 3.1'!J71</f>
        <v>0</v>
      </c>
      <c r="J66" s="123">
        <f>'дод 3.1'!K71</f>
        <v>0</v>
      </c>
    </row>
    <row r="67" spans="1:10" ht="71.45" customHeight="1">
      <c r="A67" s="55" t="s">
        <v>189</v>
      </c>
      <c r="B67" s="55" t="s">
        <v>18</v>
      </c>
      <c r="C67" s="55" t="s">
        <v>18</v>
      </c>
      <c r="D67" s="60" t="s">
        <v>190</v>
      </c>
      <c r="E67" s="126"/>
      <c r="F67" s="127"/>
      <c r="G67" s="90">
        <f>G68</f>
        <v>435800</v>
      </c>
      <c r="H67" s="90">
        <f t="shared" ref="H67:J68" si="4">H68</f>
        <v>435800</v>
      </c>
      <c r="I67" s="90">
        <f t="shared" si="4"/>
        <v>0</v>
      </c>
      <c r="J67" s="90">
        <f t="shared" si="4"/>
        <v>0</v>
      </c>
    </row>
    <row r="68" spans="1:10" ht="63.6" customHeight="1">
      <c r="A68" s="55" t="s">
        <v>191</v>
      </c>
      <c r="B68" s="55" t="s">
        <v>18</v>
      </c>
      <c r="C68" s="55" t="s">
        <v>18</v>
      </c>
      <c r="D68" s="60" t="s">
        <v>190</v>
      </c>
      <c r="E68" s="126"/>
      <c r="F68" s="127"/>
      <c r="G68" s="90">
        <f>G69</f>
        <v>435800</v>
      </c>
      <c r="H68" s="90">
        <f t="shared" si="4"/>
        <v>435800</v>
      </c>
      <c r="I68" s="90">
        <f t="shared" si="4"/>
        <v>0</v>
      </c>
      <c r="J68" s="90">
        <f t="shared" si="4"/>
        <v>0</v>
      </c>
    </row>
    <row r="69" spans="1:10" ht="84.6" customHeight="1">
      <c r="A69" s="128" t="s">
        <v>192</v>
      </c>
      <c r="B69" s="124" t="s">
        <v>158</v>
      </c>
      <c r="C69" s="124" t="s">
        <v>36</v>
      </c>
      <c r="D69" s="125" t="s">
        <v>159</v>
      </c>
      <c r="E69" s="126" t="s">
        <v>297</v>
      </c>
      <c r="F69" s="127" t="s">
        <v>236</v>
      </c>
      <c r="G69" s="123">
        <f>H69+I69</f>
        <v>435800</v>
      </c>
      <c r="H69" s="123">
        <f>'дод 3.1'!F74</f>
        <v>435800</v>
      </c>
      <c r="I69" s="123">
        <f>'дод 3.1'!J74</f>
        <v>0</v>
      </c>
      <c r="J69" s="123">
        <f>'дод 3.1'!K74</f>
        <v>0</v>
      </c>
    </row>
    <row r="70" spans="1:10" ht="73.900000000000006" customHeight="1">
      <c r="A70" s="55" t="s">
        <v>193</v>
      </c>
      <c r="B70" s="55" t="s">
        <v>18</v>
      </c>
      <c r="C70" s="55" t="s">
        <v>18</v>
      </c>
      <c r="D70" s="60" t="s">
        <v>194</v>
      </c>
      <c r="E70" s="126"/>
      <c r="F70" s="127"/>
      <c r="G70" s="90">
        <f>G71</f>
        <v>215000</v>
      </c>
      <c r="H70" s="90">
        <f t="shared" ref="H70:J71" si="5">H71</f>
        <v>215000</v>
      </c>
      <c r="I70" s="90">
        <f t="shared" si="5"/>
        <v>0</v>
      </c>
      <c r="J70" s="90">
        <f t="shared" si="5"/>
        <v>0</v>
      </c>
    </row>
    <row r="71" spans="1:10" ht="72.599999999999994" customHeight="1">
      <c r="A71" s="55" t="s">
        <v>195</v>
      </c>
      <c r="B71" s="55" t="s">
        <v>18</v>
      </c>
      <c r="C71" s="55" t="s">
        <v>18</v>
      </c>
      <c r="D71" s="60" t="s">
        <v>194</v>
      </c>
      <c r="E71" s="126"/>
      <c r="F71" s="127"/>
      <c r="G71" s="90">
        <f>G72</f>
        <v>215000</v>
      </c>
      <c r="H71" s="90">
        <f t="shared" si="5"/>
        <v>215000</v>
      </c>
      <c r="I71" s="90">
        <f t="shared" si="5"/>
        <v>0</v>
      </c>
      <c r="J71" s="90">
        <f t="shared" si="5"/>
        <v>0</v>
      </c>
    </row>
    <row r="72" spans="1:10" ht="94.9" customHeight="1">
      <c r="A72" s="128" t="s">
        <v>199</v>
      </c>
      <c r="B72" s="124" t="s">
        <v>158</v>
      </c>
      <c r="C72" s="124" t="s">
        <v>36</v>
      </c>
      <c r="D72" s="125" t="s">
        <v>159</v>
      </c>
      <c r="E72" s="126" t="s">
        <v>297</v>
      </c>
      <c r="F72" s="127" t="s">
        <v>236</v>
      </c>
      <c r="G72" s="123">
        <f>H72+I72</f>
        <v>215000</v>
      </c>
      <c r="H72" s="123">
        <f>'дод 3.1'!F77</f>
        <v>215000</v>
      </c>
      <c r="I72" s="123">
        <f>'дод 3.1'!J77</f>
        <v>0</v>
      </c>
      <c r="J72" s="123">
        <f>'дод 3.1'!K77</f>
        <v>0</v>
      </c>
    </row>
    <row r="73" spans="1:10" ht="64.900000000000006" customHeight="1">
      <c r="A73" s="55" t="s">
        <v>196</v>
      </c>
      <c r="B73" s="55" t="s">
        <v>18</v>
      </c>
      <c r="C73" s="55" t="s">
        <v>18</v>
      </c>
      <c r="D73" s="60" t="s">
        <v>197</v>
      </c>
      <c r="E73" s="126"/>
      <c r="F73" s="127"/>
      <c r="G73" s="90">
        <f>G74</f>
        <v>268900</v>
      </c>
      <c r="H73" s="90">
        <f>H74</f>
        <v>268900</v>
      </c>
      <c r="I73" s="90">
        <f>I74</f>
        <v>0</v>
      </c>
      <c r="J73" s="90">
        <f>J74</f>
        <v>0</v>
      </c>
    </row>
    <row r="74" spans="1:10" ht="62.45" customHeight="1">
      <c r="A74" s="55" t="s">
        <v>198</v>
      </c>
      <c r="B74" s="55" t="s">
        <v>18</v>
      </c>
      <c r="C74" s="55" t="s">
        <v>18</v>
      </c>
      <c r="D74" s="60" t="s">
        <v>197</v>
      </c>
      <c r="E74" s="126"/>
      <c r="F74" s="127"/>
      <c r="G74" s="90">
        <f>SUM(G75:G75)</f>
        <v>268900</v>
      </c>
      <c r="H74" s="90">
        <f>SUM(H75:H75)</f>
        <v>268900</v>
      </c>
      <c r="I74" s="90">
        <f>SUM(I75:I75)</f>
        <v>0</v>
      </c>
      <c r="J74" s="90">
        <f>SUM(J75:J75)</f>
        <v>0</v>
      </c>
    </row>
    <row r="75" spans="1:10" ht="73.900000000000006" customHeight="1">
      <c r="A75" s="128" t="s">
        <v>200</v>
      </c>
      <c r="B75" s="124" t="s">
        <v>158</v>
      </c>
      <c r="C75" s="124" t="s">
        <v>36</v>
      </c>
      <c r="D75" s="125" t="s">
        <v>159</v>
      </c>
      <c r="E75" s="126" t="s">
        <v>297</v>
      </c>
      <c r="F75" s="127" t="s">
        <v>236</v>
      </c>
      <c r="G75" s="123">
        <f>H75+I75</f>
        <v>268900</v>
      </c>
      <c r="H75" s="123">
        <f>'дод 3.1'!F80</f>
        <v>268900</v>
      </c>
      <c r="I75" s="123"/>
      <c r="J75" s="123"/>
    </row>
    <row r="76" spans="1:10" ht="58.15" customHeight="1">
      <c r="A76" s="55" t="s">
        <v>126</v>
      </c>
      <c r="B76" s="55" t="s">
        <v>18</v>
      </c>
      <c r="C76" s="55" t="s">
        <v>18</v>
      </c>
      <c r="D76" s="60" t="s">
        <v>127</v>
      </c>
      <c r="E76" s="122"/>
      <c r="F76" s="122"/>
      <c r="G76" s="90">
        <f>G77</f>
        <v>3913556</v>
      </c>
      <c r="H76" s="90">
        <f>H77</f>
        <v>913556</v>
      </c>
      <c r="I76" s="90">
        <f>I77</f>
        <v>3000000</v>
      </c>
      <c r="J76" s="90">
        <f>J77</f>
        <v>3000000</v>
      </c>
    </row>
    <row r="77" spans="1:10" ht="63.6" customHeight="1">
      <c r="A77" s="55" t="s">
        <v>128</v>
      </c>
      <c r="B77" s="55" t="s">
        <v>18</v>
      </c>
      <c r="C77" s="55" t="s">
        <v>18</v>
      </c>
      <c r="D77" s="60" t="s">
        <v>127</v>
      </c>
      <c r="E77" s="122"/>
      <c r="F77" s="122"/>
      <c r="G77" s="90">
        <f>SUM(G78:G80)</f>
        <v>3913556</v>
      </c>
      <c r="H77" s="90">
        <f>SUM(H78:H80)</f>
        <v>913556</v>
      </c>
      <c r="I77" s="90">
        <f>SUM(I78:I80)</f>
        <v>3000000</v>
      </c>
      <c r="J77" s="90">
        <f>SUM(J78:J80)</f>
        <v>3000000</v>
      </c>
    </row>
    <row r="78" spans="1:10" ht="75.599999999999994" customHeight="1">
      <c r="A78" s="169" t="s">
        <v>571</v>
      </c>
      <c r="B78" s="169" t="s">
        <v>235</v>
      </c>
      <c r="C78" s="170" t="s">
        <v>50</v>
      </c>
      <c r="D78" s="235" t="s">
        <v>296</v>
      </c>
      <c r="E78" s="234" t="s">
        <v>570</v>
      </c>
      <c r="F78" s="234" t="s">
        <v>572</v>
      </c>
      <c r="G78" s="123">
        <f>H78+I78</f>
        <v>3000000</v>
      </c>
      <c r="H78" s="90"/>
      <c r="I78" s="123">
        <v>3000000</v>
      </c>
      <c r="J78" s="123">
        <v>3000000</v>
      </c>
    </row>
    <row r="79" spans="1:10" ht="75.599999999999994" customHeight="1">
      <c r="A79" s="84" t="s">
        <v>686</v>
      </c>
      <c r="B79" s="84" t="s">
        <v>687</v>
      </c>
      <c r="C79" s="84" t="s">
        <v>688</v>
      </c>
      <c r="D79" s="122" t="s">
        <v>689</v>
      </c>
      <c r="E79" s="122" t="s">
        <v>690</v>
      </c>
      <c r="F79" s="122" t="s">
        <v>691</v>
      </c>
      <c r="G79" s="123">
        <f>H79+I79</f>
        <v>134356</v>
      </c>
      <c r="H79" s="123">
        <v>134356</v>
      </c>
      <c r="I79" s="123"/>
      <c r="J79" s="123"/>
    </row>
    <row r="80" spans="1:10" ht="75.599999999999994" customHeight="1">
      <c r="A80" s="128" t="s">
        <v>201</v>
      </c>
      <c r="B80" s="124" t="s">
        <v>158</v>
      </c>
      <c r="C80" s="124" t="s">
        <v>36</v>
      </c>
      <c r="D80" s="125" t="s">
        <v>159</v>
      </c>
      <c r="E80" s="126" t="s">
        <v>297</v>
      </c>
      <c r="F80" s="127" t="s">
        <v>236</v>
      </c>
      <c r="G80" s="123">
        <f>H80+I80</f>
        <v>779200</v>
      </c>
      <c r="H80" s="83">
        <f>'дод 3.1'!E84</f>
        <v>779200</v>
      </c>
      <c r="I80" s="123">
        <f>'дод 3.1'!J84</f>
        <v>0</v>
      </c>
      <c r="J80" s="123">
        <f>'дод 3.1'!K84</f>
        <v>0</v>
      </c>
    </row>
    <row r="81" spans="1:10" ht="63" customHeight="1">
      <c r="A81" s="55" t="s">
        <v>202</v>
      </c>
      <c r="B81" s="55" t="s">
        <v>18</v>
      </c>
      <c r="C81" s="55" t="s">
        <v>18</v>
      </c>
      <c r="D81" s="60" t="s">
        <v>203</v>
      </c>
      <c r="E81" s="126"/>
      <c r="F81" s="127"/>
      <c r="G81" s="90">
        <f>G82</f>
        <v>444100</v>
      </c>
      <c r="H81" s="90">
        <f>H82</f>
        <v>444100</v>
      </c>
      <c r="I81" s="90">
        <f>I82</f>
        <v>0</v>
      </c>
      <c r="J81" s="90">
        <f>J82</f>
        <v>0</v>
      </c>
    </row>
    <row r="82" spans="1:10" ht="63.6" customHeight="1">
      <c r="A82" s="55" t="s">
        <v>204</v>
      </c>
      <c r="B82" s="55" t="s">
        <v>18</v>
      </c>
      <c r="C82" s="55" t="s">
        <v>18</v>
      </c>
      <c r="D82" s="60" t="s">
        <v>203</v>
      </c>
      <c r="E82" s="126"/>
      <c r="F82" s="127"/>
      <c r="G82" s="90">
        <f>G86</f>
        <v>444100</v>
      </c>
      <c r="H82" s="90">
        <f>H86</f>
        <v>444100</v>
      </c>
      <c r="I82" s="90">
        <f>I86</f>
        <v>0</v>
      </c>
      <c r="J82" s="90">
        <f>J86</f>
        <v>0</v>
      </c>
    </row>
    <row r="83" spans="1:10" ht="71.45" customHeight="1">
      <c r="A83" s="236"/>
      <c r="B83" s="236"/>
      <c r="C83" s="236"/>
      <c r="D83" s="237"/>
      <c r="E83" s="234" t="s">
        <v>451</v>
      </c>
      <c r="F83" s="234" t="s">
        <v>452</v>
      </c>
      <c r="G83" s="90">
        <f>G84+G85</f>
        <v>0</v>
      </c>
      <c r="H83" s="90">
        <f>H84+H85</f>
        <v>0</v>
      </c>
      <c r="I83" s="90">
        <f>I84+I85</f>
        <v>0</v>
      </c>
      <c r="J83" s="90">
        <f>J84+J85</f>
        <v>0</v>
      </c>
    </row>
    <row r="84" spans="1:10" ht="49.9" customHeight="1">
      <c r="A84" s="233" t="s">
        <v>447</v>
      </c>
      <c r="B84" s="233" t="s">
        <v>448</v>
      </c>
      <c r="C84" s="233" t="s">
        <v>449</v>
      </c>
      <c r="D84" s="234" t="s">
        <v>450</v>
      </c>
      <c r="E84" s="120" t="s">
        <v>210</v>
      </c>
      <c r="F84" s="120" t="s">
        <v>210</v>
      </c>
      <c r="G84" s="90">
        <f>H84+I84</f>
        <v>-150000</v>
      </c>
      <c r="H84" s="123"/>
      <c r="I84" s="123">
        <v>-150000</v>
      </c>
      <c r="J84" s="90"/>
    </row>
    <row r="85" spans="1:10" ht="76.150000000000006" customHeight="1">
      <c r="A85" s="128" t="s">
        <v>205</v>
      </c>
      <c r="B85" s="124" t="s">
        <v>158</v>
      </c>
      <c r="C85" s="124" t="s">
        <v>36</v>
      </c>
      <c r="D85" s="125" t="s">
        <v>760</v>
      </c>
      <c r="E85" s="120" t="s">
        <v>210</v>
      </c>
      <c r="F85" s="120" t="s">
        <v>210</v>
      </c>
      <c r="G85" s="90">
        <f>H85+I85</f>
        <v>150000</v>
      </c>
      <c r="H85" s="123"/>
      <c r="I85" s="123">
        <v>150000</v>
      </c>
      <c r="J85" s="90"/>
    </row>
    <row r="86" spans="1:10" ht="79.150000000000006" customHeight="1">
      <c r="A86" s="128" t="s">
        <v>205</v>
      </c>
      <c r="B86" s="124" t="s">
        <v>158</v>
      </c>
      <c r="C86" s="124" t="s">
        <v>36</v>
      </c>
      <c r="D86" s="125" t="s">
        <v>759</v>
      </c>
      <c r="E86" s="126" t="s">
        <v>297</v>
      </c>
      <c r="F86" s="127" t="s">
        <v>236</v>
      </c>
      <c r="G86" s="123">
        <f>H86+I86</f>
        <v>444100</v>
      </c>
      <c r="H86" s="83">
        <f>'дод 3.1'!F87</f>
        <v>444100</v>
      </c>
      <c r="I86" s="123">
        <f>'дод 3.1'!J87</f>
        <v>0</v>
      </c>
      <c r="J86" s="123">
        <f>'дод 3.1'!K87</f>
        <v>0</v>
      </c>
    </row>
    <row r="87" spans="1:10" ht="72" customHeight="1">
      <c r="A87" s="55" t="s">
        <v>52</v>
      </c>
      <c r="B87" s="55" t="s">
        <v>18</v>
      </c>
      <c r="C87" s="55" t="s">
        <v>18</v>
      </c>
      <c r="D87" s="60" t="s">
        <v>206</v>
      </c>
      <c r="E87" s="126"/>
      <c r="F87" s="127"/>
      <c r="G87" s="90">
        <f>G88</f>
        <v>9358600</v>
      </c>
      <c r="H87" s="90">
        <f>H88</f>
        <v>9358600</v>
      </c>
      <c r="I87" s="90">
        <f>I88</f>
        <v>0</v>
      </c>
      <c r="J87" s="90">
        <f>J88</f>
        <v>0</v>
      </c>
    </row>
    <row r="88" spans="1:10" ht="63.6" customHeight="1">
      <c r="A88" s="55" t="s">
        <v>53</v>
      </c>
      <c r="B88" s="55" t="s">
        <v>18</v>
      </c>
      <c r="C88" s="55" t="s">
        <v>18</v>
      </c>
      <c r="D88" s="60" t="s">
        <v>206</v>
      </c>
      <c r="E88" s="126"/>
      <c r="F88" s="127"/>
      <c r="G88" s="90">
        <f>G89+G91+G90</f>
        <v>9358600</v>
      </c>
      <c r="H88" s="90">
        <f>H89+H91+H90</f>
        <v>9358600</v>
      </c>
      <c r="I88" s="90">
        <f>I89+I91+I90</f>
        <v>0</v>
      </c>
      <c r="J88" s="90">
        <f>J89+J91+J90</f>
        <v>0</v>
      </c>
    </row>
    <row r="89" spans="1:10" ht="66.599999999999994" customHeight="1">
      <c r="A89" s="169" t="s">
        <v>573</v>
      </c>
      <c r="B89" s="169" t="s">
        <v>574</v>
      </c>
      <c r="C89" s="170" t="s">
        <v>575</v>
      </c>
      <c r="D89" s="235" t="s">
        <v>576</v>
      </c>
      <c r="E89" s="234" t="s">
        <v>113</v>
      </c>
      <c r="F89" s="234" t="s">
        <v>114</v>
      </c>
      <c r="G89" s="123">
        <f>H89+I89</f>
        <v>500000</v>
      </c>
      <c r="H89" s="123">
        <v>500000</v>
      </c>
      <c r="I89" s="123"/>
      <c r="J89" s="123"/>
    </row>
    <row r="90" spans="1:10" ht="81.599999999999994" customHeight="1">
      <c r="A90" s="233" t="s">
        <v>538</v>
      </c>
      <c r="B90" s="233" t="s">
        <v>539</v>
      </c>
      <c r="C90" s="233" t="s">
        <v>540</v>
      </c>
      <c r="D90" s="234" t="s">
        <v>586</v>
      </c>
      <c r="E90" s="234" t="s">
        <v>408</v>
      </c>
      <c r="F90" s="234" t="s">
        <v>409</v>
      </c>
      <c r="G90" s="123">
        <f>H90+I90</f>
        <v>200000</v>
      </c>
      <c r="H90" s="123">
        <v>200000</v>
      </c>
      <c r="I90" s="123"/>
      <c r="J90" s="123"/>
    </row>
    <row r="91" spans="1:10" ht="64.150000000000006" customHeight="1">
      <c r="A91" s="128" t="s">
        <v>207</v>
      </c>
      <c r="B91" s="124" t="s">
        <v>158</v>
      </c>
      <c r="C91" s="124" t="s">
        <v>36</v>
      </c>
      <c r="D91" s="125" t="s">
        <v>159</v>
      </c>
      <c r="E91" s="122"/>
      <c r="F91" s="122"/>
      <c r="G91" s="123">
        <f>G92+G93+G94+G95+G96</f>
        <v>8658600</v>
      </c>
      <c r="H91" s="123">
        <f>H92+H93+H94+H95+H96</f>
        <v>8658600</v>
      </c>
      <c r="I91" s="123">
        <f>I92+I93+I94+I95+I96</f>
        <v>0</v>
      </c>
      <c r="J91" s="123">
        <f>J92+J93+J94+J95+J96</f>
        <v>0</v>
      </c>
    </row>
    <row r="92" spans="1:10" ht="112.15" customHeight="1">
      <c r="A92" s="131" t="s">
        <v>144</v>
      </c>
      <c r="B92" s="131" t="s">
        <v>144</v>
      </c>
      <c r="C92" s="131" t="s">
        <v>144</v>
      </c>
      <c r="D92" s="131" t="s">
        <v>144</v>
      </c>
      <c r="E92" s="126" t="s">
        <v>705</v>
      </c>
      <c r="F92" s="127" t="s">
        <v>236</v>
      </c>
      <c r="G92" s="123">
        <f>H92+I92</f>
        <v>158600</v>
      </c>
      <c r="H92" s="83">
        <v>158600</v>
      </c>
      <c r="I92" s="123"/>
      <c r="J92" s="123"/>
    </row>
    <row r="93" spans="1:10" ht="145.9" customHeight="1">
      <c r="A93" s="131" t="s">
        <v>144</v>
      </c>
      <c r="B93" s="131" t="s">
        <v>144</v>
      </c>
      <c r="C93" s="131" t="s">
        <v>144</v>
      </c>
      <c r="D93" s="131" t="s">
        <v>144</v>
      </c>
      <c r="E93" s="126" t="s">
        <v>706</v>
      </c>
      <c r="F93" s="127" t="s">
        <v>577</v>
      </c>
      <c r="G93" s="123">
        <f>H93+I93</f>
        <v>2500000</v>
      </c>
      <c r="H93" s="83">
        <v>2500000</v>
      </c>
      <c r="I93" s="123"/>
      <c r="J93" s="123"/>
    </row>
    <row r="94" spans="1:10" ht="124.15" customHeight="1">
      <c r="A94" s="131" t="s">
        <v>144</v>
      </c>
      <c r="B94" s="131" t="s">
        <v>144</v>
      </c>
      <c r="C94" s="131" t="s">
        <v>144</v>
      </c>
      <c r="D94" s="131" t="s">
        <v>144</v>
      </c>
      <c r="E94" s="126" t="s">
        <v>758</v>
      </c>
      <c r="F94" s="126" t="s">
        <v>578</v>
      </c>
      <c r="G94" s="123">
        <f>H94+I94</f>
        <v>2000000</v>
      </c>
      <c r="H94" s="83">
        <v>2000000</v>
      </c>
      <c r="I94" s="123"/>
      <c r="J94" s="123"/>
    </row>
    <row r="95" spans="1:10" ht="123" customHeight="1">
      <c r="A95" s="131" t="s">
        <v>144</v>
      </c>
      <c r="B95" s="131" t="s">
        <v>144</v>
      </c>
      <c r="C95" s="131" t="s">
        <v>144</v>
      </c>
      <c r="D95" s="131" t="s">
        <v>144</v>
      </c>
      <c r="E95" s="126" t="s">
        <v>757</v>
      </c>
      <c r="F95" s="126" t="s">
        <v>579</v>
      </c>
      <c r="G95" s="123">
        <f>H95+I95</f>
        <v>2000000</v>
      </c>
      <c r="H95" s="83">
        <v>2000000</v>
      </c>
      <c r="I95" s="123"/>
      <c r="J95" s="123"/>
    </row>
    <row r="96" spans="1:10" s="174" customFormat="1" ht="64.150000000000006" customHeight="1">
      <c r="A96" s="131" t="s">
        <v>144</v>
      </c>
      <c r="B96" s="131" t="s">
        <v>144</v>
      </c>
      <c r="C96" s="131" t="s">
        <v>144</v>
      </c>
      <c r="D96" s="131" t="s">
        <v>144</v>
      </c>
      <c r="E96" s="234" t="s">
        <v>524</v>
      </c>
      <c r="F96" s="234" t="s">
        <v>525</v>
      </c>
      <c r="G96" s="123">
        <f>SUM(G97:G99)</f>
        <v>2000000</v>
      </c>
      <c r="H96" s="123">
        <f>SUM(H97:H99)</f>
        <v>2000000</v>
      </c>
      <c r="I96" s="123">
        <f>SUM(I97:I99)</f>
        <v>0</v>
      </c>
      <c r="J96" s="123">
        <f>SUM(J97:J99)</f>
        <v>0</v>
      </c>
    </row>
    <row r="97" spans="1:10" ht="35.450000000000003" customHeight="1">
      <c r="A97" s="131" t="s">
        <v>144</v>
      </c>
      <c r="B97" s="131" t="s">
        <v>144</v>
      </c>
      <c r="C97" s="131" t="s">
        <v>144</v>
      </c>
      <c r="D97" s="131" t="s">
        <v>144</v>
      </c>
      <c r="E97" s="370" t="s">
        <v>735</v>
      </c>
      <c r="F97" s="131" t="s">
        <v>144</v>
      </c>
      <c r="G97" s="133">
        <f>H97+I97</f>
        <v>500000</v>
      </c>
      <c r="H97" s="133">
        <v>500000</v>
      </c>
      <c r="I97" s="133"/>
      <c r="J97" s="133"/>
    </row>
    <row r="98" spans="1:10" ht="44.45" customHeight="1">
      <c r="A98" s="131" t="s">
        <v>144</v>
      </c>
      <c r="B98" s="131" t="s">
        <v>144</v>
      </c>
      <c r="C98" s="131" t="s">
        <v>144</v>
      </c>
      <c r="D98" s="131" t="s">
        <v>144</v>
      </c>
      <c r="E98" s="132" t="s">
        <v>415</v>
      </c>
      <c r="F98" s="131" t="s">
        <v>144</v>
      </c>
      <c r="G98" s="133">
        <f>H98+I98</f>
        <v>1000000</v>
      </c>
      <c r="H98" s="133">
        <v>1000000</v>
      </c>
      <c r="I98" s="133"/>
      <c r="J98" s="133"/>
    </row>
    <row r="99" spans="1:10" ht="78.599999999999994" customHeight="1">
      <c r="A99" s="131" t="s">
        <v>144</v>
      </c>
      <c r="B99" s="131" t="s">
        <v>144</v>
      </c>
      <c r="C99" s="131" t="s">
        <v>144</v>
      </c>
      <c r="D99" s="131" t="s">
        <v>144</v>
      </c>
      <c r="E99" s="292" t="s">
        <v>416</v>
      </c>
      <c r="F99" s="131" t="s">
        <v>144</v>
      </c>
      <c r="G99" s="133">
        <f>H99+I99</f>
        <v>500000</v>
      </c>
      <c r="H99" s="133">
        <v>500000</v>
      </c>
      <c r="I99" s="133"/>
      <c r="J99" s="133"/>
    </row>
    <row r="100" spans="1:10" ht="66.599999999999994" customHeight="1">
      <c r="A100" s="55" t="s">
        <v>118</v>
      </c>
      <c r="B100" s="55" t="s">
        <v>18</v>
      </c>
      <c r="C100" s="55" t="s">
        <v>18</v>
      </c>
      <c r="D100" s="60" t="s">
        <v>208</v>
      </c>
      <c r="E100" s="126"/>
      <c r="F100" s="127"/>
      <c r="G100" s="90">
        <f>G101</f>
        <v>1092400</v>
      </c>
      <c r="H100" s="90">
        <f t="shared" ref="H100:J101" si="6">H101</f>
        <v>1092400</v>
      </c>
      <c r="I100" s="90">
        <f t="shared" si="6"/>
        <v>0</v>
      </c>
      <c r="J100" s="90">
        <f t="shared" si="6"/>
        <v>0</v>
      </c>
    </row>
    <row r="101" spans="1:10" ht="63" customHeight="1">
      <c r="A101" s="55" t="s">
        <v>119</v>
      </c>
      <c r="B101" s="55" t="s">
        <v>18</v>
      </c>
      <c r="C101" s="55" t="s">
        <v>18</v>
      </c>
      <c r="D101" s="60" t="s">
        <v>208</v>
      </c>
      <c r="E101" s="126"/>
      <c r="F101" s="127"/>
      <c r="G101" s="90">
        <f>G102</f>
        <v>1092400</v>
      </c>
      <c r="H101" s="90">
        <f t="shared" si="6"/>
        <v>1092400</v>
      </c>
      <c r="I101" s="90">
        <f t="shared" si="6"/>
        <v>0</v>
      </c>
      <c r="J101" s="90">
        <f t="shared" si="6"/>
        <v>0</v>
      </c>
    </row>
    <row r="102" spans="1:10" ht="87.6" customHeight="1">
      <c r="A102" s="128" t="s">
        <v>209</v>
      </c>
      <c r="B102" s="124" t="s">
        <v>158</v>
      </c>
      <c r="C102" s="124" t="s">
        <v>36</v>
      </c>
      <c r="D102" s="125" t="s">
        <v>159</v>
      </c>
      <c r="E102" s="126" t="s">
        <v>297</v>
      </c>
      <c r="F102" s="127" t="s">
        <v>236</v>
      </c>
      <c r="G102" s="123">
        <f>H102+I102</f>
        <v>1092400</v>
      </c>
      <c r="H102" s="83">
        <f>'дод 3.1'!E95</f>
        <v>1092400</v>
      </c>
      <c r="I102" s="123">
        <f>'дод 3.1'!O95</f>
        <v>0</v>
      </c>
      <c r="J102" s="123">
        <f>'дод 3.1'!K95</f>
        <v>0</v>
      </c>
    </row>
    <row r="103" spans="1:10" ht="70.900000000000006" customHeight="1">
      <c r="A103" s="55">
        <v>5100000</v>
      </c>
      <c r="B103" s="84"/>
      <c r="C103" s="84"/>
      <c r="D103" s="60" t="s">
        <v>213</v>
      </c>
      <c r="E103" s="126"/>
      <c r="F103" s="127"/>
      <c r="G103" s="90">
        <f>G104</f>
        <v>7799100</v>
      </c>
      <c r="H103" s="90">
        <f>H104</f>
        <v>7799100</v>
      </c>
      <c r="I103" s="90">
        <f>I104</f>
        <v>0</v>
      </c>
      <c r="J103" s="90">
        <f>J104</f>
        <v>0</v>
      </c>
    </row>
    <row r="104" spans="1:10" ht="60.6" customHeight="1">
      <c r="A104" s="55">
        <v>5110000</v>
      </c>
      <c r="B104" s="84"/>
      <c r="C104" s="84"/>
      <c r="D104" s="60" t="s">
        <v>213</v>
      </c>
      <c r="E104" s="126"/>
      <c r="F104" s="127"/>
      <c r="G104" s="90">
        <f>G105+G108</f>
        <v>7799100</v>
      </c>
      <c r="H104" s="90">
        <f>H105+H108</f>
        <v>7799100</v>
      </c>
      <c r="I104" s="90">
        <f>I105+I108</f>
        <v>0</v>
      </c>
      <c r="J104" s="90">
        <f>J105+J108</f>
        <v>0</v>
      </c>
    </row>
    <row r="105" spans="1:10" ht="70.900000000000006" customHeight="1">
      <c r="A105" s="55"/>
      <c r="B105" s="84"/>
      <c r="C105" s="84"/>
      <c r="D105" s="60"/>
      <c r="E105" s="234" t="s">
        <v>232</v>
      </c>
      <c r="F105" s="234" t="s">
        <v>233</v>
      </c>
      <c r="G105" s="90">
        <f>G106+G107</f>
        <v>7200000</v>
      </c>
      <c r="H105" s="90">
        <f>H106+H107</f>
        <v>7200000</v>
      </c>
      <c r="I105" s="90">
        <f>I106+I107</f>
        <v>0</v>
      </c>
      <c r="J105" s="90">
        <f>J106+J107</f>
        <v>0</v>
      </c>
    </row>
    <row r="106" spans="1:10" ht="60.6" customHeight="1">
      <c r="A106" s="169" t="s">
        <v>585</v>
      </c>
      <c r="B106" s="169" t="s">
        <v>237</v>
      </c>
      <c r="C106" s="170" t="s">
        <v>234</v>
      </c>
      <c r="D106" s="235" t="s">
        <v>238</v>
      </c>
      <c r="E106" s="131" t="s">
        <v>144</v>
      </c>
      <c r="F106" s="131" t="s">
        <v>144</v>
      </c>
      <c r="G106" s="123">
        <f>H106+I106</f>
        <v>200000</v>
      </c>
      <c r="H106" s="123">
        <v>200000</v>
      </c>
      <c r="I106" s="90"/>
      <c r="J106" s="90"/>
    </row>
    <row r="107" spans="1:10" ht="75" customHeight="1">
      <c r="A107" s="233" t="s">
        <v>600</v>
      </c>
      <c r="B107" s="233" t="s">
        <v>601</v>
      </c>
      <c r="C107" s="233" t="s">
        <v>231</v>
      </c>
      <c r="D107" s="234" t="s">
        <v>602</v>
      </c>
      <c r="E107" s="131" t="s">
        <v>144</v>
      </c>
      <c r="F107" s="131" t="s">
        <v>144</v>
      </c>
      <c r="G107" s="123">
        <f>H107+I107</f>
        <v>7000000</v>
      </c>
      <c r="H107" s="123">
        <v>7000000</v>
      </c>
      <c r="I107" s="90"/>
      <c r="J107" s="90"/>
    </row>
    <row r="108" spans="1:10" ht="82.9" customHeight="1">
      <c r="A108" s="128" t="s">
        <v>214</v>
      </c>
      <c r="B108" s="124" t="s">
        <v>158</v>
      </c>
      <c r="C108" s="124" t="s">
        <v>36</v>
      </c>
      <c r="D108" s="125" t="s">
        <v>159</v>
      </c>
      <c r="E108" s="126" t="s">
        <v>297</v>
      </c>
      <c r="F108" s="127" t="s">
        <v>236</v>
      </c>
      <c r="G108" s="123">
        <f>H108+I108</f>
        <v>599100</v>
      </c>
      <c r="H108" s="83">
        <f>'дод 3.1'!E99</f>
        <v>599100</v>
      </c>
      <c r="I108" s="123">
        <f>'дод 3.1'!O99</f>
        <v>0</v>
      </c>
      <c r="J108" s="123">
        <f>'дод 3.1'!K99</f>
        <v>0</v>
      </c>
    </row>
    <row r="109" spans="1:10" ht="23.65" customHeight="1">
      <c r="A109" s="137" t="s">
        <v>631</v>
      </c>
      <c r="B109" s="137" t="s">
        <v>631</v>
      </c>
      <c r="C109" s="137" t="s">
        <v>631</v>
      </c>
      <c r="D109" s="138" t="s">
        <v>678</v>
      </c>
      <c r="E109" s="137" t="s">
        <v>631</v>
      </c>
      <c r="F109" s="137" t="s">
        <v>631</v>
      </c>
      <c r="G109" s="139">
        <f>G10+G15+G18+G21+G30+G36+G39+G42+G45+G48+G60+G64+G67+G70+G73+G76+G81+G87+G100+G103</f>
        <v>40903356</v>
      </c>
      <c r="H109" s="139">
        <f>H10+H15+H18+H21+H30+H36+H39+H42+H45+H48+H60+H64+H67+H70+H73+H76+H81+H87+H100+H103</f>
        <v>46209956</v>
      </c>
      <c r="I109" s="139">
        <f>I10+I15+I18+I21+I30+I36+I39+I42+I45+I48+I60+I64+I67+I70+I73+I76+I81+I87+I100+I103</f>
        <v>-5306600</v>
      </c>
      <c r="J109" s="139">
        <f>J10+J15+J18+J21+J30+J36+J39+J42+J45+J48+J60+J64+J67+J70+J73+J76+J81+J87+J100+J103</f>
        <v>-5306600</v>
      </c>
    </row>
    <row r="110" spans="1:10">
      <c r="H110" s="53"/>
      <c r="I110" s="53"/>
      <c r="J110" s="53"/>
    </row>
    <row r="111" spans="1:10">
      <c r="H111" s="53"/>
      <c r="I111" s="53"/>
      <c r="J111" s="53"/>
    </row>
    <row r="112" spans="1:10" ht="57.6" customHeight="1">
      <c r="A112" s="82"/>
      <c r="B112" s="449" t="s">
        <v>756</v>
      </c>
      <c r="C112" s="449"/>
      <c r="D112" s="516"/>
      <c r="E112" s="54"/>
      <c r="F112" s="54"/>
      <c r="G112" s="59"/>
      <c r="H112" s="436" t="s">
        <v>550</v>
      </c>
      <c r="I112" s="436"/>
      <c r="J112" s="436"/>
    </row>
    <row r="114" spans="8:8">
      <c r="H114" s="53"/>
    </row>
  </sheetData>
  <mergeCells count="16">
    <mergeCell ref="I1:J1"/>
    <mergeCell ref="I3:J3"/>
    <mergeCell ref="I2:J2"/>
    <mergeCell ref="A4:J4"/>
    <mergeCell ref="H112:J112"/>
    <mergeCell ref="B112:D112"/>
    <mergeCell ref="A7:A8"/>
    <mergeCell ref="B7:B8"/>
    <mergeCell ref="C7:C8"/>
    <mergeCell ref="D7:D8"/>
    <mergeCell ref="B5:D5"/>
    <mergeCell ref="I7:J7"/>
    <mergeCell ref="E7:E8"/>
    <mergeCell ref="F7:F8"/>
    <mergeCell ref="G7:G8"/>
    <mergeCell ref="H7:H8"/>
  </mergeCells>
  <phoneticPr fontId="25" type="noConversion"/>
  <pageMargins left="0.19685039370078741" right="0.19685039370078741" top="0.78740157480314965" bottom="0.19685039370078741" header="0" footer="0"/>
  <pageSetup paperSize="9" scale="65" fitToHeight="32" orientation="landscape"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8</vt:i4>
      </vt:variant>
      <vt:variant>
        <vt:lpstr>Іменовані діапазони</vt:lpstr>
      </vt:variant>
      <vt:variant>
        <vt:i4>16</vt:i4>
      </vt:variant>
    </vt:vector>
  </HeadingPairs>
  <TitlesOfParts>
    <vt:vector size="24" baseType="lpstr">
      <vt:lpstr>Дод 1 доходи</vt:lpstr>
      <vt:lpstr>дод 2 джерела</vt:lpstr>
      <vt:lpstr>дод.3 </vt:lpstr>
      <vt:lpstr>дод 3.1</vt:lpstr>
      <vt:lpstr>дод.4 трансф</vt:lpstr>
      <vt:lpstr>дод 5 публ ін </vt:lpstr>
      <vt:lpstr>дод 5,1 публ ін </vt:lpstr>
      <vt:lpstr>дод.6 прогр</vt:lpstr>
      <vt:lpstr>'дод.6 прогр'!Print_Area</vt:lpstr>
      <vt:lpstr>'дод.3 '!Print_Titles</vt:lpstr>
      <vt:lpstr>'дод.6 прогр'!Print_Titles</vt:lpstr>
      <vt:lpstr>'Дод 1 доходи'!Заголовки_для_друку</vt:lpstr>
      <vt:lpstr>'дод 3.1'!Заголовки_для_друку</vt:lpstr>
      <vt:lpstr>'дод 5 публ ін '!Заголовки_для_друку</vt:lpstr>
      <vt:lpstr>'дод 5,1 публ ін '!Заголовки_для_друку</vt:lpstr>
      <vt:lpstr>'дод.3 '!Заголовки_для_друку</vt:lpstr>
      <vt:lpstr>'дод.6 прогр'!Заголовки_для_друку</vt:lpstr>
      <vt:lpstr>'Дод 1 доходи'!Область_друку</vt:lpstr>
      <vt:lpstr>'дод 3.1'!Область_друку</vt:lpstr>
      <vt:lpstr>'дод 5 публ ін '!Область_друку</vt:lpstr>
      <vt:lpstr>'дод 5,1 публ ін '!Область_друку</vt:lpstr>
      <vt:lpstr>'дод.3 '!Область_друку</vt:lpstr>
      <vt:lpstr>'дод.4 трансф'!Область_друку</vt:lpstr>
      <vt:lpstr>'дод.6 прогр'!Область_друку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Ficaj</dc:creator>
  <cp:lastModifiedBy>101400323</cp:lastModifiedBy>
  <cp:lastPrinted>2026-08-12T13:48:10Z</cp:lastPrinted>
  <dcterms:created xsi:type="dcterms:W3CDTF">2017-01-16T14:03:45Z</dcterms:created>
  <dcterms:modified xsi:type="dcterms:W3CDTF">2026-08-13T14:27:23Z</dcterms:modified>
</cp:coreProperties>
</file>